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sci" sheetId="1" r:id="rId1"/>
    <sheet name="รายงานวิทย์" sheetId="7" r:id="rId2"/>
  </sheets>
  <calcPr calcId="124519"/>
</workbook>
</file>

<file path=xl/calcChain.xml><?xml version="1.0" encoding="utf-8"?>
<calcChain xmlns="http://schemas.openxmlformats.org/spreadsheetml/2006/main">
  <c r="M9" i="7"/>
  <c r="L9"/>
  <c r="K9"/>
  <c r="J9"/>
  <c r="CC5" i="1"/>
  <c r="CB5"/>
  <c r="CA5"/>
  <c r="BZ5"/>
  <c r="BY5"/>
  <c r="BX5"/>
  <c r="BW5"/>
  <c r="BV5"/>
  <c r="BU5"/>
  <c r="BT5"/>
  <c r="BS5"/>
  <c r="BQ5"/>
  <c r="BO5"/>
  <c r="BN5"/>
  <c r="BM5"/>
  <c r="BL5"/>
  <c r="BK5"/>
  <c r="BI5"/>
  <c r="BH5"/>
  <c r="BF5"/>
  <c r="BE5"/>
  <c r="BD5"/>
  <c r="BB5"/>
  <c r="BA5"/>
  <c r="AZ5"/>
  <c r="AX5"/>
  <c r="AW5"/>
  <c r="AV5"/>
  <c r="AU5"/>
  <c r="BJ5"/>
  <c r="BG5"/>
  <c r="BC5"/>
  <c r="CL5"/>
  <c r="AY5"/>
  <c r="CH5"/>
  <c r="CG5"/>
  <c r="CF5"/>
  <c r="CE5"/>
  <c r="CD5"/>
  <c r="BR5"/>
  <c r="BP5"/>
  <c r="D16" i="7" l="1"/>
  <c r="D13"/>
  <c r="F13"/>
  <c r="E13"/>
  <c r="F14"/>
  <c r="D14"/>
  <c r="E14"/>
  <c r="D22"/>
  <c r="F16"/>
  <c r="H19" s="1"/>
  <c r="E16"/>
  <c r="E19"/>
  <c r="F20"/>
  <c r="D20"/>
  <c r="CJ5" i="1"/>
  <c r="CQ5"/>
  <c r="DB5" s="1"/>
  <c r="DC5" s="1"/>
  <c r="CP5"/>
  <c r="CM5"/>
  <c r="CK5"/>
  <c r="CV5" s="1"/>
  <c r="CW5" s="1"/>
  <c r="CI5"/>
  <c r="CT5" s="1"/>
  <c r="CU5" s="1"/>
  <c r="CR5"/>
  <c r="DD5" s="1"/>
  <c r="DE5" s="1"/>
  <c r="CN5"/>
  <c r="CO5"/>
  <c r="CS5"/>
  <c r="DF5" s="1"/>
  <c r="DG5" s="1"/>
  <c r="G13" i="7"/>
  <c r="G22"/>
  <c r="G20"/>
  <c r="G14"/>
  <c r="E22" l="1"/>
  <c r="F22"/>
  <c r="H22" s="1"/>
  <c r="D17"/>
  <c r="D26"/>
  <c r="E17"/>
  <c r="F25"/>
  <c r="H25" s="1"/>
  <c r="E25"/>
  <c r="D25"/>
  <c r="F19"/>
  <c r="F18"/>
  <c r="H18" s="1"/>
  <c r="D18"/>
  <c r="D24"/>
  <c r="F9"/>
  <c r="H9" s="1"/>
  <c r="D9"/>
  <c r="F17"/>
  <c r="H17" s="1"/>
  <c r="E26"/>
  <c r="F24"/>
  <c r="H24" s="1"/>
  <c r="E20"/>
  <c r="F26"/>
  <c r="H26" s="1"/>
  <c r="D19"/>
  <c r="D21"/>
  <c r="F21"/>
  <c r="H21" s="1"/>
  <c r="E21"/>
  <c r="E24"/>
  <c r="F23"/>
  <c r="H23" s="1"/>
  <c r="D23"/>
  <c r="E23"/>
  <c r="CZ5" i="1"/>
  <c r="DA5" s="1"/>
  <c r="DH5"/>
  <c r="CX5"/>
  <c r="CY5" s="1"/>
  <c r="I20" i="7"/>
  <c r="H20"/>
  <c r="G17"/>
  <c r="G19"/>
  <c r="G16"/>
  <c r="G25"/>
  <c r="G18"/>
  <c r="G9"/>
  <c r="G26"/>
  <c r="G21"/>
  <c r="G23"/>
  <c r="G24"/>
  <c r="I9" l="1"/>
  <c r="I25"/>
  <c r="I19"/>
  <c r="I17"/>
  <c r="I26"/>
  <c r="I22"/>
  <c r="I24"/>
  <c r="I21"/>
  <c r="I18"/>
  <c r="I23"/>
  <c r="E9"/>
  <c r="J23"/>
  <c r="M23"/>
  <c r="L23"/>
  <c r="K23"/>
  <c r="D8"/>
  <c r="E18"/>
  <c r="K25"/>
  <c r="M25"/>
  <c r="L25"/>
  <c r="J25"/>
  <c r="L18"/>
  <c r="K18"/>
  <c r="J18"/>
  <c r="M18"/>
  <c r="J21"/>
  <c r="M21"/>
  <c r="L21"/>
  <c r="K21"/>
  <c r="DI5" i="1"/>
  <c r="H16" i="7"/>
  <c r="H14"/>
  <c r="H13"/>
  <c r="M15"/>
  <c r="L15"/>
  <c r="K15"/>
  <c r="J15"/>
  <c r="F15"/>
  <c r="H15" s="1"/>
  <c r="E15"/>
  <c r="D15"/>
  <c r="M12"/>
  <c r="L12"/>
  <c r="K12"/>
  <c r="J12"/>
  <c r="F12"/>
  <c r="H12" s="1"/>
  <c r="E12"/>
  <c r="D12"/>
  <c r="F11"/>
  <c r="H11" s="1"/>
  <c r="E11"/>
  <c r="D11"/>
  <c r="F10"/>
  <c r="H10" s="1"/>
  <c r="E10"/>
  <c r="D10"/>
  <c r="J8"/>
  <c r="K8"/>
  <c r="L8"/>
  <c r="M8"/>
  <c r="F8"/>
  <c r="H8" s="1"/>
  <c r="E8"/>
  <c r="G11"/>
  <c r="G15"/>
  <c r="G12"/>
  <c r="G10"/>
  <c r="G8"/>
  <c r="I15" l="1"/>
  <c r="I12"/>
  <c r="I11"/>
  <c r="I14"/>
  <c r="I10"/>
  <c r="I13"/>
  <c r="I8"/>
  <c r="I16"/>
</calcChain>
</file>

<file path=xl/sharedStrings.xml><?xml version="1.0" encoding="utf-8"?>
<sst xmlns="http://schemas.openxmlformats.org/spreadsheetml/2006/main" count="762" uniqueCount="348">
  <si>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</si>
  <si>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</si>
  <si>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</si>
  <si>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</si>
  <si>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</si>
  <si>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</si>
  <si>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</si>
  <si>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</si>
  <si>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</si>
  <si>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</si>
  <si>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</si>
  <si>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</si>
  <si>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สาระ2</t>
  </si>
  <si>
    <t>สาระ3</t>
  </si>
  <si>
    <t>รวมคะแนนและแปลผล</t>
  </si>
  <si>
    <t>ตรวจคะแนนข้อที่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</si>
  <si>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</si>
  <si>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</si>
  <si>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</si>
  <si>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</si>
  <si>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</si>
  <si>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</si>
  <si>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</si>
  <si>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</si>
  <si>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</si>
  <si>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</si>
  <si>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</si>
  <si>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</si>
  <si>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</si>
  <si>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</si>
  <si>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</si>
  <si>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สำนักงานเขตพื้นที่การศึกษา........................................................................</t>
  </si>
  <si>
    <t>ส่วนเบี่ยงเบน
มาตรฐาน</t>
  </si>
  <si>
    <t>โรงเรียน.........................................................................</t>
  </si>
  <si>
    <t>วิทยาศาสตร์</t>
  </si>
  <si>
    <t xml:space="preserve">รายงานผลการประเมิน Pre O-NET ปีการศึกษา 2560
กลุ่มสาระการเรียนรู้วิทยาศาสตร์ ระดับชั้นประถมศึกษาปีที่ 6  </t>
  </si>
  <si>
    <t>สาระที่ 1 สิ่งมีชีวิตกับกระบวนการดำรงชีวิต</t>
  </si>
  <si>
    <t>มฐ ว 1.1</t>
  </si>
  <si>
    <t>มฐ ว 1.2</t>
  </si>
  <si>
    <t>สาระที่ 2  ชีวิตกับสิ่งแวดล้อม</t>
  </si>
  <si>
    <t>มฐ ว 2.1</t>
  </si>
  <si>
    <t>มฐ ว 2.2</t>
  </si>
  <si>
    <t>สาระที่ 3 สารและสมบัติของสาร</t>
  </si>
  <si>
    <t>มฐ ว 3.1</t>
  </si>
  <si>
    <t>มฐ ว 3.2</t>
  </si>
  <si>
    <t>สาระที่ 4 แรงและการเคลื่อนที่</t>
  </si>
  <si>
    <t>มฐ ว 4.1</t>
  </si>
  <si>
    <t>มฐ ว 4.2</t>
  </si>
  <si>
    <t>สาระที่ 5 พลังงาน</t>
  </si>
  <si>
    <t>มฐ ว 5.1</t>
  </si>
  <si>
    <t>สาระที่ 6 กระบวนการเปลี่ยนแปลงโลก</t>
  </si>
  <si>
    <t>มฐ ว 6.1</t>
  </si>
  <si>
    <t>สาระที่ 7 ดาราศาสตร์และอวกาศ</t>
  </si>
  <si>
    <t>มฐ ว 7.1</t>
  </si>
  <si>
    <t>ว1.1</t>
  </si>
  <si>
    <t>ว1.2</t>
  </si>
  <si>
    <t>ว2.1</t>
  </si>
  <si>
    <t>ว2.2</t>
  </si>
  <si>
    <t>ว3.1</t>
  </si>
  <si>
    <t>ว3.2</t>
  </si>
  <si>
    <t>ว4.1</t>
  </si>
  <si>
    <t>ว4.2</t>
  </si>
  <si>
    <t>ว5.1</t>
  </si>
  <si>
    <t>ว6.1</t>
  </si>
  <si>
    <t>ว7.1</t>
  </si>
  <si>
    <t>สาระ 1</t>
  </si>
  <si>
    <t>สาระ4</t>
  </si>
  <si>
    <t>สาระ5</t>
  </si>
  <si>
    <t>สาระ6</t>
  </si>
  <si>
    <t>สาระ7</t>
  </si>
  <si>
    <t>สำนักงานเขตพื้นที่การศึกษาประถมศึกษาพัทลุง เขต 1</t>
  </si>
  <si>
    <t>ขนาดใหญ่</t>
  </si>
  <si>
    <t>เด็กหญิง ภควรรณ  ยะสุข</t>
  </si>
  <si>
    <t>1939900594401</t>
  </si>
  <si>
    <t>หญิง</t>
  </si>
  <si>
    <t>เด็กหญิง จุฑารัตน์  เกตุชู</t>
  </si>
  <si>
    <t>1939900606710</t>
  </si>
  <si>
    <t>เด็กหญิง กุลนิดา  เพชรวา</t>
  </si>
  <si>
    <t>1939900604351</t>
  </si>
  <si>
    <t>เด็กชาย วิศรุต  ชูเปีย</t>
  </si>
  <si>
    <t>1939900605632</t>
  </si>
  <si>
    <t>ชาย</t>
  </si>
  <si>
    <t>เด็กหญิง สุดารัตน์  ทองเกตุ</t>
  </si>
  <si>
    <t>1939900615719</t>
  </si>
  <si>
    <t>เด็กหญิง สุชาดา  สงจันทร์</t>
  </si>
  <si>
    <t>1939900596676</t>
  </si>
  <si>
    <t>เด็กหญิง ชลธิชา  ชนะชัย</t>
  </si>
  <si>
    <t>1939900598831</t>
  </si>
  <si>
    <t>เด็กหญิง ธิษณ์ทอันน์  พลายแก้ว</t>
  </si>
  <si>
    <t>1939900614941</t>
  </si>
  <si>
    <t>เด็กชาย กิตติศักดิ์  มากจันทร์</t>
  </si>
  <si>
    <t>1939900597893</t>
  </si>
  <si>
    <t>เด็กชาย อัครพงค์  บุญพร้อม</t>
  </si>
  <si>
    <t>1939900592191</t>
  </si>
  <si>
    <t>เด็กหญิง ปิยาภรณ์  เนียมขาว</t>
  </si>
  <si>
    <t>1939900595386</t>
  </si>
  <si>
    <t>เด็กชาย ศุภวิชญ์  ขาวผ่อง</t>
  </si>
  <si>
    <t>1939500034352</t>
  </si>
  <si>
    <t>เด็กชาย ปฏิญญา  จีนสวัสดิ์</t>
  </si>
  <si>
    <t>1939900580320</t>
  </si>
  <si>
    <t>เด็กหญิง พิทยารัตน์  บัวตุม</t>
  </si>
  <si>
    <t>1939900578368</t>
  </si>
  <si>
    <t>เด็กหญิง กุลนภัสส์  ชูเซ่ง</t>
  </si>
  <si>
    <t>1939900599080</t>
  </si>
  <si>
    <t>เด็กหญิง จนัญญา  สมบูรณ์</t>
  </si>
  <si>
    <t>1939500038609</t>
  </si>
  <si>
    <t>เด็กหญิง วณิชชา  เริ่มศรี</t>
  </si>
  <si>
    <t>1939900602650</t>
  </si>
  <si>
    <t>เด็กชาย กษิดิ์เดช  สังเมียน</t>
  </si>
  <si>
    <t>1939900589980</t>
  </si>
  <si>
    <t>เด็กหญิง สุธิมา  ประทักษากุล</t>
  </si>
  <si>
    <t>1939900565380</t>
  </si>
  <si>
    <t>เด็กชาย กณิศ  ใสสะอาด</t>
  </si>
  <si>
    <t>1939900594061</t>
  </si>
  <si>
    <t>เด็กชาย จีรวัฒน์  ศรีอ่อน</t>
  </si>
  <si>
    <t>1939900591534</t>
  </si>
  <si>
    <t>เด็กชาย สิรภพ  เพชรดำ</t>
  </si>
  <si>
    <t>1139600306114</t>
  </si>
  <si>
    <t>เด็กชาย กิตติภูมิ  แสนแก้ว</t>
  </si>
  <si>
    <t>1939900635426</t>
  </si>
  <si>
    <t>เด็กหญิง ศิรินทิพย์  ยอนรัมย์</t>
  </si>
  <si>
    <t>1104300797797</t>
  </si>
  <si>
    <t>เด็กหญิง กัลยารัตน์  บุญนิตย์</t>
  </si>
  <si>
    <t>1901201068096</t>
  </si>
  <si>
    <t>เด็กหญิง เกวลี  แก้วโขง</t>
  </si>
  <si>
    <t>1939800023925</t>
  </si>
  <si>
    <t>เด็กชาย วิภาส  มุณีพรหม</t>
  </si>
  <si>
    <t>1939900596927</t>
  </si>
  <si>
    <t>เด็กชาย วิศวะ  มาสวัสดิ์</t>
  </si>
  <si>
    <t>1939900584741</t>
  </si>
  <si>
    <t>เด็กชาย นพดล  เต็มพุฒิ</t>
  </si>
  <si>
    <t>1939900581849</t>
  </si>
  <si>
    <t>เด็กหญิง พิมพ์อัปสร  จีนเมือง</t>
  </si>
  <si>
    <t>1939900600436</t>
  </si>
  <si>
    <t>เด็กหญิง นภาดล  ศรีอินทร์</t>
  </si>
  <si>
    <t>1939900590368</t>
  </si>
  <si>
    <t>เด็กหญิง มานิตา  ชูช่วย</t>
  </si>
  <si>
    <t>1939900577264</t>
  </si>
  <si>
    <t>เด็กชาย ธนภัทร  หนูวงค์</t>
  </si>
  <si>
    <t>1939900586018</t>
  </si>
  <si>
    <t>เด็กหญิง ธนพร  เครือแก้ว</t>
  </si>
  <si>
    <t>1229901143264</t>
  </si>
  <si>
    <t>เด็กหญิง ณิชาภา  สร้อยสุวรรณ</t>
  </si>
  <si>
    <t>1939900601041</t>
  </si>
  <si>
    <t>เด็กชาย ธีรศักดิ์  พรหมแก้ว</t>
  </si>
  <si>
    <t>1939900608402</t>
  </si>
  <si>
    <t>เด็กชาย ปรมี  เหมาะมาศ</t>
  </si>
  <si>
    <t>1909802941140</t>
  </si>
  <si>
    <t>เด็กชาย อธิวัฒน์  หมาเพ็ง</t>
  </si>
  <si>
    <t>1910300170190</t>
  </si>
  <si>
    <t>เด็กหญิง รุ่งปริฉัตร  เสียงแผ้ว</t>
  </si>
  <si>
    <t>1939900608879</t>
  </si>
  <si>
    <t>เด็กหญิง นันทิกานต์  สุกใส</t>
  </si>
  <si>
    <t>1931001078306</t>
  </si>
  <si>
    <t>เด็กชาย พงศ์ศิริ  จุลพูน</t>
  </si>
  <si>
    <t>1929901051002</t>
  </si>
  <si>
    <t>เด็กชาย อิทธิพัฒน์  ศรีจันทร์</t>
  </si>
  <si>
    <t>1839901872767</t>
  </si>
  <si>
    <t>เด็กหญิง ณิชภัทร  หนูฤทธิ์</t>
  </si>
  <si>
    <t>1939900622821</t>
  </si>
  <si>
    <t>เด็กชาย ปฏิภาณ   มากมี</t>
  </si>
  <si>
    <t>1939900601882</t>
  </si>
  <si>
    <t>เด็กชาย ทัฐชานนท์  เหล็มหมาด</t>
  </si>
  <si>
    <t>1939900622944</t>
  </si>
  <si>
    <t>เด็กชาย ธนกฤต  หนูคง</t>
  </si>
  <si>
    <t>1939300010921</t>
  </si>
  <si>
    <t>เด็กหญิง อัลวารีย์  ยีหวังกอง</t>
  </si>
  <si>
    <t>1939900606221</t>
  </si>
  <si>
    <t>เด็กชาย ศิริพงศ์  บัวแก้ว</t>
  </si>
  <si>
    <t>1939900611527</t>
  </si>
  <si>
    <t>เด็กชาย ฐิตากร  มุขตา</t>
  </si>
  <si>
    <t>1100201833180</t>
  </si>
  <si>
    <t>เด็กหญิง พรพิมล  เกื้อเม่ง</t>
  </si>
  <si>
    <t>1939900601874</t>
  </si>
  <si>
    <t>เด็กหญิง ณัฐณิชา  จันทรัศมี</t>
  </si>
  <si>
    <t>1939900600631</t>
  </si>
  <si>
    <t>เด็กหญิง ยอดชีวัน  วิสูตรธนาวิทย์</t>
  </si>
  <si>
    <t>1939900607121</t>
  </si>
  <si>
    <t>เด็กหญิง ปาริฉัตร  เกลี้ยงคำหมอ</t>
  </si>
  <si>
    <t>1939900590911</t>
  </si>
  <si>
    <t>เด็กชาย พงศ์กร  บุญยก</t>
  </si>
  <si>
    <t>1919900429133</t>
  </si>
  <si>
    <t>เด็กชาย สกลวรรธน์  โสดแก้ว</t>
  </si>
  <si>
    <t>1939900605357</t>
  </si>
  <si>
    <t>เด็กชาย วรพงศ์  เสมาทอง</t>
  </si>
  <si>
    <t>1939900606183</t>
  </si>
  <si>
    <t>เด็กชาย นนทพัทธ์  นวลจันทร์</t>
  </si>
  <si>
    <t>1939900613830</t>
  </si>
  <si>
    <t>เด็กหญิง ธนพร  เกื้อเม่ง</t>
  </si>
  <si>
    <t>1939900605390</t>
  </si>
  <si>
    <t>เด็กชาย ภัทรกร  ขาวเชื้อ</t>
  </si>
  <si>
    <t>1939900599331</t>
  </si>
  <si>
    <t>เด็กหญิง กุลธิดา  ศรีคงแก้ว</t>
  </si>
  <si>
    <t>1939900588631</t>
  </si>
  <si>
    <t>เด็กหญิง ณิชนันท์  แขกกาฬ</t>
  </si>
  <si>
    <t>1939900607082</t>
  </si>
  <si>
    <t>เด็กหญิง จิรพรรณ  บุญแสง</t>
  </si>
  <si>
    <t>1939900569768</t>
  </si>
  <si>
    <t>เด็กหญิง ณัฐนิชา  อ่อนดำ</t>
  </si>
  <si>
    <t>1939900627822</t>
  </si>
  <si>
    <t>เด็กชาย กิตติพงศ์  สินสุพันธ์</t>
  </si>
  <si>
    <t>1939900599527</t>
  </si>
  <si>
    <t>เด็กหญิง อรอุมา  สมมาตร</t>
  </si>
  <si>
    <t>1939900588941</t>
  </si>
  <si>
    <t>เด็กหญิง ภัทราภรณ์  เพชรชู</t>
  </si>
  <si>
    <t>1939900589076</t>
  </si>
  <si>
    <t>เด็กหญิง ภัสอร  ภักดีจิตร</t>
  </si>
  <si>
    <t>1669800349211</t>
  </si>
  <si>
    <t>เด็กชาย ธันวา  จงรัตน์</t>
  </si>
  <si>
    <t>1900101528809</t>
  </si>
  <si>
    <t>เด็กหญิง ประพิณพร  มุสิกัณฑ์</t>
  </si>
  <si>
    <t>1939900589963</t>
  </si>
  <si>
    <t>เด็กหญิง ปูริดา  หนูช่วย</t>
  </si>
  <si>
    <t>1939900589653</t>
  </si>
  <si>
    <t>เด็กหญิง รสิตา  เศียรอุ่น</t>
  </si>
  <si>
    <t>1939900621557</t>
  </si>
  <si>
    <t>เด็กชาย ภูริวัฒน์  ปักษีสิงห์</t>
  </si>
  <si>
    <t>1939900599438</t>
  </si>
  <si>
    <t>เด็กชาย พีรพัฒน์  พรรณราย</t>
  </si>
  <si>
    <t>1929901068720</t>
  </si>
  <si>
    <t>เด็กหญิง สุภาวดี  พรหมเดช</t>
  </si>
  <si>
    <t>1939900583191</t>
  </si>
  <si>
    <t>เด็กชาย วิชญะ  ฤทธิรัตน์</t>
  </si>
  <si>
    <t>1939900577698</t>
  </si>
  <si>
    <t>เด็กชาย ศักดินันท์  แขกทอง</t>
  </si>
  <si>
    <t>1939900616995</t>
  </si>
  <si>
    <t>เด็กชาย ณัชพล  เกื้อหนู</t>
  </si>
  <si>
    <t>1939900612892</t>
  </si>
  <si>
    <t>เด็กหญิง ชนันท์ญา  หนูวงค์</t>
  </si>
  <si>
    <t>1939900621468</t>
  </si>
  <si>
    <t>เด็กชาย ชานนท์  แก้วสุวรรณ</t>
  </si>
  <si>
    <t>1909803042831</t>
  </si>
  <si>
    <t>เด็กหญิง คณิศร  หนูศิริ</t>
  </si>
  <si>
    <t>1939900587642</t>
  </si>
  <si>
    <t>เด็กหญิง นภสร  หลีวิจิตร</t>
  </si>
  <si>
    <t>1939900624505</t>
  </si>
  <si>
    <t>เด็กชาย ภูดิศ  พรหมจันทร์</t>
  </si>
  <si>
    <t>1819900519559</t>
  </si>
  <si>
    <t>เด็กชาย รพีพัฒน์  ปาทาพันธ์</t>
  </si>
  <si>
    <t>1439600062794</t>
  </si>
  <si>
    <t>เด็กชาย จิรทีปต์  ศรีสิริกิต</t>
  </si>
  <si>
    <t>1969500345884</t>
  </si>
  <si>
    <t>เด็กหญิง ปิยะวรรณ  ห้องฉาย</t>
  </si>
  <si>
    <t>1939900597265</t>
  </si>
  <si>
    <t>เด็กชาย วิศรุต  ราชสงค์</t>
  </si>
  <si>
    <t>1939900607741</t>
  </si>
  <si>
    <t>เด็กหญิง ธนพร  ไชยโยธา</t>
  </si>
  <si>
    <t>1910600146618</t>
  </si>
  <si>
    <t>เด็กชาย ภาณุวัฒน์  หมื่นคลิ้ง</t>
  </si>
  <si>
    <t>1939900600533</t>
  </si>
  <si>
    <t>เด็กหญิง จิราพร  โพพิพัฒน์</t>
  </si>
  <si>
    <t>1149900929915</t>
  </si>
  <si>
    <t>เด็กหญิง อันดามัน  บำเพ็ญ</t>
  </si>
  <si>
    <t>1939900602471</t>
  </si>
  <si>
    <t>เด็กชาย ภูริพัฒน์  หม่อมท่า</t>
  </si>
  <si>
    <t>1839901841551</t>
  </si>
  <si>
    <t>เด็กหญิง ชุติมา  อรุณรัตน์</t>
  </si>
  <si>
    <t>1839901880964</t>
  </si>
  <si>
    <t>เด็กชาย ศรัณ  หวันตาหลา</t>
  </si>
  <si>
    <t>1910501218173</t>
  </si>
  <si>
    <t>เด็กหญิง วริศรา  ขวัญขำ</t>
  </si>
  <si>
    <t>1939900581491</t>
  </si>
  <si>
    <t>เด็กหญิง กันติชา  หนูเสน</t>
  </si>
  <si>
    <t>1939900618297</t>
  </si>
  <si>
    <t>เด็กชาย กาจบัณฑิต  พรหมสกุล</t>
  </si>
  <si>
    <t>1939900600037</t>
  </si>
  <si>
    <t>เด็กชาย เนติวัฒน์  พูลช่วย</t>
  </si>
  <si>
    <t>1939900609913</t>
  </si>
  <si>
    <t>เด็กหญิง ตะวัน  เพ็งเจริญ</t>
  </si>
  <si>
    <t>1939900617398</t>
  </si>
  <si>
    <t>เด็กชาย สิทธิโชค  พลดี</t>
  </si>
  <si>
    <t>1929901070473</t>
  </si>
  <si>
    <t>เด็กหญิง กันฐภรณ์  เกื้อคลัง</t>
  </si>
  <si>
    <t>1939900602790</t>
  </si>
  <si>
    <t>เด็กหญิง สุภาวดี  ยกแก้ว</t>
  </si>
  <si>
    <t>1939900619412</t>
  </si>
  <si>
    <t>เด็กชาย ภาคิน  ณ นคร</t>
  </si>
  <si>
    <t>1100201868285</t>
  </si>
  <si>
    <t>เด็กชาย คฑาวุฒิ  เยาว์ดำ</t>
  </si>
  <si>
    <t>1103703970437</t>
  </si>
  <si>
    <t>เด็กชาย ปริพัฒน์  เผ่าชู</t>
  </si>
  <si>
    <t>1939900579674</t>
  </si>
  <si>
    <t>เด็กหญิง ธันยพร  เพชรกำเนิด</t>
  </si>
  <si>
    <t>1939900611055</t>
  </si>
  <si>
    <t>เด็กชาย กิตติกร  ขุนปราบ</t>
  </si>
  <si>
    <t>1939900611225</t>
  </si>
  <si>
    <t>เด็กหญิง อศิรวรรณ  ไชยศรี</t>
  </si>
  <si>
    <t>1939900578562</t>
  </si>
  <si>
    <t>เด็กหญิง ทิพวรรณ  ขุนปราบ</t>
  </si>
  <si>
    <t>1939900580681</t>
  </si>
  <si>
    <t>เด็กหญิง ศศิวรรณ  กาญจนพันธ์ุ</t>
  </si>
  <si>
    <t>1939900613228</t>
  </si>
  <si>
    <t>เด็กหญิง ฐิติกานต์  หมวดสังข์</t>
  </si>
  <si>
    <t>1939900592433</t>
  </si>
  <si>
    <t>เด็กชาย กฤษดา  เนียมไหม่</t>
  </si>
  <si>
    <t>1939900595718</t>
  </si>
  <si>
    <t>เด็กชาย อริญชัย  ต่ำว่าองค์</t>
  </si>
  <si>
    <t>1939900605331</t>
  </si>
  <si>
    <t>เด็กหญิง ณัฐธิดา  ลิ้นหลง</t>
  </si>
  <si>
    <t>1939900624262</t>
  </si>
  <si>
    <t>เด็กหญิง ประกายวรรณ  โรจนรัตน์</t>
  </si>
  <si>
    <t>1939500038374</t>
  </si>
  <si>
    <t>เด็กชาย ณัฐวุฒิ  ท้าวสกุล</t>
  </si>
  <si>
    <t>1939900596102</t>
  </si>
  <si>
    <t>เด็กชาย อภิวัฒน์  จุมี</t>
  </si>
  <si>
    <t>1939500037602</t>
  </si>
  <si>
    <t>เด็กหญิง กรรณิการ์  เอียดเฉลิม</t>
  </si>
  <si>
    <t>1939900605594</t>
  </si>
  <si>
    <t>เด็กหญิง ประดับดาว  ทองอินทร์</t>
  </si>
  <si>
    <t>1959900956427</t>
  </si>
  <si>
    <t>เด็กหญิง พิมพ์ลภัส  ทองทรัพย์</t>
  </si>
  <si>
    <t>1939900616928</t>
  </si>
  <si>
    <t>เด็กหญิง ศิริวรรณ  แซ่โค้ว</t>
  </si>
  <si>
    <t>1939900593618</t>
  </si>
  <si>
    <t>เด็กชาย นันทภูมิ  ฤทธิวงค์</t>
  </si>
  <si>
    <t>1939900601696</t>
  </si>
  <si>
    <t>เด็กหญิง ณฐมน  บัวเนียม</t>
  </si>
  <si>
    <t>1939900632257</t>
  </si>
  <si>
    <t>เด็กหญิง ยุวดี  สังข์สาป</t>
  </si>
  <si>
    <t>1939900609832</t>
  </si>
  <si>
    <t>เด็กหญิง จิรภิญญา  แก้วหนู</t>
  </si>
  <si>
    <t>1931001079167</t>
  </si>
  <si>
    <t>เด็กหญิง ณัฏฐณิชา  หนูคง</t>
  </si>
  <si>
    <t>1939900593260</t>
  </si>
  <si>
    <t>เด็กชาย พีรเดช  เลื่อนราม</t>
  </si>
  <si>
    <t>1939900584945</t>
  </si>
  <si>
    <t>เด็กชาย จิรายุ  ศรีรอด</t>
  </si>
  <si>
    <t>1939900637682</t>
  </si>
  <si>
    <t>เด็กชาย ชนะภัทร  คล้ายฉิม</t>
  </si>
  <si>
    <t>1939900613392</t>
  </si>
  <si>
    <t>เด็กหญิง ศศิลักษณ์  เรืองพุทธ</t>
  </si>
  <si>
    <t>1939900619650</t>
  </si>
  <si>
    <t>เด็กหญิง จุฬาลักษณ์    ชายเกลี้ยง</t>
  </si>
  <si>
    <t>1939900590112</t>
  </si>
  <si>
    <t>เด็กชาย จาตุรณ  ชินดำรงทรัพย์</t>
  </si>
  <si>
    <t>1939900582233</t>
  </si>
  <si>
    <t>เด็กชาย กฤตวิทย์  พงศาปาน</t>
  </si>
  <si>
    <t>1939900576365</t>
  </si>
  <si>
    <t>เด็กหญิง รัฐธิรา  คำทัศน์</t>
  </si>
  <si>
    <t>1939900601114</t>
  </si>
  <si>
    <t>เด็กชาย ยศธน  ชะโลทร</t>
  </si>
  <si>
    <t>1931001078284</t>
  </si>
  <si>
    <t>เด็กหญิง ชุติมา  โพธิ์แสง</t>
  </si>
  <si>
    <t>1939900600509</t>
  </si>
  <si>
    <t>เด็กหญิง ปวีณ์ธิดา  สุขเนียม</t>
  </si>
  <si>
    <t>1939800022767</t>
  </si>
  <si>
    <t>เด็กชาย ชวดล  สังข์จรูญ</t>
  </si>
  <si>
    <t>1939900582942</t>
  </si>
</sst>
</file>

<file path=xl/styles.xml><?xml version="1.0" encoding="utf-8"?>
<styleSheet xmlns="http://schemas.openxmlformats.org/spreadsheetml/2006/main">
  <numFmts count="2">
    <numFmt numFmtId="187" formatCode="[$-10409]#,##0;\-#,##0"/>
    <numFmt numFmtId="188" formatCode="[$-10409]#,##0.00;\-#,##0.00"/>
  </numFmts>
  <fonts count="14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9"/>
      <color indexed="8"/>
      <name val="Angsana New"/>
      <family val="1"/>
    </font>
    <font>
      <b/>
      <sz val="16"/>
      <color theme="1"/>
      <name val="Angsana New"/>
      <family val="1"/>
    </font>
    <font>
      <sz val="13"/>
      <color theme="1"/>
      <name val="TH SarabunPSK"/>
      <family val="2"/>
    </font>
    <font>
      <sz val="13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2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1" fontId="3" fillId="0" borderId="0" xfId="0" applyNumberFormat="1" applyFont="1" applyFill="1" applyProtection="1"/>
    <xf numFmtId="0" fontId="3" fillId="5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" fontId="3" fillId="2" borderId="0" xfId="0" applyNumberFormat="1" applyFont="1" applyFill="1" applyProtection="1"/>
    <xf numFmtId="0" fontId="2" fillId="5" borderId="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/>
    <xf numFmtId="1" fontId="2" fillId="2" borderId="1" xfId="0" applyNumberFormat="1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/>
    <xf numFmtId="0" fontId="3" fillId="2" borderId="8" xfId="0" applyFont="1" applyFill="1" applyBorder="1" applyAlignment="1" applyProtection="1"/>
    <xf numFmtId="0" fontId="3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5" borderId="5" xfId="0" applyFont="1" applyFill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  <xf numFmtId="0" fontId="9" fillId="0" borderId="14" xfId="0" applyFont="1" applyBorder="1" applyAlignment="1" applyProtection="1">
      <alignment horizontal="left" vertical="top" wrapText="1" readingOrder="1"/>
      <protection locked="0"/>
    </xf>
    <xf numFmtId="0" fontId="9" fillId="0" borderId="14" xfId="0" applyFont="1" applyBorder="1" applyAlignment="1" applyProtection="1">
      <alignment horizontal="center" vertical="top" wrapText="1" readingOrder="1"/>
      <protection locked="0"/>
    </xf>
    <xf numFmtId="187" fontId="9" fillId="0" borderId="14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5" xfId="0" applyFont="1" applyBorder="1" applyAlignment="1" applyProtection="1">
      <alignment horizontal="left" vertical="top" wrapText="1" readingOrder="1"/>
      <protection locked="0"/>
    </xf>
    <xf numFmtId="0" fontId="6" fillId="0" borderId="15" xfId="0" applyFont="1" applyBorder="1" applyAlignment="1" applyProtection="1">
      <alignment horizontal="center" vertical="top" wrapText="1" readingOrder="1"/>
      <protection locked="0"/>
    </xf>
    <xf numFmtId="187" fontId="6" fillId="0" borderId="15" xfId="0" applyNumberFormat="1" applyFont="1" applyBorder="1" applyAlignment="1" applyProtection="1">
      <alignment horizontal="center" vertical="top" wrapText="1" readingOrder="1"/>
      <protection locked="0"/>
    </xf>
    <xf numFmtId="188" fontId="6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6" xfId="0" applyFont="1" applyBorder="1" applyAlignment="1" applyProtection="1">
      <alignment horizontal="left" vertical="top" wrapText="1" readingOrder="1"/>
      <protection locked="0"/>
    </xf>
    <xf numFmtId="0" fontId="6" fillId="0" borderId="16" xfId="0" applyFont="1" applyBorder="1" applyAlignment="1" applyProtection="1">
      <alignment horizontal="center" vertical="top" wrapText="1" readingOrder="1"/>
      <protection locked="0"/>
    </xf>
    <xf numFmtId="187" fontId="6" fillId="0" borderId="16" xfId="0" applyNumberFormat="1" applyFont="1" applyBorder="1" applyAlignment="1" applyProtection="1">
      <alignment horizontal="center" vertical="top" wrapText="1" readingOrder="1"/>
      <protection locked="0"/>
    </xf>
    <xf numFmtId="188" fontId="6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7" xfId="0" applyFont="1" applyBorder="1" applyAlignment="1" applyProtection="1">
      <alignment horizontal="left" vertical="top" wrapText="1" readingOrder="1"/>
      <protection locked="0"/>
    </xf>
    <xf numFmtId="0" fontId="9" fillId="0" borderId="17" xfId="0" applyFont="1" applyBorder="1" applyAlignment="1" applyProtection="1">
      <alignment horizontal="center" vertical="top" wrapText="1" readingOrder="1"/>
      <protection locked="0"/>
    </xf>
    <xf numFmtId="187" fontId="9" fillId="0" borderId="17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7" xfId="0" applyNumberFormat="1" applyFont="1" applyBorder="1" applyAlignment="1" applyProtection="1">
      <alignment horizontal="center" vertical="top" wrapText="1" readingOrder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0" fontId="2" fillId="6" borderId="9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0" xfId="0" applyFont="1"/>
    <xf numFmtId="0" fontId="2" fillId="7" borderId="4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11" fillId="0" borderId="14" xfId="0" applyFont="1" applyBorder="1" applyAlignment="1">
      <alignment horizontal="center"/>
    </xf>
    <xf numFmtId="0" fontId="4" fillId="0" borderId="0" xfId="0" applyFont="1"/>
    <xf numFmtId="1" fontId="2" fillId="2" borderId="6" xfId="0" applyNumberFormat="1" applyFont="1" applyFill="1" applyBorder="1" applyAlignment="1" applyProtection="1">
      <alignment horizontal="left"/>
    </xf>
    <xf numFmtId="1" fontId="2" fillId="2" borderId="7" xfId="0" applyNumberFormat="1" applyFont="1" applyFill="1" applyBorder="1" applyAlignment="1" applyProtection="1">
      <alignment horizontal="left"/>
    </xf>
    <xf numFmtId="1" fontId="2" fillId="2" borderId="8" xfId="0" applyNumberFormat="1" applyFont="1" applyFill="1" applyBorder="1" applyAlignment="1" applyProtection="1">
      <alignment horizontal="left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6" fillId="0" borderId="0" xfId="0" applyFont="1" applyAlignment="1" applyProtection="1">
      <alignment horizontal="right" vertical="top" wrapText="1" readingOrder="1"/>
      <protection locked="0"/>
    </xf>
    <xf numFmtId="0" fontId="7" fillId="0" borderId="17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center" vertical="top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 applyProtection="1">
      <alignment horizontal="center" wrapText="1" readingOrder="1"/>
      <protection locked="0"/>
    </xf>
    <xf numFmtId="0" fontId="4" fillId="0" borderId="0" xfId="0" applyFont="1"/>
    <xf numFmtId="0" fontId="12" fillId="0" borderId="1" xfId="0" applyFont="1" applyBorder="1" applyProtection="1">
      <protection locked="0"/>
    </xf>
    <xf numFmtId="1" fontId="12" fillId="0" borderId="1" xfId="0" applyNumberFormat="1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0" borderId="0" xfId="0" applyFont="1" applyFill="1" applyBorder="1"/>
    <xf numFmtId="0" fontId="12" fillId="0" borderId="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289891</xdr:colOff>
      <xdr:row>0</xdr:row>
      <xdr:rowOff>82831</xdr:rowOff>
    </xdr:from>
    <xdr:to>
      <xdr:col>12</xdr:col>
      <xdr:colOff>431109</xdr:colOff>
      <xdr:row>1</xdr:row>
      <xdr:rowOff>157374</xdr:rowOff>
    </xdr:to>
    <xdr:pic>
      <xdr:nvPicPr>
        <xdr:cNvPr id="4" name="รูปภาพ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232913" y="82831"/>
          <a:ext cx="571914" cy="795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I142"/>
  <sheetViews>
    <sheetView tabSelected="1" zoomScale="130" zoomScaleNormal="130" workbookViewId="0">
      <selection activeCell="A6" sqref="A6:XFD142"/>
    </sheetView>
  </sheetViews>
  <sheetFormatPr defaultColWidth="9.125" defaultRowHeight="16.5"/>
  <cols>
    <col min="1" max="1" width="23.25" style="1" customWidth="1"/>
    <col min="2" max="2" width="12.375" style="1" customWidth="1"/>
    <col min="3" max="3" width="12.625" style="1" customWidth="1"/>
    <col min="4" max="4" width="21.625" style="1" customWidth="1"/>
    <col min="5" max="5" width="18.75" style="1" customWidth="1"/>
    <col min="6" max="6" width="7.25" style="1" customWidth="1"/>
    <col min="7" max="66" width="4.875" style="11" customWidth="1"/>
    <col min="67" max="86" width="4.875" style="1" customWidth="1"/>
    <col min="87" max="94" width="5.875" style="1" customWidth="1"/>
    <col min="95" max="99" width="5.875" style="50" customWidth="1"/>
    <col min="100" max="103" width="5.875" style="1" customWidth="1"/>
    <col min="104" max="111" width="5.875" style="50" customWidth="1"/>
    <col min="112" max="113" width="5.875" style="1" customWidth="1"/>
    <col min="114" max="16384" width="9.125" style="1"/>
  </cols>
  <sheetData>
    <row r="1" spans="1:113" ht="2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5"/>
    </row>
    <row r="2" spans="1:113" ht="21">
      <c r="A2" s="63" t="s">
        <v>7</v>
      </c>
      <c r="B2" s="63"/>
      <c r="C2" s="63"/>
      <c r="D2" s="63"/>
      <c r="E2" s="63"/>
      <c r="F2" s="63"/>
      <c r="G2" s="6" t="s">
        <v>8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7" t="s">
        <v>9</v>
      </c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8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</row>
    <row r="3" spans="1:113" ht="21">
      <c r="A3" s="64" t="s">
        <v>0</v>
      </c>
      <c r="B3" s="58" t="s">
        <v>1</v>
      </c>
      <c r="C3" s="58" t="s">
        <v>2</v>
      </c>
      <c r="D3" s="64" t="s">
        <v>3</v>
      </c>
      <c r="E3" s="58" t="s">
        <v>4</v>
      </c>
      <c r="F3" s="58" t="s">
        <v>5</v>
      </c>
      <c r="G3" s="61" t="s">
        <v>6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10" t="s">
        <v>15</v>
      </c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5"/>
      <c r="CI3" s="55" t="s">
        <v>14</v>
      </c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7"/>
    </row>
    <row r="4" spans="1:113" ht="21">
      <c r="A4" s="65"/>
      <c r="B4" s="59"/>
      <c r="C4" s="59"/>
      <c r="D4" s="65"/>
      <c r="E4" s="59"/>
      <c r="F4" s="59"/>
      <c r="G4" s="9">
        <v>1</v>
      </c>
      <c r="H4" s="9">
        <v>2</v>
      </c>
      <c r="I4" s="9">
        <v>3</v>
      </c>
      <c r="J4" s="9">
        <v>4</v>
      </c>
      <c r="K4" s="9">
        <v>5</v>
      </c>
      <c r="L4" s="9">
        <v>6</v>
      </c>
      <c r="M4" s="9">
        <v>7</v>
      </c>
      <c r="N4" s="9">
        <v>8</v>
      </c>
      <c r="O4" s="9">
        <v>9</v>
      </c>
      <c r="P4" s="9">
        <v>10</v>
      </c>
      <c r="Q4" s="9">
        <v>11</v>
      </c>
      <c r="R4" s="9">
        <v>12</v>
      </c>
      <c r="S4" s="9">
        <v>13</v>
      </c>
      <c r="T4" s="9">
        <v>14</v>
      </c>
      <c r="U4" s="9">
        <v>15</v>
      </c>
      <c r="V4" s="9">
        <v>16</v>
      </c>
      <c r="W4" s="9">
        <v>17</v>
      </c>
      <c r="X4" s="9">
        <v>18</v>
      </c>
      <c r="Y4" s="9">
        <v>19</v>
      </c>
      <c r="Z4" s="9">
        <v>20</v>
      </c>
      <c r="AA4" s="9">
        <v>21</v>
      </c>
      <c r="AB4" s="9">
        <v>22</v>
      </c>
      <c r="AC4" s="9">
        <v>23</v>
      </c>
      <c r="AD4" s="9">
        <v>24</v>
      </c>
      <c r="AE4" s="9">
        <v>25</v>
      </c>
      <c r="AF4" s="9">
        <v>26.1</v>
      </c>
      <c r="AG4" s="9">
        <v>26.2</v>
      </c>
      <c r="AH4" s="9">
        <v>27.1</v>
      </c>
      <c r="AI4" s="9">
        <v>27.2</v>
      </c>
      <c r="AJ4" s="9">
        <v>28.1</v>
      </c>
      <c r="AK4" s="9">
        <v>28.2</v>
      </c>
      <c r="AL4" s="9">
        <v>29.1</v>
      </c>
      <c r="AM4" s="9">
        <v>29.2</v>
      </c>
      <c r="AN4" s="9">
        <v>30.1</v>
      </c>
      <c r="AO4" s="9">
        <v>30.2</v>
      </c>
      <c r="AP4" s="9">
        <v>31</v>
      </c>
      <c r="AQ4" s="9">
        <v>32</v>
      </c>
      <c r="AR4" s="9">
        <v>33</v>
      </c>
      <c r="AS4" s="9">
        <v>34</v>
      </c>
      <c r="AT4" s="9">
        <v>35</v>
      </c>
      <c r="AU4" s="3">
        <v>1</v>
      </c>
      <c r="AV4" s="3">
        <v>2</v>
      </c>
      <c r="AW4" s="3">
        <v>3</v>
      </c>
      <c r="AX4" s="3">
        <v>4</v>
      </c>
      <c r="AY4" s="3">
        <v>5</v>
      </c>
      <c r="AZ4" s="3">
        <v>6</v>
      </c>
      <c r="BA4" s="3">
        <v>7</v>
      </c>
      <c r="BB4" s="3">
        <v>8</v>
      </c>
      <c r="BC4" s="3">
        <v>9</v>
      </c>
      <c r="BD4" s="3">
        <v>10</v>
      </c>
      <c r="BE4" s="3">
        <v>11</v>
      </c>
      <c r="BF4" s="3">
        <v>12</v>
      </c>
      <c r="BG4" s="3">
        <v>13</v>
      </c>
      <c r="BH4" s="3">
        <v>14</v>
      </c>
      <c r="BI4" s="3">
        <v>15</v>
      </c>
      <c r="BJ4" s="3">
        <v>16</v>
      </c>
      <c r="BK4" s="3">
        <v>17</v>
      </c>
      <c r="BL4" s="3">
        <v>18</v>
      </c>
      <c r="BM4" s="3">
        <v>19</v>
      </c>
      <c r="BN4" s="3">
        <v>20</v>
      </c>
      <c r="BO4" s="3">
        <v>21</v>
      </c>
      <c r="BP4" s="3">
        <v>22</v>
      </c>
      <c r="BQ4" s="3">
        <v>23</v>
      </c>
      <c r="BR4" s="3">
        <v>24</v>
      </c>
      <c r="BS4" s="3">
        <v>25</v>
      </c>
      <c r="BT4" s="3">
        <v>26.1</v>
      </c>
      <c r="BU4" s="3">
        <v>26.2</v>
      </c>
      <c r="BV4" s="3">
        <v>27.1</v>
      </c>
      <c r="BW4" s="3">
        <v>27.2</v>
      </c>
      <c r="BX4" s="3">
        <v>28.1</v>
      </c>
      <c r="BY4" s="3">
        <v>28.2</v>
      </c>
      <c r="BZ4" s="3">
        <v>29.1</v>
      </c>
      <c r="CA4" s="3">
        <v>29.2</v>
      </c>
      <c r="CB4" s="3">
        <v>30.1</v>
      </c>
      <c r="CC4" s="3">
        <v>30.2</v>
      </c>
      <c r="CD4" s="3">
        <v>31</v>
      </c>
      <c r="CE4" s="3">
        <v>32</v>
      </c>
      <c r="CF4" s="3">
        <v>33</v>
      </c>
      <c r="CG4" s="3">
        <v>34</v>
      </c>
      <c r="CH4" s="3">
        <v>35</v>
      </c>
      <c r="CI4" s="13" t="s">
        <v>54</v>
      </c>
      <c r="CJ4" s="17" t="s">
        <v>55</v>
      </c>
      <c r="CK4" s="17" t="s">
        <v>56</v>
      </c>
      <c r="CL4" s="17" t="s">
        <v>57</v>
      </c>
      <c r="CM4" s="17" t="s">
        <v>58</v>
      </c>
      <c r="CN4" s="17" t="s">
        <v>59</v>
      </c>
      <c r="CO4" s="17" t="s">
        <v>60</v>
      </c>
      <c r="CP4" s="17" t="s">
        <v>61</v>
      </c>
      <c r="CQ4" s="17" t="s">
        <v>62</v>
      </c>
      <c r="CR4" s="17" t="s">
        <v>63</v>
      </c>
      <c r="CS4" s="17" t="s">
        <v>64</v>
      </c>
      <c r="CT4" s="17" t="s">
        <v>65</v>
      </c>
      <c r="CU4" s="17" t="s">
        <v>11</v>
      </c>
      <c r="CV4" s="17" t="s">
        <v>12</v>
      </c>
      <c r="CW4" s="17" t="s">
        <v>11</v>
      </c>
      <c r="CX4" s="17" t="s">
        <v>13</v>
      </c>
      <c r="CY4" s="17" t="s">
        <v>11</v>
      </c>
      <c r="CZ4" s="17" t="s">
        <v>66</v>
      </c>
      <c r="DA4" s="17" t="s">
        <v>11</v>
      </c>
      <c r="DB4" s="17" t="s">
        <v>67</v>
      </c>
      <c r="DC4" s="17" t="s">
        <v>11</v>
      </c>
      <c r="DD4" s="17" t="s">
        <v>68</v>
      </c>
      <c r="DE4" s="17" t="s">
        <v>11</v>
      </c>
      <c r="DF4" s="17" t="s">
        <v>69</v>
      </c>
      <c r="DG4" s="17" t="s">
        <v>11</v>
      </c>
      <c r="DH4" s="17" t="s">
        <v>10</v>
      </c>
      <c r="DI4" s="17" t="s">
        <v>11</v>
      </c>
    </row>
    <row r="5" spans="1:113" ht="23.25">
      <c r="A5" s="65"/>
      <c r="B5" s="59"/>
      <c r="C5" s="59"/>
      <c r="D5" s="65"/>
      <c r="E5" s="59"/>
      <c r="F5" s="59"/>
      <c r="G5" s="38">
        <v>4</v>
      </c>
      <c r="H5" s="38">
        <v>4</v>
      </c>
      <c r="I5" s="38">
        <v>3</v>
      </c>
      <c r="J5" s="38">
        <v>3</v>
      </c>
      <c r="K5" s="38">
        <v>1</v>
      </c>
      <c r="L5" s="38">
        <v>3</v>
      </c>
      <c r="M5" s="38">
        <v>2</v>
      </c>
      <c r="N5" s="38">
        <v>2</v>
      </c>
      <c r="O5" s="38">
        <v>1</v>
      </c>
      <c r="P5" s="38">
        <v>3</v>
      </c>
      <c r="Q5" s="38">
        <v>3</v>
      </c>
      <c r="R5" s="38">
        <v>2</v>
      </c>
      <c r="S5" s="38">
        <v>1</v>
      </c>
      <c r="T5" s="38">
        <v>4</v>
      </c>
      <c r="U5" s="38">
        <v>4</v>
      </c>
      <c r="V5" s="38">
        <v>1</v>
      </c>
      <c r="W5" s="38">
        <v>4</v>
      </c>
      <c r="X5" s="38">
        <v>3</v>
      </c>
      <c r="Y5" s="38">
        <v>4</v>
      </c>
      <c r="Z5" s="38">
        <v>3</v>
      </c>
      <c r="AA5" s="38">
        <v>4</v>
      </c>
      <c r="AB5" s="39">
        <v>4</v>
      </c>
      <c r="AC5" s="38">
        <v>4</v>
      </c>
      <c r="AD5" s="39">
        <v>4</v>
      </c>
      <c r="AE5" s="38">
        <v>4</v>
      </c>
      <c r="AF5" s="51">
        <v>1</v>
      </c>
      <c r="AG5" s="51">
        <v>4</v>
      </c>
      <c r="AH5" s="51">
        <v>1</v>
      </c>
      <c r="AI5" s="51">
        <v>3</v>
      </c>
      <c r="AJ5" s="51">
        <v>3</v>
      </c>
      <c r="AK5" s="51">
        <v>5</v>
      </c>
      <c r="AL5" s="51">
        <v>2</v>
      </c>
      <c r="AM5" s="51">
        <v>5</v>
      </c>
      <c r="AN5" s="51">
        <v>5</v>
      </c>
      <c r="AO5" s="51">
        <v>6</v>
      </c>
      <c r="AP5" s="39">
        <v>4</v>
      </c>
      <c r="AQ5" s="39">
        <v>4</v>
      </c>
      <c r="AR5" s="39">
        <v>4</v>
      </c>
      <c r="AS5" s="39">
        <v>7</v>
      </c>
      <c r="AT5" s="40">
        <v>7</v>
      </c>
      <c r="AU5" s="41">
        <f>IF(G5=4,2,0)</f>
        <v>2</v>
      </c>
      <c r="AV5" s="41">
        <f>IF(H5=4,2,0)</f>
        <v>2</v>
      </c>
      <c r="AW5" s="41">
        <f>IF(I5=3,2,0)</f>
        <v>2</v>
      </c>
      <c r="AX5" s="41">
        <f>IF(J5=3,2,0)</f>
        <v>2</v>
      </c>
      <c r="AY5" s="41">
        <f t="shared" ref="AY5:BJ5" si="0">IF(K5=1,2,0)</f>
        <v>2</v>
      </c>
      <c r="AZ5" s="41">
        <f>IF(L5=3,2,0)</f>
        <v>2</v>
      </c>
      <c r="BA5" s="41">
        <f>IF(M5=2,2,0)</f>
        <v>2</v>
      </c>
      <c r="BB5" s="41">
        <f>IF(N5=2,2,0)</f>
        <v>2</v>
      </c>
      <c r="BC5" s="41">
        <f t="shared" si="0"/>
        <v>2</v>
      </c>
      <c r="BD5" s="41">
        <f>IF(P5=3,2,0)</f>
        <v>2</v>
      </c>
      <c r="BE5" s="41">
        <f>IF(Q5=3,2,0)</f>
        <v>2</v>
      </c>
      <c r="BF5" s="41">
        <f>IF(R5=2,2,0)</f>
        <v>2</v>
      </c>
      <c r="BG5" s="41">
        <f t="shared" si="0"/>
        <v>2</v>
      </c>
      <c r="BH5" s="41">
        <f>IF(T5=4,2,0)</f>
        <v>2</v>
      </c>
      <c r="BI5" s="41">
        <f>IF(U5=4,2,0)</f>
        <v>2</v>
      </c>
      <c r="BJ5" s="41">
        <f t="shared" si="0"/>
        <v>2</v>
      </c>
      <c r="BK5" s="41">
        <f>IF(W5=4,2,0)</f>
        <v>2</v>
      </c>
      <c r="BL5" s="41">
        <f>IF(X5=3,2,0)</f>
        <v>2</v>
      </c>
      <c r="BM5" s="41">
        <f>IF(Y5=4,2,0)</f>
        <v>2</v>
      </c>
      <c r="BN5" s="41">
        <f>IF(Z5=3,2,0)</f>
        <v>2</v>
      </c>
      <c r="BO5" s="41">
        <f>IF(AA5=4,2,0)</f>
        <v>2</v>
      </c>
      <c r="BP5" s="41">
        <f>AB5</f>
        <v>4</v>
      </c>
      <c r="BQ5" s="41">
        <f>IF(AC5=4,2,0)</f>
        <v>2</v>
      </c>
      <c r="BR5" s="41">
        <f>AD5</f>
        <v>4</v>
      </c>
      <c r="BS5" s="41">
        <f>IF(AE5=4,2,0)</f>
        <v>2</v>
      </c>
      <c r="BT5" s="41">
        <f>IF(OR(AF5=1,AF5=4),2,0)</f>
        <v>2</v>
      </c>
      <c r="BU5" s="41">
        <f>IF(OR(AG5=1,AG5=4),2,0)</f>
        <v>2</v>
      </c>
      <c r="BV5" s="41">
        <f>IF(OR(AH5=1,AH5=3),2,0)</f>
        <v>2</v>
      </c>
      <c r="BW5" s="41">
        <f>IF(OR(AI5=1,AI5=3),2,0)</f>
        <v>2</v>
      </c>
      <c r="BX5" s="41">
        <f>IF(OR(AJ5=3,AJ5=5),2,0)</f>
        <v>2</v>
      </c>
      <c r="BY5" s="41">
        <f>IF(OR(AK5=3,AK5=5),2,0)</f>
        <v>2</v>
      </c>
      <c r="BZ5" s="41">
        <f>IF(OR(AL5=2,AL5=5),2,0)</f>
        <v>2</v>
      </c>
      <c r="CA5" s="41">
        <f>IF(OR(AM5=2,AM5=5),2,0)</f>
        <v>2</v>
      </c>
      <c r="CB5" s="41">
        <f>IF(OR(AN5=5,AN5=6),2,0)</f>
        <v>2</v>
      </c>
      <c r="CC5" s="41">
        <f>IF(OR(AO5=5,AO5=6),2,0)</f>
        <v>2</v>
      </c>
      <c r="CD5" s="41">
        <f t="shared" ref="CD5:CH5" si="1">AP5</f>
        <v>4</v>
      </c>
      <c r="CE5" s="41">
        <f t="shared" si="1"/>
        <v>4</v>
      </c>
      <c r="CF5" s="41">
        <f t="shared" si="1"/>
        <v>4</v>
      </c>
      <c r="CG5" s="41">
        <f t="shared" si="1"/>
        <v>7</v>
      </c>
      <c r="CH5" s="41">
        <f t="shared" si="1"/>
        <v>7</v>
      </c>
      <c r="CI5" s="42">
        <f>AU5+AW5+AX5+BV5+BW5</f>
        <v>10</v>
      </c>
      <c r="CJ5" s="43">
        <f>AV5+BX5+BY5</f>
        <v>6</v>
      </c>
      <c r="CK5" s="43">
        <f>AY5+CE5</f>
        <v>6</v>
      </c>
      <c r="CL5" s="42">
        <f>AZ5</f>
        <v>2</v>
      </c>
      <c r="CM5" s="42">
        <f>BA5+BO5+BP5+CF5</f>
        <v>12</v>
      </c>
      <c r="CN5" s="42">
        <f>BB5+BC5+BS5+BT5+BU5</f>
        <v>10</v>
      </c>
      <c r="CO5" s="42">
        <f>BD5+BE5+BF5</f>
        <v>6</v>
      </c>
      <c r="CP5" s="42">
        <f>BZ5+CA5</f>
        <v>4</v>
      </c>
      <c r="CQ5" s="42">
        <f>BG5+BH5+BI5+BJ5+CB5+CC5+CD5+CG5</f>
        <v>23</v>
      </c>
      <c r="CR5" s="42">
        <f>BK5+BL5+BQ5+BR5+CH5</f>
        <v>17</v>
      </c>
      <c r="CS5" s="42">
        <f>BM5+BN5</f>
        <v>4</v>
      </c>
      <c r="CT5" s="44">
        <f>CI5+CJ5</f>
        <v>16</v>
      </c>
      <c r="CU5" s="45" t="str">
        <f>IF(CT5&lt;4,"ปรับปรุง",IF(CT5&lt;8,"พอใช้",IF(CT5&lt;12,"ดี",IF(CT5&gt;=12,"ดีมาก"))))</f>
        <v>ดีมาก</v>
      </c>
      <c r="CV5" s="44">
        <f>CK5+CL5</f>
        <v>8</v>
      </c>
      <c r="CW5" s="45" t="str">
        <f>IF(CV5&lt;2,"ปรับปรุง",IF(CV5&lt;4,"พอใช้",IF(CV5&lt;6,"ดี",IF(CV5&gt;=6,"ดีมาก"))))</f>
        <v>ดีมาก</v>
      </c>
      <c r="CX5" s="44">
        <f>CM5+CN5</f>
        <v>22</v>
      </c>
      <c r="CY5" s="45" t="str">
        <f>IF(CX5&lt;5.5,"ปรับปรุง",IF(CX5&lt;11,"พอใช้",IF(CX5&lt;16.5,"ดี",IF(CX5&gt;=16.5,"ดีมาก"))))</f>
        <v>ดีมาก</v>
      </c>
      <c r="CZ5" s="44">
        <f>CO5+CP5</f>
        <v>10</v>
      </c>
      <c r="DA5" s="45" t="str">
        <f>IF(CZ5&lt;2.5,"ปรับปรุง",IF(CZ5&lt;5,"พอใช้",IF(CZ5&lt;7.5,"ดี",IF(CZ5&gt;=7.5,"ดีมาก"))))</f>
        <v>ดีมาก</v>
      </c>
      <c r="DB5" s="44">
        <f>CQ5</f>
        <v>23</v>
      </c>
      <c r="DC5" s="45" t="str">
        <f>IF(DB5&lt;5.75,"ปรับปรุง",IF(DB5&lt;11.5,"พอใช้",IF(DB5&lt;17.25,"ดี",IF(DB5&gt;=17.25,"ดีมาก"))))</f>
        <v>ดีมาก</v>
      </c>
      <c r="DD5" s="44">
        <f>CR5</f>
        <v>17</v>
      </c>
      <c r="DE5" s="46" t="str">
        <f>IF(DD5&lt;4.25,"ปรับปรุง",IF(DD5&lt;8.5,"พอใช้",IF(DD5&lt;12.75,"ดี",IF(DD5&gt;=12.75,"ดีมาก"))))</f>
        <v>ดีมาก</v>
      </c>
      <c r="DF5" s="44">
        <f>CS5</f>
        <v>4</v>
      </c>
      <c r="DG5" s="46" t="str">
        <f>IF(DF5&lt;1,"ปรับปรุง",IF(DF5&lt;2,"พอใช้",IF(DF5&lt;3,"ดี",IF(DF5&gt;=3,"ดีมาก"))))</f>
        <v>ดีมาก</v>
      </c>
      <c r="DH5" s="46">
        <f>SUM(CI5:CS5)</f>
        <v>100</v>
      </c>
      <c r="DI5" s="47" t="str">
        <f>IF(DH5&lt;25,"ปรับปรุง",IF(DH5&lt;50,"พอใช้",IF(DH5&lt;75,"ดี",IF(DH5&gt;=75,"ดีมาก"))))</f>
        <v>ดีมาก</v>
      </c>
    </row>
    <row r="6" spans="1:113" s="88" customFormat="1" ht="23.25">
      <c r="A6" s="80" t="s">
        <v>70</v>
      </c>
      <c r="B6" s="81" t="s">
        <v>71</v>
      </c>
      <c r="C6" s="81">
        <v>1193100002</v>
      </c>
      <c r="D6" s="82" t="s">
        <v>72</v>
      </c>
      <c r="E6" s="83" t="s">
        <v>73</v>
      </c>
      <c r="F6" s="81" t="s">
        <v>74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6"/>
      <c r="CT6" s="87"/>
      <c r="CU6" s="86"/>
      <c r="CV6" s="87"/>
      <c r="CW6" s="86"/>
      <c r="CX6" s="86"/>
      <c r="CY6" s="87"/>
      <c r="CZ6" s="87"/>
      <c r="DA6" s="87"/>
      <c r="DB6" s="86"/>
    </row>
    <row r="7" spans="1:113" s="89" customFormat="1" ht="18">
      <c r="A7" s="80" t="s">
        <v>70</v>
      </c>
      <c r="B7" s="81" t="s">
        <v>71</v>
      </c>
      <c r="C7" s="81">
        <v>1193100002</v>
      </c>
      <c r="D7" s="82" t="s">
        <v>75</v>
      </c>
      <c r="E7" s="83" t="s">
        <v>76</v>
      </c>
      <c r="F7" s="81" t="s">
        <v>74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6"/>
      <c r="CT7" s="87"/>
      <c r="CU7" s="86"/>
      <c r="CV7" s="87"/>
      <c r="CW7" s="86"/>
      <c r="CX7" s="86"/>
      <c r="CY7" s="87"/>
      <c r="CZ7" s="87"/>
      <c r="DA7" s="87"/>
      <c r="DB7" s="86"/>
    </row>
    <row r="8" spans="1:113" s="89" customFormat="1" ht="18">
      <c r="A8" s="80" t="s">
        <v>70</v>
      </c>
      <c r="B8" s="81" t="s">
        <v>71</v>
      </c>
      <c r="C8" s="81">
        <v>1193100002</v>
      </c>
      <c r="D8" s="82" t="s">
        <v>77</v>
      </c>
      <c r="E8" s="83" t="s">
        <v>78</v>
      </c>
      <c r="F8" s="81" t="s">
        <v>74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6"/>
      <c r="CT8" s="87"/>
      <c r="CU8" s="86"/>
      <c r="CV8" s="87"/>
      <c r="CW8" s="86"/>
      <c r="CX8" s="86"/>
      <c r="CY8" s="87"/>
      <c r="CZ8" s="87"/>
      <c r="DA8" s="87"/>
      <c r="DB8" s="86"/>
    </row>
    <row r="9" spans="1:113" s="89" customFormat="1" ht="18">
      <c r="A9" s="80" t="s">
        <v>70</v>
      </c>
      <c r="B9" s="81" t="s">
        <v>71</v>
      </c>
      <c r="C9" s="81">
        <v>1193100002</v>
      </c>
      <c r="D9" s="82" t="s">
        <v>79</v>
      </c>
      <c r="E9" s="83" t="s">
        <v>80</v>
      </c>
      <c r="F9" s="81" t="s">
        <v>81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6"/>
      <c r="CT9" s="87"/>
      <c r="CU9" s="86"/>
      <c r="CV9" s="87"/>
      <c r="CW9" s="86"/>
      <c r="CX9" s="86"/>
      <c r="CY9" s="87"/>
      <c r="CZ9" s="87"/>
      <c r="DA9" s="87"/>
      <c r="DB9" s="86"/>
    </row>
    <row r="10" spans="1:113" s="89" customFormat="1" ht="18">
      <c r="A10" s="80" t="s">
        <v>70</v>
      </c>
      <c r="B10" s="81" t="s">
        <v>71</v>
      </c>
      <c r="C10" s="81">
        <v>1193100002</v>
      </c>
      <c r="D10" s="82" t="s">
        <v>82</v>
      </c>
      <c r="E10" s="83" t="s">
        <v>83</v>
      </c>
      <c r="F10" s="81" t="s">
        <v>74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6"/>
      <c r="CT10" s="87"/>
      <c r="CU10" s="86"/>
      <c r="CV10" s="87"/>
      <c r="CW10" s="86"/>
      <c r="CX10" s="86"/>
      <c r="CY10" s="87"/>
      <c r="CZ10" s="87"/>
      <c r="DA10" s="87"/>
      <c r="DB10" s="86"/>
    </row>
    <row r="11" spans="1:113" s="89" customFormat="1" ht="18">
      <c r="A11" s="80" t="s">
        <v>70</v>
      </c>
      <c r="B11" s="81" t="s">
        <v>71</v>
      </c>
      <c r="C11" s="81">
        <v>1193100002</v>
      </c>
      <c r="D11" s="82" t="s">
        <v>84</v>
      </c>
      <c r="E11" s="83" t="s">
        <v>85</v>
      </c>
      <c r="F11" s="81" t="s">
        <v>74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6"/>
      <c r="CT11" s="87"/>
      <c r="CU11" s="86"/>
      <c r="CV11" s="87"/>
      <c r="CW11" s="86"/>
      <c r="CX11" s="86"/>
      <c r="CY11" s="87"/>
      <c r="CZ11" s="87"/>
      <c r="DA11" s="87"/>
      <c r="DB11" s="86"/>
    </row>
    <row r="12" spans="1:113" s="89" customFormat="1" ht="18">
      <c r="A12" s="80" t="s">
        <v>70</v>
      </c>
      <c r="B12" s="81" t="s">
        <v>71</v>
      </c>
      <c r="C12" s="81">
        <v>1193100002</v>
      </c>
      <c r="D12" s="82" t="s">
        <v>86</v>
      </c>
      <c r="E12" s="83" t="s">
        <v>87</v>
      </c>
      <c r="F12" s="81" t="s">
        <v>74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6"/>
      <c r="CT12" s="87"/>
      <c r="CU12" s="86"/>
      <c r="CV12" s="87"/>
      <c r="CW12" s="86"/>
      <c r="CX12" s="86"/>
      <c r="CY12" s="87"/>
      <c r="CZ12" s="87"/>
      <c r="DA12" s="87"/>
      <c r="DB12" s="86"/>
    </row>
    <row r="13" spans="1:113" s="89" customFormat="1" ht="18">
      <c r="A13" s="80" t="s">
        <v>70</v>
      </c>
      <c r="B13" s="81" t="s">
        <v>71</v>
      </c>
      <c r="C13" s="81">
        <v>1193100002</v>
      </c>
      <c r="D13" s="82" t="s">
        <v>88</v>
      </c>
      <c r="E13" s="83" t="s">
        <v>89</v>
      </c>
      <c r="F13" s="81" t="s">
        <v>74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6"/>
      <c r="CT13" s="87"/>
      <c r="CU13" s="86"/>
      <c r="CV13" s="87"/>
      <c r="CW13" s="86"/>
      <c r="CX13" s="86"/>
      <c r="CY13" s="87"/>
      <c r="CZ13" s="87"/>
      <c r="DA13" s="87"/>
      <c r="DB13" s="86"/>
    </row>
    <row r="14" spans="1:113" s="89" customFormat="1" ht="18">
      <c r="A14" s="80" t="s">
        <v>70</v>
      </c>
      <c r="B14" s="81" t="s">
        <v>71</v>
      </c>
      <c r="C14" s="81">
        <v>1193100002</v>
      </c>
      <c r="D14" s="82" t="s">
        <v>90</v>
      </c>
      <c r="E14" s="83" t="s">
        <v>91</v>
      </c>
      <c r="F14" s="81" t="s">
        <v>81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6"/>
      <c r="CT14" s="87"/>
      <c r="CU14" s="86"/>
      <c r="CV14" s="87"/>
      <c r="CW14" s="86"/>
      <c r="CX14" s="86"/>
      <c r="CY14" s="87"/>
      <c r="CZ14" s="87"/>
      <c r="DA14" s="87"/>
      <c r="DB14" s="86"/>
    </row>
    <row r="15" spans="1:113" s="89" customFormat="1" ht="18">
      <c r="A15" s="80" t="s">
        <v>70</v>
      </c>
      <c r="B15" s="81" t="s">
        <v>71</v>
      </c>
      <c r="C15" s="81">
        <v>1193100002</v>
      </c>
      <c r="D15" s="82" t="s">
        <v>92</v>
      </c>
      <c r="E15" s="83" t="s">
        <v>93</v>
      </c>
      <c r="F15" s="81" t="s">
        <v>81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6"/>
      <c r="CT15" s="87"/>
      <c r="CU15" s="86"/>
      <c r="CV15" s="87"/>
      <c r="CW15" s="86"/>
      <c r="CX15" s="86"/>
      <c r="CY15" s="87"/>
      <c r="CZ15" s="87"/>
      <c r="DA15" s="87"/>
      <c r="DB15" s="86"/>
    </row>
    <row r="16" spans="1:113" s="89" customFormat="1" ht="18">
      <c r="A16" s="80" t="s">
        <v>70</v>
      </c>
      <c r="B16" s="81" t="s">
        <v>71</v>
      </c>
      <c r="C16" s="81">
        <v>1193100002</v>
      </c>
      <c r="D16" s="82" t="s">
        <v>94</v>
      </c>
      <c r="E16" s="83" t="s">
        <v>95</v>
      </c>
      <c r="F16" s="81" t="s">
        <v>74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6"/>
      <c r="CT16" s="87"/>
      <c r="CU16" s="86"/>
      <c r="CV16" s="87"/>
      <c r="CW16" s="86"/>
      <c r="CX16" s="86"/>
      <c r="CY16" s="87"/>
      <c r="CZ16" s="87"/>
      <c r="DA16" s="87"/>
      <c r="DB16" s="86"/>
    </row>
    <row r="17" spans="1:106" s="89" customFormat="1" ht="18">
      <c r="A17" s="80" t="s">
        <v>70</v>
      </c>
      <c r="B17" s="81" t="s">
        <v>71</v>
      </c>
      <c r="C17" s="81">
        <v>1193100002</v>
      </c>
      <c r="D17" s="82" t="s">
        <v>96</v>
      </c>
      <c r="E17" s="83" t="s">
        <v>97</v>
      </c>
      <c r="F17" s="81" t="s">
        <v>81</v>
      </c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6"/>
      <c r="CT17" s="87"/>
      <c r="CU17" s="86"/>
      <c r="CV17" s="87"/>
      <c r="CW17" s="86"/>
      <c r="CX17" s="86"/>
      <c r="CY17" s="87"/>
      <c r="CZ17" s="87"/>
      <c r="DA17" s="87"/>
      <c r="DB17" s="86"/>
    </row>
    <row r="18" spans="1:106" s="89" customFormat="1" ht="18">
      <c r="A18" s="80" t="s">
        <v>70</v>
      </c>
      <c r="B18" s="81" t="s">
        <v>71</v>
      </c>
      <c r="C18" s="81">
        <v>1193100002</v>
      </c>
      <c r="D18" s="82" t="s">
        <v>98</v>
      </c>
      <c r="E18" s="83" t="s">
        <v>99</v>
      </c>
      <c r="F18" s="81" t="s">
        <v>81</v>
      </c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6"/>
      <c r="CT18" s="87"/>
      <c r="CU18" s="86"/>
      <c r="CV18" s="87"/>
      <c r="CW18" s="86"/>
      <c r="CX18" s="86"/>
      <c r="CY18" s="87"/>
      <c r="CZ18" s="87"/>
      <c r="DA18" s="87"/>
      <c r="DB18" s="86"/>
    </row>
    <row r="19" spans="1:106" s="89" customFormat="1" ht="18">
      <c r="A19" s="80" t="s">
        <v>70</v>
      </c>
      <c r="B19" s="81" t="s">
        <v>71</v>
      </c>
      <c r="C19" s="81">
        <v>1193100002</v>
      </c>
      <c r="D19" s="82" t="s">
        <v>100</v>
      </c>
      <c r="E19" s="83" t="s">
        <v>101</v>
      </c>
      <c r="F19" s="81" t="s">
        <v>74</v>
      </c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6"/>
      <c r="CT19" s="87"/>
      <c r="CU19" s="86"/>
      <c r="CV19" s="87"/>
      <c r="CW19" s="86"/>
      <c r="CX19" s="86"/>
      <c r="CY19" s="87"/>
      <c r="CZ19" s="87"/>
      <c r="DA19" s="87"/>
      <c r="DB19" s="86"/>
    </row>
    <row r="20" spans="1:106" s="89" customFormat="1" ht="18">
      <c r="A20" s="80" t="s">
        <v>70</v>
      </c>
      <c r="B20" s="81" t="s">
        <v>71</v>
      </c>
      <c r="C20" s="81">
        <v>1193100002</v>
      </c>
      <c r="D20" s="82" t="s">
        <v>102</v>
      </c>
      <c r="E20" s="83" t="s">
        <v>103</v>
      </c>
      <c r="F20" s="81" t="s">
        <v>74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6"/>
      <c r="CT20" s="87"/>
      <c r="CU20" s="86"/>
      <c r="CV20" s="87"/>
      <c r="CW20" s="86"/>
      <c r="CX20" s="86"/>
      <c r="CY20" s="87"/>
      <c r="CZ20" s="87"/>
      <c r="DA20" s="87"/>
      <c r="DB20" s="86"/>
    </row>
    <row r="21" spans="1:106" s="54" customFormat="1" ht="18">
      <c r="A21" s="80" t="s">
        <v>70</v>
      </c>
      <c r="B21" s="81" t="s">
        <v>71</v>
      </c>
      <c r="C21" s="81">
        <v>1193100002</v>
      </c>
      <c r="D21" s="82" t="s">
        <v>104</v>
      </c>
      <c r="E21" s="83" t="s">
        <v>105</v>
      </c>
      <c r="F21" s="81" t="s">
        <v>74</v>
      </c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</row>
    <row r="22" spans="1:106" s="54" customFormat="1" ht="18">
      <c r="A22" s="80" t="s">
        <v>70</v>
      </c>
      <c r="B22" s="81" t="s">
        <v>71</v>
      </c>
      <c r="C22" s="81">
        <v>1193100002</v>
      </c>
      <c r="D22" s="82" t="s">
        <v>106</v>
      </c>
      <c r="E22" s="83" t="s">
        <v>107</v>
      </c>
      <c r="F22" s="81" t="s">
        <v>74</v>
      </c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</row>
    <row r="23" spans="1:106" s="54" customFormat="1" ht="18">
      <c r="A23" s="80" t="s">
        <v>70</v>
      </c>
      <c r="B23" s="81" t="s">
        <v>71</v>
      </c>
      <c r="C23" s="81">
        <v>1193100002</v>
      </c>
      <c r="D23" s="82" t="s">
        <v>108</v>
      </c>
      <c r="E23" s="83" t="s">
        <v>109</v>
      </c>
      <c r="F23" s="81" t="s">
        <v>81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</row>
    <row r="24" spans="1:106" s="54" customFormat="1" ht="18">
      <c r="A24" s="80" t="s">
        <v>70</v>
      </c>
      <c r="B24" s="81" t="s">
        <v>71</v>
      </c>
      <c r="C24" s="81">
        <v>1193100002</v>
      </c>
      <c r="D24" s="82" t="s">
        <v>110</v>
      </c>
      <c r="E24" s="83" t="s">
        <v>111</v>
      </c>
      <c r="F24" s="81" t="s">
        <v>74</v>
      </c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</row>
    <row r="25" spans="1:106" s="54" customFormat="1" ht="18">
      <c r="A25" s="80" t="s">
        <v>70</v>
      </c>
      <c r="B25" s="81" t="s">
        <v>71</v>
      </c>
      <c r="C25" s="81">
        <v>1193100002</v>
      </c>
      <c r="D25" s="82" t="s">
        <v>112</v>
      </c>
      <c r="E25" s="83" t="s">
        <v>113</v>
      </c>
      <c r="F25" s="81" t="s">
        <v>81</v>
      </c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</row>
    <row r="26" spans="1:106" s="54" customFormat="1" ht="18">
      <c r="A26" s="80" t="s">
        <v>70</v>
      </c>
      <c r="B26" s="81" t="s">
        <v>71</v>
      </c>
      <c r="C26" s="81">
        <v>1193100002</v>
      </c>
      <c r="D26" s="82" t="s">
        <v>114</v>
      </c>
      <c r="E26" s="83" t="s">
        <v>115</v>
      </c>
      <c r="F26" s="81" t="s">
        <v>81</v>
      </c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</row>
    <row r="27" spans="1:106" s="54" customFormat="1" ht="18">
      <c r="A27" s="80" t="s">
        <v>70</v>
      </c>
      <c r="B27" s="81" t="s">
        <v>71</v>
      </c>
      <c r="C27" s="81">
        <v>1193100002</v>
      </c>
      <c r="D27" s="82" t="s">
        <v>116</v>
      </c>
      <c r="E27" s="83" t="s">
        <v>117</v>
      </c>
      <c r="F27" s="81" t="s">
        <v>81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</row>
    <row r="28" spans="1:106" s="54" customFormat="1" ht="18">
      <c r="A28" s="80" t="s">
        <v>70</v>
      </c>
      <c r="B28" s="81" t="s">
        <v>71</v>
      </c>
      <c r="C28" s="81">
        <v>1193100002</v>
      </c>
      <c r="D28" s="82" t="s">
        <v>118</v>
      </c>
      <c r="E28" s="83" t="s">
        <v>119</v>
      </c>
      <c r="F28" s="81" t="s">
        <v>81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s="54" customFormat="1" ht="18">
      <c r="A29" s="80" t="s">
        <v>70</v>
      </c>
      <c r="B29" s="81" t="s">
        <v>71</v>
      </c>
      <c r="C29" s="81">
        <v>1193100002</v>
      </c>
      <c r="D29" s="82" t="s">
        <v>120</v>
      </c>
      <c r="E29" s="83" t="s">
        <v>121</v>
      </c>
      <c r="F29" s="81" t="s">
        <v>74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</row>
    <row r="30" spans="1:106" s="54" customFormat="1" ht="18">
      <c r="A30" s="80" t="s">
        <v>70</v>
      </c>
      <c r="B30" s="81" t="s">
        <v>71</v>
      </c>
      <c r="C30" s="81">
        <v>1193100002</v>
      </c>
      <c r="D30" s="82" t="s">
        <v>122</v>
      </c>
      <c r="E30" s="83" t="s">
        <v>123</v>
      </c>
      <c r="F30" s="81" t="s">
        <v>74</v>
      </c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</row>
    <row r="31" spans="1:106" s="54" customFormat="1" ht="18">
      <c r="A31" s="80" t="s">
        <v>70</v>
      </c>
      <c r="B31" s="81" t="s">
        <v>71</v>
      </c>
      <c r="C31" s="81">
        <v>1193100002</v>
      </c>
      <c r="D31" s="82" t="s">
        <v>124</v>
      </c>
      <c r="E31" s="83" t="s">
        <v>125</v>
      </c>
      <c r="F31" s="81" t="s">
        <v>74</v>
      </c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</row>
    <row r="32" spans="1:106" s="54" customFormat="1" ht="18">
      <c r="A32" s="80" t="s">
        <v>70</v>
      </c>
      <c r="B32" s="81" t="s">
        <v>71</v>
      </c>
      <c r="C32" s="81">
        <v>1193100002</v>
      </c>
      <c r="D32" s="82" t="s">
        <v>126</v>
      </c>
      <c r="E32" s="83" t="s">
        <v>127</v>
      </c>
      <c r="F32" s="81" t="s">
        <v>81</v>
      </c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</row>
    <row r="33" spans="1:106" s="54" customFormat="1" ht="18">
      <c r="A33" s="80" t="s">
        <v>70</v>
      </c>
      <c r="B33" s="81" t="s">
        <v>71</v>
      </c>
      <c r="C33" s="81">
        <v>1193100002</v>
      </c>
      <c r="D33" s="82" t="s">
        <v>128</v>
      </c>
      <c r="E33" s="83" t="s">
        <v>129</v>
      </c>
      <c r="F33" s="81" t="s">
        <v>81</v>
      </c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</row>
    <row r="34" spans="1:106" s="54" customFormat="1" ht="18">
      <c r="A34" s="80" t="s">
        <v>70</v>
      </c>
      <c r="B34" s="81" t="s">
        <v>71</v>
      </c>
      <c r="C34" s="81">
        <v>1193100002</v>
      </c>
      <c r="D34" s="82" t="s">
        <v>130</v>
      </c>
      <c r="E34" s="83" t="s">
        <v>131</v>
      </c>
      <c r="F34" s="81" t="s">
        <v>81</v>
      </c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</row>
    <row r="35" spans="1:106" s="54" customFormat="1" ht="18">
      <c r="A35" s="80" t="s">
        <v>70</v>
      </c>
      <c r="B35" s="81" t="s">
        <v>71</v>
      </c>
      <c r="C35" s="81">
        <v>1193100002</v>
      </c>
      <c r="D35" s="82" t="s">
        <v>132</v>
      </c>
      <c r="E35" s="83" t="s">
        <v>133</v>
      </c>
      <c r="F35" s="84" t="s">
        <v>74</v>
      </c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</row>
    <row r="36" spans="1:106" s="54" customFormat="1" ht="18">
      <c r="A36" s="80" t="s">
        <v>70</v>
      </c>
      <c r="B36" s="81" t="s">
        <v>71</v>
      </c>
      <c r="C36" s="81">
        <v>1193100002</v>
      </c>
      <c r="D36" s="82" t="s">
        <v>134</v>
      </c>
      <c r="E36" s="83" t="s">
        <v>135</v>
      </c>
      <c r="F36" s="84" t="s">
        <v>74</v>
      </c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</row>
    <row r="37" spans="1:106" s="54" customFormat="1" ht="18">
      <c r="A37" s="80" t="s">
        <v>70</v>
      </c>
      <c r="B37" s="81" t="s">
        <v>71</v>
      </c>
      <c r="C37" s="81">
        <v>1193100002</v>
      </c>
      <c r="D37" s="82" t="s">
        <v>136</v>
      </c>
      <c r="E37" s="83" t="s">
        <v>137</v>
      </c>
      <c r="F37" s="84" t="s">
        <v>74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</row>
    <row r="38" spans="1:106" s="54" customFormat="1" ht="18">
      <c r="A38" s="80" t="s">
        <v>70</v>
      </c>
      <c r="B38" s="81" t="s">
        <v>71</v>
      </c>
      <c r="C38" s="81">
        <v>1193100002</v>
      </c>
      <c r="D38" s="82" t="s">
        <v>138</v>
      </c>
      <c r="E38" s="83" t="s">
        <v>139</v>
      </c>
      <c r="F38" s="81" t="s">
        <v>81</v>
      </c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</row>
    <row r="39" spans="1:106" s="54" customFormat="1" ht="18">
      <c r="A39" s="80" t="s">
        <v>70</v>
      </c>
      <c r="B39" s="81" t="s">
        <v>71</v>
      </c>
      <c r="C39" s="81">
        <v>1193100002</v>
      </c>
      <c r="D39" s="82" t="s">
        <v>140</v>
      </c>
      <c r="E39" s="83" t="s">
        <v>141</v>
      </c>
      <c r="F39" s="84" t="s">
        <v>74</v>
      </c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</row>
    <row r="40" spans="1:106" s="54" customFormat="1" ht="18">
      <c r="A40" s="80" t="s">
        <v>70</v>
      </c>
      <c r="B40" s="81" t="s">
        <v>71</v>
      </c>
      <c r="C40" s="81">
        <v>1193100002</v>
      </c>
      <c r="D40" s="82" t="s">
        <v>142</v>
      </c>
      <c r="E40" s="83" t="s">
        <v>143</v>
      </c>
      <c r="F40" s="84" t="s">
        <v>74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</row>
    <row r="41" spans="1:106" s="54" customFormat="1" ht="18">
      <c r="A41" s="80" t="s">
        <v>70</v>
      </c>
      <c r="B41" s="81" t="s">
        <v>71</v>
      </c>
      <c r="C41" s="81">
        <v>1193100002</v>
      </c>
      <c r="D41" s="82" t="s">
        <v>144</v>
      </c>
      <c r="E41" s="83" t="s">
        <v>145</v>
      </c>
      <c r="F41" s="84" t="s">
        <v>81</v>
      </c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</row>
    <row r="42" spans="1:106" s="54" customFormat="1" ht="18">
      <c r="A42" s="80" t="s">
        <v>70</v>
      </c>
      <c r="B42" s="81" t="s">
        <v>71</v>
      </c>
      <c r="C42" s="81">
        <v>1193100002</v>
      </c>
      <c r="D42" s="82" t="s">
        <v>146</v>
      </c>
      <c r="E42" s="83" t="s">
        <v>147</v>
      </c>
      <c r="F42" s="84" t="s">
        <v>81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</row>
    <row r="43" spans="1:106" s="54" customFormat="1" ht="18">
      <c r="A43" s="80" t="s">
        <v>70</v>
      </c>
      <c r="B43" s="81" t="s">
        <v>71</v>
      </c>
      <c r="C43" s="81">
        <v>1193100002</v>
      </c>
      <c r="D43" s="82" t="s">
        <v>148</v>
      </c>
      <c r="E43" s="83" t="s">
        <v>149</v>
      </c>
      <c r="F43" s="84" t="s">
        <v>81</v>
      </c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</row>
    <row r="44" spans="1:106" s="54" customFormat="1" ht="18">
      <c r="A44" s="80" t="s">
        <v>70</v>
      </c>
      <c r="B44" s="81" t="s">
        <v>71</v>
      </c>
      <c r="C44" s="81">
        <v>1193100002</v>
      </c>
      <c r="D44" s="82" t="s">
        <v>150</v>
      </c>
      <c r="E44" s="83" t="s">
        <v>151</v>
      </c>
      <c r="F44" s="84" t="s">
        <v>74</v>
      </c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</row>
    <row r="45" spans="1:106" s="54" customFormat="1" ht="18">
      <c r="A45" s="80" t="s">
        <v>70</v>
      </c>
      <c r="B45" s="81" t="s">
        <v>71</v>
      </c>
      <c r="C45" s="81">
        <v>1193100002</v>
      </c>
      <c r="D45" s="82" t="s">
        <v>152</v>
      </c>
      <c r="E45" s="83" t="s">
        <v>153</v>
      </c>
      <c r="F45" s="84" t="s">
        <v>74</v>
      </c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</row>
    <row r="46" spans="1:106" s="54" customFormat="1" ht="18">
      <c r="A46" s="80" t="s">
        <v>70</v>
      </c>
      <c r="B46" s="81" t="s">
        <v>71</v>
      </c>
      <c r="C46" s="81">
        <v>1193100002</v>
      </c>
      <c r="D46" s="82" t="s">
        <v>154</v>
      </c>
      <c r="E46" s="83" t="s">
        <v>155</v>
      </c>
      <c r="F46" s="84" t="s">
        <v>81</v>
      </c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</row>
    <row r="47" spans="1:106" s="54" customFormat="1" ht="18">
      <c r="A47" s="80" t="s">
        <v>70</v>
      </c>
      <c r="B47" s="81" t="s">
        <v>71</v>
      </c>
      <c r="C47" s="81">
        <v>1193100002</v>
      </c>
      <c r="D47" s="82" t="s">
        <v>156</v>
      </c>
      <c r="E47" s="83" t="s">
        <v>157</v>
      </c>
      <c r="F47" s="84" t="s">
        <v>81</v>
      </c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</row>
    <row r="48" spans="1:106" s="54" customFormat="1" ht="18">
      <c r="A48" s="80" t="s">
        <v>70</v>
      </c>
      <c r="B48" s="81" t="s">
        <v>71</v>
      </c>
      <c r="C48" s="81">
        <v>1193100002</v>
      </c>
      <c r="D48" s="82" t="s">
        <v>158</v>
      </c>
      <c r="E48" s="83" t="s">
        <v>159</v>
      </c>
      <c r="F48" s="84" t="s">
        <v>74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</row>
    <row r="49" spans="1:106" s="54" customFormat="1" ht="18">
      <c r="A49" s="80" t="s">
        <v>70</v>
      </c>
      <c r="B49" s="81" t="s">
        <v>71</v>
      </c>
      <c r="C49" s="81">
        <v>1193100002</v>
      </c>
      <c r="D49" s="82" t="s">
        <v>160</v>
      </c>
      <c r="E49" s="83" t="s">
        <v>161</v>
      </c>
      <c r="F49" s="84" t="s">
        <v>81</v>
      </c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</row>
    <row r="50" spans="1:106" s="54" customFormat="1" ht="18">
      <c r="A50" s="80" t="s">
        <v>70</v>
      </c>
      <c r="B50" s="81" t="s">
        <v>71</v>
      </c>
      <c r="C50" s="81">
        <v>1193100002</v>
      </c>
      <c r="D50" s="82" t="s">
        <v>162</v>
      </c>
      <c r="E50" s="83" t="s">
        <v>163</v>
      </c>
      <c r="F50" s="84" t="s">
        <v>81</v>
      </c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</row>
    <row r="51" spans="1:106" s="54" customFormat="1" ht="18">
      <c r="A51" s="80" t="s">
        <v>70</v>
      </c>
      <c r="B51" s="81" t="s">
        <v>71</v>
      </c>
      <c r="C51" s="81">
        <v>1193100002</v>
      </c>
      <c r="D51" s="82" t="s">
        <v>164</v>
      </c>
      <c r="E51" s="83" t="s">
        <v>165</v>
      </c>
      <c r="F51" s="84" t="s">
        <v>81</v>
      </c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</row>
    <row r="52" spans="1:106" s="54" customFormat="1" ht="18">
      <c r="A52" s="80" t="s">
        <v>70</v>
      </c>
      <c r="B52" s="81" t="s">
        <v>71</v>
      </c>
      <c r="C52" s="81">
        <v>1193100002</v>
      </c>
      <c r="D52" s="82" t="s">
        <v>166</v>
      </c>
      <c r="E52" s="83" t="s">
        <v>167</v>
      </c>
      <c r="F52" s="84" t="s">
        <v>74</v>
      </c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</row>
    <row r="53" spans="1:106" s="54" customFormat="1" ht="18">
      <c r="A53" s="80" t="s">
        <v>70</v>
      </c>
      <c r="B53" s="81" t="s">
        <v>71</v>
      </c>
      <c r="C53" s="81">
        <v>1193100002</v>
      </c>
      <c r="D53" s="82" t="s">
        <v>168</v>
      </c>
      <c r="E53" s="83" t="s">
        <v>169</v>
      </c>
      <c r="F53" s="84" t="s">
        <v>81</v>
      </c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</row>
    <row r="54" spans="1:106" s="54" customFormat="1" ht="18">
      <c r="A54" s="80" t="s">
        <v>70</v>
      </c>
      <c r="B54" s="81" t="s">
        <v>71</v>
      </c>
      <c r="C54" s="81">
        <v>1193100002</v>
      </c>
      <c r="D54" s="82" t="s">
        <v>170</v>
      </c>
      <c r="E54" s="83" t="s">
        <v>171</v>
      </c>
      <c r="F54" s="84" t="s">
        <v>81</v>
      </c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</row>
    <row r="55" spans="1:106" s="54" customFormat="1" ht="18">
      <c r="A55" s="80" t="s">
        <v>70</v>
      </c>
      <c r="B55" s="81" t="s">
        <v>71</v>
      </c>
      <c r="C55" s="81">
        <v>1193100002</v>
      </c>
      <c r="D55" s="82" t="s">
        <v>172</v>
      </c>
      <c r="E55" s="83" t="s">
        <v>173</v>
      </c>
      <c r="F55" s="84" t="s">
        <v>74</v>
      </c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</row>
    <row r="56" spans="1:106" s="54" customFormat="1" ht="18">
      <c r="A56" s="80" t="s">
        <v>70</v>
      </c>
      <c r="B56" s="81" t="s">
        <v>71</v>
      </c>
      <c r="C56" s="81">
        <v>1193100002</v>
      </c>
      <c r="D56" s="82" t="s">
        <v>174</v>
      </c>
      <c r="E56" s="83" t="s">
        <v>175</v>
      </c>
      <c r="F56" s="84" t="s">
        <v>74</v>
      </c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</row>
    <row r="57" spans="1:106" s="54" customFormat="1" ht="18">
      <c r="A57" s="80" t="s">
        <v>70</v>
      </c>
      <c r="B57" s="81" t="s">
        <v>71</v>
      </c>
      <c r="C57" s="81">
        <v>1193100002</v>
      </c>
      <c r="D57" s="82" t="s">
        <v>176</v>
      </c>
      <c r="E57" s="83" t="s">
        <v>177</v>
      </c>
      <c r="F57" s="84" t="s">
        <v>74</v>
      </c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</row>
    <row r="58" spans="1:106" s="54" customFormat="1" ht="18">
      <c r="A58" s="80" t="s">
        <v>70</v>
      </c>
      <c r="B58" s="81" t="s">
        <v>71</v>
      </c>
      <c r="C58" s="81">
        <v>1193100002</v>
      </c>
      <c r="D58" s="82" t="s">
        <v>178</v>
      </c>
      <c r="E58" s="83" t="s">
        <v>179</v>
      </c>
      <c r="F58" s="84" t="s">
        <v>74</v>
      </c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</row>
    <row r="59" spans="1:106" s="54" customFormat="1" ht="18">
      <c r="A59" s="80" t="s">
        <v>70</v>
      </c>
      <c r="B59" s="81" t="s">
        <v>71</v>
      </c>
      <c r="C59" s="81">
        <v>1193100002</v>
      </c>
      <c r="D59" s="82" t="s">
        <v>180</v>
      </c>
      <c r="E59" s="83" t="s">
        <v>181</v>
      </c>
      <c r="F59" s="84" t="s">
        <v>81</v>
      </c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</row>
    <row r="60" spans="1:106" s="54" customFormat="1" ht="18">
      <c r="A60" s="80" t="s">
        <v>70</v>
      </c>
      <c r="B60" s="81" t="s">
        <v>71</v>
      </c>
      <c r="C60" s="81">
        <v>1193100002</v>
      </c>
      <c r="D60" s="82" t="s">
        <v>182</v>
      </c>
      <c r="E60" s="83" t="s">
        <v>183</v>
      </c>
      <c r="F60" s="84" t="s">
        <v>81</v>
      </c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</row>
    <row r="61" spans="1:106" s="54" customFormat="1" ht="18">
      <c r="A61" s="80" t="s">
        <v>70</v>
      </c>
      <c r="B61" s="81" t="s">
        <v>71</v>
      </c>
      <c r="C61" s="81">
        <v>1193100002</v>
      </c>
      <c r="D61" s="82" t="s">
        <v>184</v>
      </c>
      <c r="E61" s="83" t="s">
        <v>185</v>
      </c>
      <c r="F61" s="84" t="s">
        <v>81</v>
      </c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</row>
    <row r="62" spans="1:106" s="54" customFormat="1" ht="18">
      <c r="A62" s="80" t="s">
        <v>70</v>
      </c>
      <c r="B62" s="81" t="s">
        <v>71</v>
      </c>
      <c r="C62" s="81">
        <v>1193100002</v>
      </c>
      <c r="D62" s="82" t="s">
        <v>186</v>
      </c>
      <c r="E62" s="83" t="s">
        <v>187</v>
      </c>
      <c r="F62" s="84" t="s">
        <v>81</v>
      </c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</row>
    <row r="63" spans="1:106" s="54" customFormat="1" ht="18">
      <c r="A63" s="80" t="s">
        <v>70</v>
      </c>
      <c r="B63" s="81" t="s">
        <v>71</v>
      </c>
      <c r="C63" s="81">
        <v>1193100002</v>
      </c>
      <c r="D63" s="82" t="s">
        <v>188</v>
      </c>
      <c r="E63" s="83" t="s">
        <v>189</v>
      </c>
      <c r="F63" s="84" t="s">
        <v>74</v>
      </c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</row>
    <row r="64" spans="1:106" s="54" customFormat="1" ht="18">
      <c r="A64" s="80" t="s">
        <v>70</v>
      </c>
      <c r="B64" s="81" t="s">
        <v>71</v>
      </c>
      <c r="C64" s="81">
        <v>1193100002</v>
      </c>
      <c r="D64" s="82" t="s">
        <v>190</v>
      </c>
      <c r="E64" s="83" t="s">
        <v>191</v>
      </c>
      <c r="F64" s="84" t="s">
        <v>81</v>
      </c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</row>
    <row r="65" spans="1:106" s="54" customFormat="1" ht="18">
      <c r="A65" s="80" t="s">
        <v>70</v>
      </c>
      <c r="B65" s="81" t="s">
        <v>71</v>
      </c>
      <c r="C65" s="81">
        <v>1193100002</v>
      </c>
      <c r="D65" s="82" t="s">
        <v>192</v>
      </c>
      <c r="E65" s="83" t="s">
        <v>193</v>
      </c>
      <c r="F65" s="84" t="s">
        <v>74</v>
      </c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</row>
    <row r="66" spans="1:106" s="54" customFormat="1" ht="18">
      <c r="A66" s="80" t="s">
        <v>70</v>
      </c>
      <c r="B66" s="81" t="s">
        <v>71</v>
      </c>
      <c r="C66" s="81">
        <v>1193100002</v>
      </c>
      <c r="D66" s="82" t="s">
        <v>194</v>
      </c>
      <c r="E66" s="83" t="s">
        <v>195</v>
      </c>
      <c r="F66" s="84" t="s">
        <v>74</v>
      </c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  <c r="CO66" s="90"/>
      <c r="CP66" s="90"/>
      <c r="CQ66" s="90"/>
      <c r="CR66" s="90"/>
      <c r="CS66" s="90"/>
      <c r="CT66" s="90"/>
      <c r="CU66" s="90"/>
      <c r="CV66" s="90"/>
      <c r="CW66" s="90"/>
      <c r="CX66" s="90"/>
      <c r="CY66" s="90"/>
      <c r="CZ66" s="90"/>
      <c r="DA66" s="90"/>
      <c r="DB66" s="90"/>
    </row>
    <row r="67" spans="1:106" s="54" customFormat="1" ht="18">
      <c r="A67" s="80" t="s">
        <v>70</v>
      </c>
      <c r="B67" s="81" t="s">
        <v>71</v>
      </c>
      <c r="C67" s="81">
        <v>1193100002</v>
      </c>
      <c r="D67" s="82" t="s">
        <v>196</v>
      </c>
      <c r="E67" s="83" t="s">
        <v>197</v>
      </c>
      <c r="F67" s="84" t="s">
        <v>74</v>
      </c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</row>
    <row r="68" spans="1:106" s="54" customFormat="1" ht="18">
      <c r="A68" s="80" t="s">
        <v>70</v>
      </c>
      <c r="B68" s="81" t="s">
        <v>71</v>
      </c>
      <c r="C68" s="81">
        <v>1193100002</v>
      </c>
      <c r="D68" s="82" t="s">
        <v>198</v>
      </c>
      <c r="E68" s="83" t="s">
        <v>199</v>
      </c>
      <c r="F68" s="84" t="s">
        <v>74</v>
      </c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</row>
    <row r="69" spans="1:106" s="54" customFormat="1" ht="18">
      <c r="A69" s="80" t="s">
        <v>70</v>
      </c>
      <c r="B69" s="81" t="s">
        <v>71</v>
      </c>
      <c r="C69" s="81">
        <v>1193100002</v>
      </c>
      <c r="D69" s="82" t="s">
        <v>200</v>
      </c>
      <c r="E69" s="83" t="s">
        <v>201</v>
      </c>
      <c r="F69" s="84" t="s">
        <v>81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</row>
    <row r="70" spans="1:106" s="54" customFormat="1" ht="18">
      <c r="A70" s="80" t="s">
        <v>70</v>
      </c>
      <c r="B70" s="81" t="s">
        <v>71</v>
      </c>
      <c r="C70" s="81">
        <v>1193100002</v>
      </c>
      <c r="D70" s="82" t="s">
        <v>202</v>
      </c>
      <c r="E70" s="83" t="s">
        <v>203</v>
      </c>
      <c r="F70" s="84" t="s">
        <v>74</v>
      </c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</row>
    <row r="71" spans="1:106" s="54" customFormat="1" ht="18">
      <c r="A71" s="80" t="s">
        <v>70</v>
      </c>
      <c r="B71" s="81" t="s">
        <v>71</v>
      </c>
      <c r="C71" s="81">
        <v>1193100002</v>
      </c>
      <c r="D71" s="82" t="s">
        <v>204</v>
      </c>
      <c r="E71" s="83" t="s">
        <v>205</v>
      </c>
      <c r="F71" s="84" t="s">
        <v>74</v>
      </c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</row>
    <row r="72" spans="1:106" s="54" customFormat="1" ht="18">
      <c r="A72" s="80" t="s">
        <v>70</v>
      </c>
      <c r="B72" s="81" t="s">
        <v>71</v>
      </c>
      <c r="C72" s="81">
        <v>1193100002</v>
      </c>
      <c r="D72" s="82" t="s">
        <v>206</v>
      </c>
      <c r="E72" s="83" t="s">
        <v>207</v>
      </c>
      <c r="F72" s="84" t="s">
        <v>74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0"/>
      <c r="CZ72" s="90"/>
      <c r="DA72" s="90"/>
      <c r="DB72" s="90"/>
    </row>
    <row r="73" spans="1:106" s="54" customFormat="1" ht="18">
      <c r="A73" s="80" t="s">
        <v>70</v>
      </c>
      <c r="B73" s="81" t="s">
        <v>71</v>
      </c>
      <c r="C73" s="81">
        <v>1193100002</v>
      </c>
      <c r="D73" s="82" t="s">
        <v>208</v>
      </c>
      <c r="E73" s="83" t="s">
        <v>209</v>
      </c>
      <c r="F73" s="84" t="s">
        <v>81</v>
      </c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</row>
    <row r="74" spans="1:106" s="54" customFormat="1" ht="18">
      <c r="A74" s="80" t="s">
        <v>70</v>
      </c>
      <c r="B74" s="81" t="s">
        <v>71</v>
      </c>
      <c r="C74" s="81">
        <v>1193100002</v>
      </c>
      <c r="D74" s="82" t="s">
        <v>210</v>
      </c>
      <c r="E74" s="83" t="s">
        <v>211</v>
      </c>
      <c r="F74" s="84" t="s">
        <v>74</v>
      </c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</row>
    <row r="75" spans="1:106" s="54" customFormat="1" ht="18">
      <c r="A75" s="80" t="s">
        <v>70</v>
      </c>
      <c r="B75" s="81" t="s">
        <v>71</v>
      </c>
      <c r="C75" s="81">
        <v>1193100002</v>
      </c>
      <c r="D75" s="82" t="s">
        <v>212</v>
      </c>
      <c r="E75" s="83" t="s">
        <v>213</v>
      </c>
      <c r="F75" s="84" t="s">
        <v>74</v>
      </c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</row>
    <row r="76" spans="1:106" s="54" customFormat="1" ht="18">
      <c r="A76" s="80" t="s">
        <v>70</v>
      </c>
      <c r="B76" s="81" t="s">
        <v>71</v>
      </c>
      <c r="C76" s="81">
        <v>1193100002</v>
      </c>
      <c r="D76" s="82" t="s">
        <v>214</v>
      </c>
      <c r="E76" s="83" t="s">
        <v>215</v>
      </c>
      <c r="F76" s="84" t="s">
        <v>74</v>
      </c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</row>
    <row r="77" spans="1:106" s="54" customFormat="1" ht="18">
      <c r="A77" s="80" t="s">
        <v>70</v>
      </c>
      <c r="B77" s="81" t="s">
        <v>71</v>
      </c>
      <c r="C77" s="81">
        <v>1193100002</v>
      </c>
      <c r="D77" s="82" t="s">
        <v>216</v>
      </c>
      <c r="E77" s="83" t="s">
        <v>217</v>
      </c>
      <c r="F77" s="84" t="s">
        <v>81</v>
      </c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</row>
    <row r="78" spans="1:106" s="54" customFormat="1" ht="18">
      <c r="A78" s="80" t="s">
        <v>70</v>
      </c>
      <c r="B78" s="81" t="s">
        <v>71</v>
      </c>
      <c r="C78" s="81">
        <v>1193100002</v>
      </c>
      <c r="D78" s="82" t="s">
        <v>218</v>
      </c>
      <c r="E78" s="83" t="s">
        <v>219</v>
      </c>
      <c r="F78" s="84" t="s">
        <v>81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0"/>
      <c r="DB78" s="90"/>
    </row>
    <row r="79" spans="1:106" s="54" customFormat="1" ht="18">
      <c r="A79" s="80" t="s">
        <v>70</v>
      </c>
      <c r="B79" s="81" t="s">
        <v>71</v>
      </c>
      <c r="C79" s="81">
        <v>1193100002</v>
      </c>
      <c r="D79" s="82" t="s">
        <v>220</v>
      </c>
      <c r="E79" s="83" t="s">
        <v>221</v>
      </c>
      <c r="F79" s="84" t="s">
        <v>74</v>
      </c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</row>
    <row r="80" spans="1:106" s="54" customFormat="1" ht="18">
      <c r="A80" s="80" t="s">
        <v>70</v>
      </c>
      <c r="B80" s="81" t="s">
        <v>71</v>
      </c>
      <c r="C80" s="81">
        <v>1193100002</v>
      </c>
      <c r="D80" s="82" t="s">
        <v>222</v>
      </c>
      <c r="E80" s="83" t="s">
        <v>223</v>
      </c>
      <c r="F80" s="84" t="s">
        <v>81</v>
      </c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</row>
    <row r="81" spans="1:106" s="54" customFormat="1" ht="18">
      <c r="A81" s="80" t="s">
        <v>70</v>
      </c>
      <c r="B81" s="81" t="s">
        <v>71</v>
      </c>
      <c r="C81" s="81">
        <v>1193100002</v>
      </c>
      <c r="D81" s="82" t="s">
        <v>224</v>
      </c>
      <c r="E81" s="83" t="s">
        <v>225</v>
      </c>
      <c r="F81" s="84" t="s">
        <v>81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</row>
    <row r="82" spans="1:106" s="54" customFormat="1" ht="18">
      <c r="A82" s="80" t="s">
        <v>70</v>
      </c>
      <c r="B82" s="81" t="s">
        <v>71</v>
      </c>
      <c r="C82" s="81">
        <v>1193100002</v>
      </c>
      <c r="D82" s="82" t="s">
        <v>226</v>
      </c>
      <c r="E82" s="83" t="s">
        <v>227</v>
      </c>
      <c r="F82" s="84" t="s">
        <v>81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</row>
    <row r="83" spans="1:106" s="54" customFormat="1" ht="18">
      <c r="A83" s="80" t="s">
        <v>70</v>
      </c>
      <c r="B83" s="81" t="s">
        <v>71</v>
      </c>
      <c r="C83" s="81">
        <v>1193100002</v>
      </c>
      <c r="D83" s="82" t="s">
        <v>228</v>
      </c>
      <c r="E83" s="83" t="s">
        <v>229</v>
      </c>
      <c r="F83" s="84" t="s">
        <v>74</v>
      </c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</row>
    <row r="84" spans="1:106" s="54" customFormat="1" ht="18">
      <c r="A84" s="80" t="s">
        <v>70</v>
      </c>
      <c r="B84" s="81" t="s">
        <v>71</v>
      </c>
      <c r="C84" s="81">
        <v>1193100002</v>
      </c>
      <c r="D84" s="82" t="s">
        <v>230</v>
      </c>
      <c r="E84" s="83" t="s">
        <v>231</v>
      </c>
      <c r="F84" s="84" t="s">
        <v>81</v>
      </c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</row>
    <row r="85" spans="1:106" s="54" customFormat="1" ht="18">
      <c r="A85" s="80" t="s">
        <v>70</v>
      </c>
      <c r="B85" s="81" t="s">
        <v>71</v>
      </c>
      <c r="C85" s="81">
        <v>1193100002</v>
      </c>
      <c r="D85" s="82" t="s">
        <v>232</v>
      </c>
      <c r="E85" s="83" t="s">
        <v>233</v>
      </c>
      <c r="F85" s="84" t="s">
        <v>74</v>
      </c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</row>
    <row r="86" spans="1:106" s="54" customFormat="1" ht="18">
      <c r="A86" s="80" t="s">
        <v>70</v>
      </c>
      <c r="B86" s="81" t="s">
        <v>71</v>
      </c>
      <c r="C86" s="81">
        <v>1193100002</v>
      </c>
      <c r="D86" s="82" t="s">
        <v>234</v>
      </c>
      <c r="E86" s="83" t="s">
        <v>235</v>
      </c>
      <c r="F86" s="84" t="s">
        <v>74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</row>
    <row r="87" spans="1:106" s="54" customFormat="1" ht="18">
      <c r="A87" s="80" t="s">
        <v>70</v>
      </c>
      <c r="B87" s="81" t="s">
        <v>71</v>
      </c>
      <c r="C87" s="81">
        <v>1193100002</v>
      </c>
      <c r="D87" s="82" t="s">
        <v>236</v>
      </c>
      <c r="E87" s="83" t="s">
        <v>237</v>
      </c>
      <c r="F87" s="84" t="s">
        <v>81</v>
      </c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</row>
    <row r="88" spans="1:106" s="54" customFormat="1" ht="18">
      <c r="A88" s="80" t="s">
        <v>70</v>
      </c>
      <c r="B88" s="81" t="s">
        <v>71</v>
      </c>
      <c r="C88" s="81">
        <v>1193100002</v>
      </c>
      <c r="D88" s="82" t="s">
        <v>238</v>
      </c>
      <c r="E88" s="83" t="s">
        <v>239</v>
      </c>
      <c r="F88" s="84" t="s">
        <v>81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</row>
    <row r="89" spans="1:106" s="54" customFormat="1" ht="18">
      <c r="A89" s="80" t="s">
        <v>70</v>
      </c>
      <c r="B89" s="81" t="s">
        <v>71</v>
      </c>
      <c r="C89" s="81">
        <v>1193100002</v>
      </c>
      <c r="D89" s="82" t="s">
        <v>240</v>
      </c>
      <c r="E89" s="83" t="s">
        <v>241</v>
      </c>
      <c r="F89" s="84" t="s">
        <v>81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</row>
    <row r="90" spans="1:106" s="54" customFormat="1" ht="18">
      <c r="A90" s="80" t="s">
        <v>70</v>
      </c>
      <c r="B90" s="81" t="s">
        <v>71</v>
      </c>
      <c r="C90" s="81">
        <v>1193100002</v>
      </c>
      <c r="D90" s="82" t="s">
        <v>242</v>
      </c>
      <c r="E90" s="83" t="s">
        <v>243</v>
      </c>
      <c r="F90" s="84" t="s">
        <v>74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</row>
    <row r="91" spans="1:106" s="54" customFormat="1" ht="18">
      <c r="A91" s="80" t="s">
        <v>70</v>
      </c>
      <c r="B91" s="81" t="s">
        <v>71</v>
      </c>
      <c r="C91" s="81">
        <v>1193100002</v>
      </c>
      <c r="D91" s="82" t="s">
        <v>244</v>
      </c>
      <c r="E91" s="83" t="s">
        <v>245</v>
      </c>
      <c r="F91" s="84" t="s">
        <v>81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</row>
    <row r="92" spans="1:106" s="54" customFormat="1" ht="18">
      <c r="A92" s="80" t="s">
        <v>70</v>
      </c>
      <c r="B92" s="81" t="s">
        <v>71</v>
      </c>
      <c r="C92" s="81">
        <v>1193100002</v>
      </c>
      <c r="D92" s="82" t="s">
        <v>246</v>
      </c>
      <c r="E92" s="83" t="s">
        <v>247</v>
      </c>
      <c r="F92" s="84" t="s">
        <v>74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</row>
    <row r="93" spans="1:106" s="54" customFormat="1" ht="18">
      <c r="A93" s="80" t="s">
        <v>70</v>
      </c>
      <c r="B93" s="81" t="s">
        <v>71</v>
      </c>
      <c r="C93" s="81">
        <v>1193100002</v>
      </c>
      <c r="D93" s="82" t="s">
        <v>248</v>
      </c>
      <c r="E93" s="83" t="s">
        <v>249</v>
      </c>
      <c r="F93" s="84" t="s">
        <v>81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</row>
    <row r="94" spans="1:106" s="54" customFormat="1" ht="18">
      <c r="A94" s="80" t="s">
        <v>70</v>
      </c>
      <c r="B94" s="81" t="s">
        <v>71</v>
      </c>
      <c r="C94" s="81">
        <v>1193100002</v>
      </c>
      <c r="D94" s="82" t="s">
        <v>250</v>
      </c>
      <c r="E94" s="83" t="s">
        <v>251</v>
      </c>
      <c r="F94" s="84" t="s">
        <v>74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</row>
    <row r="95" spans="1:106" s="54" customFormat="1" ht="18">
      <c r="A95" s="80" t="s">
        <v>70</v>
      </c>
      <c r="B95" s="81" t="s">
        <v>71</v>
      </c>
      <c r="C95" s="81">
        <v>1193100002</v>
      </c>
      <c r="D95" s="82" t="s">
        <v>252</v>
      </c>
      <c r="E95" s="83" t="s">
        <v>253</v>
      </c>
      <c r="F95" s="84" t="s">
        <v>74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</row>
    <row r="96" spans="1:106" s="54" customFormat="1" ht="18">
      <c r="A96" s="80" t="s">
        <v>70</v>
      </c>
      <c r="B96" s="81" t="s">
        <v>71</v>
      </c>
      <c r="C96" s="81">
        <v>1193100002</v>
      </c>
      <c r="D96" s="82" t="s">
        <v>254</v>
      </c>
      <c r="E96" s="83" t="s">
        <v>255</v>
      </c>
      <c r="F96" s="84" t="s">
        <v>81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</row>
    <row r="97" spans="1:106" s="54" customFormat="1" ht="18">
      <c r="A97" s="80" t="s">
        <v>70</v>
      </c>
      <c r="B97" s="81" t="s">
        <v>71</v>
      </c>
      <c r="C97" s="81">
        <v>1193100002</v>
      </c>
      <c r="D97" s="82" t="s">
        <v>256</v>
      </c>
      <c r="E97" s="83" t="s">
        <v>257</v>
      </c>
      <c r="F97" s="84" t="s">
        <v>74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</row>
    <row r="98" spans="1:106" s="54" customFormat="1" ht="18">
      <c r="A98" s="80" t="s">
        <v>70</v>
      </c>
      <c r="B98" s="81" t="s">
        <v>71</v>
      </c>
      <c r="C98" s="81">
        <v>1193100002</v>
      </c>
      <c r="D98" s="82" t="s">
        <v>258</v>
      </c>
      <c r="E98" s="83" t="s">
        <v>259</v>
      </c>
      <c r="F98" s="84" t="s">
        <v>81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</row>
    <row r="99" spans="1:106" s="54" customFormat="1" ht="18">
      <c r="A99" s="80" t="s">
        <v>70</v>
      </c>
      <c r="B99" s="81" t="s">
        <v>71</v>
      </c>
      <c r="C99" s="81">
        <v>1193100002</v>
      </c>
      <c r="D99" s="82" t="s">
        <v>260</v>
      </c>
      <c r="E99" s="83" t="s">
        <v>261</v>
      </c>
      <c r="F99" s="84" t="s">
        <v>74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</row>
    <row r="100" spans="1:106" s="54" customFormat="1" ht="18">
      <c r="A100" s="80" t="s">
        <v>70</v>
      </c>
      <c r="B100" s="81" t="s">
        <v>71</v>
      </c>
      <c r="C100" s="81">
        <v>1193100002</v>
      </c>
      <c r="D100" s="82" t="s">
        <v>262</v>
      </c>
      <c r="E100" s="83" t="s">
        <v>263</v>
      </c>
      <c r="F100" s="84" t="s">
        <v>74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</row>
    <row r="101" spans="1:106" s="54" customFormat="1" ht="18">
      <c r="A101" s="80" t="s">
        <v>70</v>
      </c>
      <c r="B101" s="81" t="s">
        <v>71</v>
      </c>
      <c r="C101" s="81">
        <v>1193100002</v>
      </c>
      <c r="D101" s="82" t="s">
        <v>264</v>
      </c>
      <c r="E101" s="83" t="s">
        <v>265</v>
      </c>
      <c r="F101" s="84" t="s">
        <v>81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</row>
    <row r="102" spans="1:106" s="54" customFormat="1" ht="18">
      <c r="A102" s="80" t="s">
        <v>70</v>
      </c>
      <c r="B102" s="81" t="s">
        <v>71</v>
      </c>
      <c r="C102" s="81">
        <v>1193100002</v>
      </c>
      <c r="D102" s="82" t="s">
        <v>266</v>
      </c>
      <c r="E102" s="83" t="s">
        <v>267</v>
      </c>
      <c r="F102" s="84" t="s">
        <v>81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</row>
    <row r="103" spans="1:106" s="54" customFormat="1" ht="18">
      <c r="A103" s="80" t="s">
        <v>70</v>
      </c>
      <c r="B103" s="81" t="s">
        <v>71</v>
      </c>
      <c r="C103" s="81">
        <v>1193100002</v>
      </c>
      <c r="D103" s="82" t="s">
        <v>268</v>
      </c>
      <c r="E103" s="83" t="s">
        <v>269</v>
      </c>
      <c r="F103" s="84" t="s">
        <v>74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</row>
    <row r="104" spans="1:106" s="54" customFormat="1" ht="18">
      <c r="A104" s="80" t="s">
        <v>70</v>
      </c>
      <c r="B104" s="81" t="s">
        <v>71</v>
      </c>
      <c r="C104" s="81">
        <v>1193100002</v>
      </c>
      <c r="D104" s="82" t="s">
        <v>270</v>
      </c>
      <c r="E104" s="83" t="s">
        <v>271</v>
      </c>
      <c r="F104" s="84" t="s">
        <v>81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</row>
    <row r="105" spans="1:106" s="54" customFormat="1" ht="18">
      <c r="A105" s="80" t="s">
        <v>70</v>
      </c>
      <c r="B105" s="81" t="s">
        <v>71</v>
      </c>
      <c r="C105" s="81">
        <v>1193100002</v>
      </c>
      <c r="D105" s="82" t="s">
        <v>272</v>
      </c>
      <c r="E105" s="83" t="s">
        <v>273</v>
      </c>
      <c r="F105" s="84" t="s">
        <v>74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</row>
    <row r="106" spans="1:106" s="54" customFormat="1" ht="18">
      <c r="A106" s="80" t="s">
        <v>70</v>
      </c>
      <c r="B106" s="81" t="s">
        <v>71</v>
      </c>
      <c r="C106" s="81">
        <v>1193100002</v>
      </c>
      <c r="D106" s="82" t="s">
        <v>274</v>
      </c>
      <c r="E106" s="83" t="s">
        <v>275</v>
      </c>
      <c r="F106" s="84" t="s">
        <v>74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</row>
    <row r="107" spans="1:106" s="54" customFormat="1" ht="18">
      <c r="A107" s="80" t="s">
        <v>70</v>
      </c>
      <c r="B107" s="81" t="s">
        <v>71</v>
      </c>
      <c r="C107" s="81">
        <v>1193100002</v>
      </c>
      <c r="D107" s="82" t="s">
        <v>276</v>
      </c>
      <c r="E107" s="83" t="s">
        <v>277</v>
      </c>
      <c r="F107" s="84" t="s">
        <v>81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</row>
    <row r="108" spans="1:106" s="54" customFormat="1" ht="18">
      <c r="A108" s="80" t="s">
        <v>70</v>
      </c>
      <c r="B108" s="81" t="s">
        <v>71</v>
      </c>
      <c r="C108" s="81">
        <v>1193100002</v>
      </c>
      <c r="D108" s="82" t="s">
        <v>278</v>
      </c>
      <c r="E108" s="83" t="s">
        <v>279</v>
      </c>
      <c r="F108" s="84" t="s">
        <v>81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</row>
    <row r="109" spans="1:106" s="54" customFormat="1" ht="18">
      <c r="A109" s="80" t="s">
        <v>70</v>
      </c>
      <c r="B109" s="81" t="s">
        <v>71</v>
      </c>
      <c r="C109" s="81">
        <v>1193100002</v>
      </c>
      <c r="D109" s="82" t="s">
        <v>280</v>
      </c>
      <c r="E109" s="83" t="s">
        <v>281</v>
      </c>
      <c r="F109" s="84" t="s">
        <v>81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</row>
    <row r="110" spans="1:106" s="54" customFormat="1" ht="18">
      <c r="A110" s="80" t="s">
        <v>70</v>
      </c>
      <c r="B110" s="81" t="s">
        <v>71</v>
      </c>
      <c r="C110" s="81">
        <v>1193100002</v>
      </c>
      <c r="D110" s="82" t="s">
        <v>282</v>
      </c>
      <c r="E110" s="83" t="s">
        <v>283</v>
      </c>
      <c r="F110" s="84" t="s">
        <v>74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</row>
    <row r="111" spans="1:106" s="54" customFormat="1" ht="18">
      <c r="A111" s="80" t="s">
        <v>70</v>
      </c>
      <c r="B111" s="81" t="s">
        <v>71</v>
      </c>
      <c r="C111" s="81">
        <v>1193100002</v>
      </c>
      <c r="D111" s="82" t="s">
        <v>284</v>
      </c>
      <c r="E111" s="83" t="s">
        <v>285</v>
      </c>
      <c r="F111" s="84" t="s">
        <v>81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</row>
    <row r="112" spans="1:106" s="54" customFormat="1" ht="18">
      <c r="A112" s="80" t="s">
        <v>70</v>
      </c>
      <c r="B112" s="81" t="s">
        <v>71</v>
      </c>
      <c r="C112" s="81">
        <v>1193100002</v>
      </c>
      <c r="D112" s="82" t="s">
        <v>286</v>
      </c>
      <c r="E112" s="83" t="s">
        <v>287</v>
      </c>
      <c r="F112" s="84" t="s">
        <v>74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</row>
    <row r="113" spans="1:106" s="54" customFormat="1" ht="18">
      <c r="A113" s="80" t="s">
        <v>70</v>
      </c>
      <c r="B113" s="81" t="s">
        <v>71</v>
      </c>
      <c r="C113" s="81">
        <v>1193100002</v>
      </c>
      <c r="D113" s="82" t="s">
        <v>288</v>
      </c>
      <c r="E113" s="83" t="s">
        <v>289</v>
      </c>
      <c r="F113" s="84" t="s">
        <v>74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</row>
    <row r="114" spans="1:106" s="54" customFormat="1" ht="18">
      <c r="A114" s="80" t="s">
        <v>70</v>
      </c>
      <c r="B114" s="81" t="s">
        <v>71</v>
      </c>
      <c r="C114" s="81">
        <v>1193100002</v>
      </c>
      <c r="D114" s="82" t="s">
        <v>290</v>
      </c>
      <c r="E114" s="83" t="s">
        <v>291</v>
      </c>
      <c r="F114" s="84" t="s">
        <v>74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</row>
    <row r="115" spans="1:106" s="54" customFormat="1" ht="18">
      <c r="A115" s="80" t="s">
        <v>70</v>
      </c>
      <c r="B115" s="81" t="s">
        <v>71</v>
      </c>
      <c r="C115" s="81">
        <v>1193100002</v>
      </c>
      <c r="D115" s="82" t="s">
        <v>292</v>
      </c>
      <c r="E115" s="83" t="s">
        <v>293</v>
      </c>
      <c r="F115" s="84" t="s">
        <v>74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</row>
    <row r="116" spans="1:106" s="54" customFormat="1" ht="18">
      <c r="A116" s="80" t="s">
        <v>70</v>
      </c>
      <c r="B116" s="81" t="s">
        <v>71</v>
      </c>
      <c r="C116" s="81">
        <v>1193100002</v>
      </c>
      <c r="D116" s="82" t="s">
        <v>294</v>
      </c>
      <c r="E116" s="83" t="s">
        <v>295</v>
      </c>
      <c r="F116" s="84" t="s">
        <v>81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</row>
    <row r="117" spans="1:106" s="54" customFormat="1" ht="18">
      <c r="A117" s="80" t="s">
        <v>70</v>
      </c>
      <c r="B117" s="81" t="s">
        <v>71</v>
      </c>
      <c r="C117" s="81">
        <v>1193100002</v>
      </c>
      <c r="D117" s="82" t="s">
        <v>296</v>
      </c>
      <c r="E117" s="83" t="s">
        <v>297</v>
      </c>
      <c r="F117" s="84" t="s">
        <v>81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</row>
    <row r="118" spans="1:106" s="54" customFormat="1" ht="18">
      <c r="A118" s="80" t="s">
        <v>70</v>
      </c>
      <c r="B118" s="81" t="s">
        <v>71</v>
      </c>
      <c r="C118" s="81">
        <v>1193100002</v>
      </c>
      <c r="D118" s="82" t="s">
        <v>298</v>
      </c>
      <c r="E118" s="83" t="s">
        <v>299</v>
      </c>
      <c r="F118" s="84" t="s">
        <v>74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</row>
    <row r="119" spans="1:106" s="54" customFormat="1" ht="18">
      <c r="A119" s="80" t="s">
        <v>70</v>
      </c>
      <c r="B119" s="81" t="s">
        <v>71</v>
      </c>
      <c r="C119" s="81">
        <v>1193100002</v>
      </c>
      <c r="D119" s="82" t="s">
        <v>300</v>
      </c>
      <c r="E119" s="83" t="s">
        <v>301</v>
      </c>
      <c r="F119" s="84" t="s">
        <v>74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</row>
    <row r="120" spans="1:106" s="54" customFormat="1" ht="18">
      <c r="A120" s="80" t="s">
        <v>70</v>
      </c>
      <c r="B120" s="81" t="s">
        <v>71</v>
      </c>
      <c r="C120" s="81">
        <v>1193100002</v>
      </c>
      <c r="D120" s="82" t="s">
        <v>302</v>
      </c>
      <c r="E120" s="83" t="s">
        <v>303</v>
      </c>
      <c r="F120" s="84" t="s">
        <v>81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</row>
    <row r="121" spans="1:106" s="54" customFormat="1" ht="18">
      <c r="A121" s="80" t="s">
        <v>70</v>
      </c>
      <c r="B121" s="81" t="s">
        <v>71</v>
      </c>
      <c r="C121" s="81">
        <v>1193100002</v>
      </c>
      <c r="D121" s="82" t="s">
        <v>304</v>
      </c>
      <c r="E121" s="83" t="s">
        <v>305</v>
      </c>
      <c r="F121" s="84" t="s">
        <v>81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</row>
    <row r="122" spans="1:106" s="54" customFormat="1" ht="18">
      <c r="A122" s="80" t="s">
        <v>70</v>
      </c>
      <c r="B122" s="81" t="s">
        <v>71</v>
      </c>
      <c r="C122" s="81">
        <v>1193100002</v>
      </c>
      <c r="D122" s="82" t="s">
        <v>306</v>
      </c>
      <c r="E122" s="83" t="s">
        <v>307</v>
      </c>
      <c r="F122" s="84" t="s">
        <v>74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</row>
    <row r="123" spans="1:106" s="54" customFormat="1" ht="18">
      <c r="A123" s="80" t="s">
        <v>70</v>
      </c>
      <c r="B123" s="81" t="s">
        <v>71</v>
      </c>
      <c r="C123" s="81">
        <v>1193100002</v>
      </c>
      <c r="D123" s="82" t="s">
        <v>308</v>
      </c>
      <c r="E123" s="83" t="s">
        <v>309</v>
      </c>
      <c r="F123" s="84" t="s">
        <v>74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</row>
    <row r="124" spans="1:106" s="54" customFormat="1" ht="18">
      <c r="A124" s="80" t="s">
        <v>70</v>
      </c>
      <c r="B124" s="81" t="s">
        <v>71</v>
      </c>
      <c r="C124" s="81">
        <v>1193100002</v>
      </c>
      <c r="D124" s="82" t="s">
        <v>310</v>
      </c>
      <c r="E124" s="83" t="s">
        <v>311</v>
      </c>
      <c r="F124" s="84" t="s">
        <v>74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</row>
    <row r="125" spans="1:106" s="54" customFormat="1" ht="18">
      <c r="A125" s="80" t="s">
        <v>70</v>
      </c>
      <c r="B125" s="81" t="s">
        <v>71</v>
      </c>
      <c r="C125" s="81">
        <v>1193100002</v>
      </c>
      <c r="D125" s="82" t="s">
        <v>312</v>
      </c>
      <c r="E125" s="83" t="s">
        <v>313</v>
      </c>
      <c r="F125" s="84" t="s">
        <v>74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</row>
    <row r="126" spans="1:106" s="54" customFormat="1" ht="18">
      <c r="A126" s="80" t="s">
        <v>70</v>
      </c>
      <c r="B126" s="81" t="s">
        <v>71</v>
      </c>
      <c r="C126" s="81">
        <v>1193100002</v>
      </c>
      <c r="D126" s="82" t="s">
        <v>314</v>
      </c>
      <c r="E126" s="83" t="s">
        <v>315</v>
      </c>
      <c r="F126" s="84" t="s">
        <v>81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</row>
    <row r="127" spans="1:106" s="54" customFormat="1" ht="18">
      <c r="A127" s="80" t="s">
        <v>70</v>
      </c>
      <c r="B127" s="81" t="s">
        <v>71</v>
      </c>
      <c r="C127" s="81">
        <v>1193100002</v>
      </c>
      <c r="D127" s="82" t="s">
        <v>316</v>
      </c>
      <c r="E127" s="83" t="s">
        <v>317</v>
      </c>
      <c r="F127" s="84" t="s">
        <v>74</v>
      </c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</row>
    <row r="128" spans="1:106" s="54" customFormat="1" ht="18">
      <c r="A128" s="80" t="s">
        <v>70</v>
      </c>
      <c r="B128" s="81" t="s">
        <v>71</v>
      </c>
      <c r="C128" s="81">
        <v>1193100002</v>
      </c>
      <c r="D128" s="82" t="s">
        <v>318</v>
      </c>
      <c r="E128" s="83" t="s">
        <v>319</v>
      </c>
      <c r="F128" s="84" t="s">
        <v>74</v>
      </c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  <c r="BP128" s="84"/>
      <c r="BQ128" s="84"/>
      <c r="BR128" s="84"/>
      <c r="BS128" s="84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</row>
    <row r="129" spans="1:106" s="54" customFormat="1" ht="18">
      <c r="A129" s="80" t="s">
        <v>70</v>
      </c>
      <c r="B129" s="81" t="s">
        <v>71</v>
      </c>
      <c r="C129" s="81">
        <v>1193100002</v>
      </c>
      <c r="D129" s="82" t="s">
        <v>320</v>
      </c>
      <c r="E129" s="83" t="s">
        <v>321</v>
      </c>
      <c r="F129" s="84" t="s">
        <v>74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</row>
    <row r="130" spans="1:106" s="54" customFormat="1" ht="18">
      <c r="A130" s="80" t="s">
        <v>70</v>
      </c>
      <c r="B130" s="81" t="s">
        <v>71</v>
      </c>
      <c r="C130" s="81">
        <v>1193100002</v>
      </c>
      <c r="D130" s="82" t="s">
        <v>322</v>
      </c>
      <c r="E130" s="83" t="s">
        <v>323</v>
      </c>
      <c r="F130" s="84" t="s">
        <v>74</v>
      </c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  <c r="BP130" s="84"/>
      <c r="BQ130" s="84"/>
      <c r="BR130" s="84"/>
      <c r="BS130" s="84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</row>
    <row r="131" spans="1:106" s="54" customFormat="1" ht="18">
      <c r="A131" s="80" t="s">
        <v>70</v>
      </c>
      <c r="B131" s="81" t="s">
        <v>71</v>
      </c>
      <c r="C131" s="81">
        <v>1193100002</v>
      </c>
      <c r="D131" s="82" t="s">
        <v>324</v>
      </c>
      <c r="E131" s="83" t="s">
        <v>325</v>
      </c>
      <c r="F131" s="84" t="s">
        <v>81</v>
      </c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</row>
    <row r="132" spans="1:106" s="54" customFormat="1" ht="18">
      <c r="A132" s="80" t="s">
        <v>70</v>
      </c>
      <c r="B132" s="81" t="s">
        <v>71</v>
      </c>
      <c r="C132" s="81">
        <v>1193100002</v>
      </c>
      <c r="D132" s="82" t="s">
        <v>326</v>
      </c>
      <c r="E132" s="83" t="s">
        <v>327</v>
      </c>
      <c r="F132" s="84" t="s">
        <v>81</v>
      </c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  <c r="BP132" s="84"/>
      <c r="BQ132" s="84"/>
      <c r="BR132" s="84"/>
      <c r="BS132" s="84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</row>
    <row r="133" spans="1:106" s="54" customFormat="1" ht="18">
      <c r="A133" s="80" t="s">
        <v>70</v>
      </c>
      <c r="B133" s="81" t="s">
        <v>71</v>
      </c>
      <c r="C133" s="81">
        <v>1193100002</v>
      </c>
      <c r="D133" s="82" t="s">
        <v>328</v>
      </c>
      <c r="E133" s="83" t="s">
        <v>329</v>
      </c>
      <c r="F133" s="84" t="s">
        <v>81</v>
      </c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84"/>
      <c r="BQ133" s="84"/>
      <c r="BR133" s="84"/>
      <c r="BS133" s="84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</row>
    <row r="134" spans="1:106" s="54" customFormat="1" ht="18">
      <c r="A134" s="80" t="s">
        <v>70</v>
      </c>
      <c r="B134" s="81" t="s">
        <v>71</v>
      </c>
      <c r="C134" s="81">
        <v>1193100002</v>
      </c>
      <c r="D134" s="82" t="s">
        <v>330</v>
      </c>
      <c r="E134" s="83" t="s">
        <v>331</v>
      </c>
      <c r="F134" s="84" t="s">
        <v>74</v>
      </c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  <c r="BP134" s="84"/>
      <c r="BQ134" s="84"/>
      <c r="BR134" s="84"/>
      <c r="BS134" s="84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</row>
    <row r="135" spans="1:106" s="54" customFormat="1" ht="18">
      <c r="A135" s="80" t="s">
        <v>70</v>
      </c>
      <c r="B135" s="81" t="s">
        <v>71</v>
      </c>
      <c r="C135" s="81">
        <v>1193100002</v>
      </c>
      <c r="D135" s="82" t="s">
        <v>332</v>
      </c>
      <c r="E135" s="83" t="s">
        <v>333</v>
      </c>
      <c r="F135" s="84" t="s">
        <v>74</v>
      </c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</row>
    <row r="136" spans="1:106" s="54" customFormat="1" ht="18">
      <c r="A136" s="80" t="s">
        <v>70</v>
      </c>
      <c r="B136" s="81" t="s">
        <v>71</v>
      </c>
      <c r="C136" s="81">
        <v>1193100002</v>
      </c>
      <c r="D136" s="82" t="s">
        <v>334</v>
      </c>
      <c r="E136" s="83" t="s">
        <v>335</v>
      </c>
      <c r="F136" s="84" t="s">
        <v>81</v>
      </c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</row>
    <row r="137" spans="1:106" s="54" customFormat="1" ht="18">
      <c r="A137" s="80" t="s">
        <v>70</v>
      </c>
      <c r="B137" s="81" t="s">
        <v>71</v>
      </c>
      <c r="C137" s="81">
        <v>1193100002</v>
      </c>
      <c r="D137" s="82" t="s">
        <v>336</v>
      </c>
      <c r="E137" s="83" t="s">
        <v>337</v>
      </c>
      <c r="F137" s="84" t="s">
        <v>81</v>
      </c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  <c r="BP137" s="84"/>
      <c r="BQ137" s="84"/>
      <c r="BR137" s="84"/>
      <c r="BS137" s="84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</row>
    <row r="138" spans="1:106" s="54" customFormat="1" ht="18">
      <c r="A138" s="80" t="s">
        <v>70</v>
      </c>
      <c r="B138" s="81" t="s">
        <v>71</v>
      </c>
      <c r="C138" s="81">
        <v>1193100002</v>
      </c>
      <c r="D138" s="82" t="s">
        <v>338</v>
      </c>
      <c r="E138" s="83" t="s">
        <v>339</v>
      </c>
      <c r="F138" s="84" t="s">
        <v>74</v>
      </c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  <c r="BP138" s="84"/>
      <c r="BQ138" s="84"/>
      <c r="BR138" s="84"/>
      <c r="BS138" s="84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</row>
    <row r="139" spans="1:106" s="54" customFormat="1" ht="18">
      <c r="A139" s="80" t="s">
        <v>70</v>
      </c>
      <c r="B139" s="81" t="s">
        <v>71</v>
      </c>
      <c r="C139" s="81">
        <v>1193100002</v>
      </c>
      <c r="D139" s="82" t="s">
        <v>340</v>
      </c>
      <c r="E139" s="83" t="s">
        <v>341</v>
      </c>
      <c r="F139" s="84" t="s">
        <v>81</v>
      </c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  <c r="BP139" s="84"/>
      <c r="BQ139" s="84"/>
      <c r="BR139" s="84"/>
      <c r="BS139" s="84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</row>
    <row r="140" spans="1:106" s="54" customFormat="1" ht="18">
      <c r="A140" s="80" t="s">
        <v>70</v>
      </c>
      <c r="B140" s="81" t="s">
        <v>71</v>
      </c>
      <c r="C140" s="81">
        <v>1193100002</v>
      </c>
      <c r="D140" s="82" t="s">
        <v>342</v>
      </c>
      <c r="E140" s="83" t="s">
        <v>343</v>
      </c>
      <c r="F140" s="84" t="s">
        <v>74</v>
      </c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84"/>
      <c r="BO140" s="84"/>
      <c r="BP140" s="84"/>
      <c r="BQ140" s="84"/>
      <c r="BR140" s="84"/>
      <c r="BS140" s="84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</row>
    <row r="141" spans="1:106" s="54" customFormat="1" ht="18">
      <c r="A141" s="80" t="s">
        <v>70</v>
      </c>
      <c r="B141" s="81" t="s">
        <v>71</v>
      </c>
      <c r="C141" s="81">
        <v>1193100002</v>
      </c>
      <c r="D141" s="82" t="s">
        <v>344</v>
      </c>
      <c r="E141" s="83" t="s">
        <v>345</v>
      </c>
      <c r="F141" s="84" t="s">
        <v>74</v>
      </c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  <c r="BS141" s="84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</row>
    <row r="142" spans="1:106" s="54" customFormat="1" ht="18">
      <c r="A142" s="80" t="s">
        <v>70</v>
      </c>
      <c r="B142" s="81" t="s">
        <v>71</v>
      </c>
      <c r="C142" s="81">
        <v>1193100002</v>
      </c>
      <c r="D142" s="82" t="s">
        <v>346</v>
      </c>
      <c r="E142" s="83" t="s">
        <v>347</v>
      </c>
      <c r="F142" s="84" t="s">
        <v>81</v>
      </c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84"/>
      <c r="BQ142" s="84"/>
      <c r="BR142" s="84"/>
      <c r="BS142" s="84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</row>
  </sheetData>
  <mergeCells count="10">
    <mergeCell ref="CI3:DI3"/>
    <mergeCell ref="E3:E5"/>
    <mergeCell ref="F3:F5"/>
    <mergeCell ref="A1:AT1"/>
    <mergeCell ref="G3:AT3"/>
    <mergeCell ref="A2:F2"/>
    <mergeCell ref="A3:A5"/>
    <mergeCell ref="B3:B5"/>
    <mergeCell ref="C3:C5"/>
    <mergeCell ref="D3:D5"/>
  </mergeCells>
  <dataValidations count="5">
    <dataValidation type="whole" allowBlank="1" showInputMessage="1" showErrorMessage="1" errorTitle="กรอกข้อมูลผิด" error="กรอกคะแนนผิด คะแนนที่ถูกตือ 0, 2, 4" sqref="AB143:AB1048576 AB1:AB5">
      <formula1>0</formula1>
      <formula2>4</formula2>
    </dataValidation>
    <dataValidation type="whole" allowBlank="1" showInputMessage="1" showErrorMessage="1" errorTitle="กรอกคะแนนผิด" error="กรอกคะแนนผิด คะแนนที่ถูกคือ 0, 2, 4" sqref="AP143:AR1048576 AP1:AR5 AD1:AD5 AD143:AD1048576">
      <formula1>0</formula1>
      <formula2>4</formula2>
    </dataValidation>
    <dataValidation type="decimal" allowBlank="1" showInputMessage="1" showErrorMessage="1" errorTitle="กรอกคะแนนผิด" error="กรอกคะแนนผิด คะแนนที่ถูก คือ 0, 3.5, 7" sqref="AS1:AT5 AS143:AT1048576">
      <formula1>0</formula1>
      <formula2>7</formula2>
    </dataValidation>
    <dataValidation type="decimal" allowBlank="1" showInputMessage="1" showErrorMessage="1" errorTitle="กรอกคะแนนผิด" error="กรอกคะแนนผิด คะแนนที่ถูกคือ 0, 0.5, 0.75, 1, 1.25, 1.5, 1.75, 2,...,8" sqref="AY6:AY142">
      <formula1>0</formula1>
      <formula2>8</formula2>
    </dataValidation>
    <dataValidation type="whole" allowBlank="1" showInputMessage="1" showErrorMessage="1" errorTitle="กรอกข้อมูลผิด" error="กรอกคะแนนผิด คะแนนที่ถูก คือ 0, 3" sqref="AR6:AX142">
      <formula1>0</formula1>
      <formula2>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"/>
  <sheetViews>
    <sheetView topLeftCell="A13" zoomScale="115" zoomScaleNormal="115" workbookViewId="0">
      <selection activeCell="I11" sqref="I11"/>
    </sheetView>
  </sheetViews>
  <sheetFormatPr defaultRowHeight="14.25"/>
  <cols>
    <col min="1" max="1" width="40.875" customWidth="1"/>
    <col min="2" max="3" width="7.375" customWidth="1"/>
    <col min="4" max="4" width="7.125" customWidth="1"/>
    <col min="5" max="6" width="7.25" customWidth="1"/>
    <col min="7" max="7" width="10.875" customWidth="1"/>
    <col min="8" max="8" width="9.75" customWidth="1"/>
    <col min="9" max="9" width="8.625" customWidth="1"/>
    <col min="10" max="10" width="7.375" customWidth="1"/>
    <col min="11" max="11" width="6.125" customWidth="1"/>
    <col min="12" max="12" width="6.375" customWidth="1"/>
    <col min="13" max="13" width="7.75" customWidth="1"/>
  </cols>
  <sheetData>
    <row r="1" spans="1:13" ht="57" customHeight="1">
      <c r="A1" s="78" t="s">
        <v>35</v>
      </c>
      <c r="B1" s="79"/>
      <c r="C1" s="79"/>
      <c r="D1" s="79"/>
      <c r="E1" s="79"/>
      <c r="F1" s="79"/>
      <c r="G1" s="79"/>
      <c r="H1" s="79"/>
      <c r="I1" s="79"/>
      <c r="J1" s="79"/>
      <c r="K1" s="67"/>
      <c r="L1" s="67"/>
      <c r="M1" s="67"/>
    </row>
    <row r="2" spans="1:13" ht="15.75" customHeight="1">
      <c r="A2" s="66"/>
      <c r="B2" s="67"/>
      <c r="C2" s="67"/>
      <c r="D2" s="67"/>
      <c r="E2" s="67"/>
      <c r="F2" s="67"/>
      <c r="K2" s="67"/>
      <c r="L2" s="67"/>
      <c r="M2" s="67"/>
    </row>
    <row r="3" spans="1:13" ht="21.2" customHeight="1">
      <c r="A3" s="66" t="s">
        <v>29</v>
      </c>
      <c r="B3" s="67"/>
      <c r="C3" s="67"/>
      <c r="D3" s="67"/>
      <c r="E3" s="67"/>
      <c r="F3" s="67"/>
      <c r="G3" s="68" t="s">
        <v>33</v>
      </c>
      <c r="H3" s="67"/>
      <c r="I3" s="67"/>
      <c r="J3" s="67"/>
      <c r="K3" s="67"/>
      <c r="L3" s="67"/>
      <c r="M3" s="67"/>
    </row>
    <row r="4" spans="1:13" ht="21.2" customHeight="1">
      <c r="A4" s="66" t="s">
        <v>30</v>
      </c>
      <c r="B4" s="67"/>
      <c r="C4" s="67"/>
      <c r="D4" s="67"/>
      <c r="E4" s="67"/>
      <c r="F4" s="67"/>
      <c r="G4" s="68" t="s">
        <v>31</v>
      </c>
      <c r="H4" s="67"/>
      <c r="I4" s="67"/>
      <c r="J4" s="67"/>
      <c r="K4" s="67"/>
      <c r="L4" s="67"/>
      <c r="M4" s="67"/>
    </row>
    <row r="5" spans="1:13" ht="10.5" customHeight="1"/>
    <row r="6" spans="1:13" ht="24.75" customHeight="1">
      <c r="A6" s="77" t="s">
        <v>16</v>
      </c>
      <c r="B6" s="77" t="s">
        <v>17</v>
      </c>
      <c r="C6" s="77" t="s">
        <v>18</v>
      </c>
      <c r="D6" s="77" t="s">
        <v>19</v>
      </c>
      <c r="E6" s="77" t="s">
        <v>20</v>
      </c>
      <c r="F6" s="77" t="s">
        <v>21</v>
      </c>
      <c r="G6" s="69" t="s">
        <v>32</v>
      </c>
      <c r="H6" s="71" t="s">
        <v>22</v>
      </c>
      <c r="I6" s="73" t="s">
        <v>23</v>
      </c>
      <c r="J6" s="74" t="s">
        <v>24</v>
      </c>
      <c r="K6" s="75"/>
      <c r="L6" s="75"/>
      <c r="M6" s="76"/>
    </row>
    <row r="7" spans="1:13" ht="24.75" customHeight="1">
      <c r="A7" s="72"/>
      <c r="B7" s="72"/>
      <c r="C7" s="72"/>
      <c r="D7" s="72"/>
      <c r="E7" s="72"/>
      <c r="F7" s="72"/>
      <c r="G7" s="70"/>
      <c r="H7" s="72"/>
      <c r="I7" s="72"/>
      <c r="J7" s="20" t="s">
        <v>25</v>
      </c>
      <c r="K7" s="21" t="s">
        <v>26</v>
      </c>
      <c r="L7" s="21" t="s">
        <v>27</v>
      </c>
      <c r="M7" s="21" t="s">
        <v>28</v>
      </c>
    </row>
    <row r="8" spans="1:13" ht="18.75" customHeight="1">
      <c r="A8" s="34" t="s">
        <v>34</v>
      </c>
      <c r="B8" s="35">
        <v>15</v>
      </c>
      <c r="C8" s="35">
        <v>100</v>
      </c>
      <c r="D8" s="36">
        <f>MIN(sci!DH6:DH20)</f>
        <v>0</v>
      </c>
      <c r="E8" s="36">
        <f>MAX(sci!DH6:DH20)</f>
        <v>0</v>
      </c>
      <c r="F8" s="37" t="e">
        <f>AVERAGE(sci!DH6:DH20)</f>
        <v>#DIV/0!</v>
      </c>
      <c r="G8" s="37" t="e">
        <f ca="1">_xlfn.STDEV.P(sci!DH6:DH20)</f>
        <v>#NAME?</v>
      </c>
      <c r="H8" s="37" t="e">
        <f>(F8/C8)*100</f>
        <v>#DIV/0!</v>
      </c>
      <c r="I8" s="37" t="e">
        <f ca="1">(G8/F8)*100</f>
        <v>#NAME?</v>
      </c>
      <c r="J8" s="37">
        <f>(COUNTIF(sci!DI6:DI20,"ปรับปรุง")/B8)*100</f>
        <v>0</v>
      </c>
      <c r="K8" s="37">
        <f>(COUNTIF(sci!DI6:DI20,"พอใช้")/B8)*100</f>
        <v>0</v>
      </c>
      <c r="L8" s="37">
        <f>(COUNTIF(sci!DI6:DI20,"ดี")/B8)*100</f>
        <v>0</v>
      </c>
      <c r="M8" s="37">
        <f>(COUNTIF(sci!DI6:DI20,"ดีมาก")/B8)*100</f>
        <v>0</v>
      </c>
    </row>
    <row r="9" spans="1:13" s="52" customFormat="1" ht="18.75" customHeight="1">
      <c r="A9" s="22" t="s">
        <v>36</v>
      </c>
      <c r="B9" s="23">
        <v>15</v>
      </c>
      <c r="C9" s="23">
        <v>16</v>
      </c>
      <c r="D9" s="24">
        <f>MIN(sci!CT6:CT20)</f>
        <v>0</v>
      </c>
      <c r="E9" s="24">
        <f>MAX(sci!CT6:CT20)</f>
        <v>0</v>
      </c>
      <c r="F9" s="25" t="e">
        <f>AVERAGE(sci!CT6:CT20)</f>
        <v>#DIV/0!</v>
      </c>
      <c r="G9" s="25" t="e">
        <f ca="1">_xlfn.STDEV.P(sci!CT6:CT20)</f>
        <v>#NAME?</v>
      </c>
      <c r="H9" s="37" t="e">
        <f>(F9/C9)*100</f>
        <v>#DIV/0!</v>
      </c>
      <c r="I9" s="37" t="e">
        <f ca="1">(G9/F9)*100</f>
        <v>#NAME?</v>
      </c>
      <c r="J9" s="25">
        <f>(COUNTIF(sci!CU6:CU20,"ปรับปรุง")/B9)*100</f>
        <v>0</v>
      </c>
      <c r="K9" s="25">
        <f>(COUNTIF(sci!CU6:CU20,"พอใช้")/B9)*100</f>
        <v>0</v>
      </c>
      <c r="L9" s="25">
        <f>(COUNTIF(sci!CU6:CU20,"ดี")/B9)*100</f>
        <v>0</v>
      </c>
      <c r="M9" s="25">
        <f>(COUNTIF(sci!CU6:CU20,"ดีมาก")/B9)*100</f>
        <v>0</v>
      </c>
    </row>
    <row r="10" spans="1:13" ht="18.75" customHeight="1">
      <c r="A10" s="26" t="s">
        <v>37</v>
      </c>
      <c r="B10" s="27">
        <v>15</v>
      </c>
      <c r="C10" s="27">
        <v>10</v>
      </c>
      <c r="D10" s="28">
        <f>MIN(sci!CI6:CI20)</f>
        <v>0</v>
      </c>
      <c r="E10" s="28">
        <f>MAX(sci!CI6:CI20)</f>
        <v>0</v>
      </c>
      <c r="F10" s="29" t="e">
        <f>AVERAGE(sci!CI6:CI20)</f>
        <v>#DIV/0!</v>
      </c>
      <c r="G10" s="29" t="e">
        <f ca="1">_xlfn.STDEV.P(sci!CI6:CI20)</f>
        <v>#NAME?</v>
      </c>
      <c r="H10" s="29" t="e">
        <f t="shared" ref="H10:H16" si="0">(F10/C10)*100</f>
        <v>#DIV/0!</v>
      </c>
      <c r="I10" s="29" t="e">
        <f t="shared" ref="I10:I16" ca="1" si="1">(G10/F10)*100</f>
        <v>#NAME?</v>
      </c>
      <c r="J10" s="29"/>
      <c r="K10" s="29"/>
      <c r="L10" s="29"/>
      <c r="M10" s="29"/>
    </row>
    <row r="11" spans="1:13" ht="18.75" customHeight="1">
      <c r="A11" s="26" t="s">
        <v>38</v>
      </c>
      <c r="B11" s="27">
        <v>15</v>
      </c>
      <c r="C11" s="27">
        <v>6</v>
      </c>
      <c r="D11" s="28">
        <f>MIN(sci!CJ6:CJ20)</f>
        <v>0</v>
      </c>
      <c r="E11" s="28">
        <f>MAX(sci!CJ6:CJ20)</f>
        <v>0</v>
      </c>
      <c r="F11" s="29" t="e">
        <f>AVERAGE(sci!CJ6:CJ20)</f>
        <v>#DIV/0!</v>
      </c>
      <c r="G11" s="29" t="e">
        <f ca="1">_xlfn.STDEV.P(sci!CJ6:CJ20)</f>
        <v>#NAME?</v>
      </c>
      <c r="H11" s="29" t="e">
        <f t="shared" si="0"/>
        <v>#DIV/0!</v>
      </c>
      <c r="I11" s="29" t="e">
        <f t="shared" ca="1" si="1"/>
        <v>#NAME?</v>
      </c>
      <c r="J11" s="29"/>
      <c r="K11" s="29"/>
      <c r="L11" s="29"/>
      <c r="M11" s="29"/>
    </row>
    <row r="12" spans="1:13" s="52" customFormat="1" ht="18.75" customHeight="1">
      <c r="A12" s="22" t="s">
        <v>39</v>
      </c>
      <c r="B12" s="23">
        <v>15</v>
      </c>
      <c r="C12" s="23">
        <v>8</v>
      </c>
      <c r="D12" s="24">
        <f>MIN(sci!CV6:CV20)</f>
        <v>0</v>
      </c>
      <c r="E12" s="24">
        <f>MAX(sci!CV6:CV20)</f>
        <v>0</v>
      </c>
      <c r="F12" s="25" t="e">
        <f>AVERAGE(sci!CV6:CV20)</f>
        <v>#DIV/0!</v>
      </c>
      <c r="G12" s="25" t="e">
        <f ca="1">_xlfn.STDEV.P(sci!CV6:CV20)</f>
        <v>#NAME?</v>
      </c>
      <c r="H12" s="25" t="e">
        <f t="shared" si="0"/>
        <v>#DIV/0!</v>
      </c>
      <c r="I12" s="25" t="e">
        <f t="shared" ca="1" si="1"/>
        <v>#NAME?</v>
      </c>
      <c r="J12" s="25">
        <f>(COUNTIF(sci!CW6:CW20,"ปรับปรุง")/B12)*100</f>
        <v>0</v>
      </c>
      <c r="K12" s="25">
        <f>(COUNTIF(sci!CW6:CW20,"พอใช้")/B12)*100</f>
        <v>0</v>
      </c>
      <c r="L12" s="25">
        <f>(COUNTIF(sci!CW6:CW20,"ดี")/B12)*100</f>
        <v>0</v>
      </c>
      <c r="M12" s="25">
        <f>(COUNTIF(sci!CW6:CW20,"ดีมาก")/B12)*100</f>
        <v>0</v>
      </c>
    </row>
    <row r="13" spans="1:13" ht="18.75" customHeight="1">
      <c r="A13" s="26" t="s">
        <v>40</v>
      </c>
      <c r="B13" s="27">
        <v>15</v>
      </c>
      <c r="C13" s="27">
        <v>6</v>
      </c>
      <c r="D13" s="28">
        <f>MIN(sci!CK6:CK20)</f>
        <v>0</v>
      </c>
      <c r="E13" s="28">
        <f>MAX(sci!CK6:CK20)</f>
        <v>0</v>
      </c>
      <c r="F13" s="29" t="e">
        <f>AVERAGE(sci!CK6:CK20)</f>
        <v>#DIV/0!</v>
      </c>
      <c r="G13" s="29" t="e">
        <f ca="1">_xlfn.STDEV.P(sci!CK6:CK20)</f>
        <v>#NAME?</v>
      </c>
      <c r="H13" s="29" t="e">
        <f t="shared" si="0"/>
        <v>#DIV/0!</v>
      </c>
      <c r="I13" s="29" t="e">
        <f t="shared" ca="1" si="1"/>
        <v>#NAME?</v>
      </c>
      <c r="J13" s="29"/>
      <c r="K13" s="29"/>
      <c r="L13" s="29"/>
      <c r="M13" s="29"/>
    </row>
    <row r="14" spans="1:13" ht="18.75" customHeight="1">
      <c r="A14" s="30" t="s">
        <v>41</v>
      </c>
      <c r="B14" s="31">
        <v>15</v>
      </c>
      <c r="C14" s="31">
        <v>2</v>
      </c>
      <c r="D14" s="32">
        <f>MIN(sci!CL6:CL20)</f>
        <v>0</v>
      </c>
      <c r="E14" s="32">
        <f>MAX(sci!CL6:CL20)</f>
        <v>0</v>
      </c>
      <c r="F14" s="33" t="e">
        <f>AVERAGE(sci!CL6:CL20)</f>
        <v>#DIV/0!</v>
      </c>
      <c r="G14" s="33" t="e">
        <f ca="1">_xlfn.STDEV.P(sci!CL6:CL20)</f>
        <v>#NAME?</v>
      </c>
      <c r="H14" s="33" t="e">
        <f t="shared" si="0"/>
        <v>#DIV/0!</v>
      </c>
      <c r="I14" s="33" t="e">
        <f t="shared" ca="1" si="1"/>
        <v>#NAME?</v>
      </c>
      <c r="J14" s="33"/>
      <c r="K14" s="33"/>
      <c r="L14" s="33"/>
      <c r="M14" s="33"/>
    </row>
    <row r="15" spans="1:13" s="52" customFormat="1" ht="18.75" customHeight="1">
      <c r="A15" s="22" t="s">
        <v>42</v>
      </c>
      <c r="B15" s="23">
        <v>15</v>
      </c>
      <c r="C15" s="23">
        <v>22</v>
      </c>
      <c r="D15" s="24">
        <f>MIN(sci!CX6:CX20)</f>
        <v>0</v>
      </c>
      <c r="E15" s="24">
        <f>MAX(sci!CX6:CX20)</f>
        <v>0</v>
      </c>
      <c r="F15" s="25" t="e">
        <f>AVERAGE(sci!CX6:CX20)</f>
        <v>#DIV/0!</v>
      </c>
      <c r="G15" s="25" t="e">
        <f ca="1">_xlfn.STDEV.P(sci!CX6:CX20)</f>
        <v>#NAME?</v>
      </c>
      <c r="H15" s="25" t="e">
        <f t="shared" si="0"/>
        <v>#DIV/0!</v>
      </c>
      <c r="I15" s="25" t="e">
        <f t="shared" ca="1" si="1"/>
        <v>#NAME?</v>
      </c>
      <c r="J15" s="25">
        <f>(COUNTIF(sci!CY6:CY20,"ปรับปรุง")/B15)*100</f>
        <v>0</v>
      </c>
      <c r="K15" s="25">
        <f>(COUNTIF(sci!CY6:CY20,"พอใช้")/B15)*100</f>
        <v>0</v>
      </c>
      <c r="L15" s="25">
        <f>(COUNTIF(sci!CY6:CY20,"ดี")/B15)*100</f>
        <v>0</v>
      </c>
      <c r="M15" s="25">
        <f>(COUNTIF(sci!CY6:CY20,"ดีมาก")/B15)*100</f>
        <v>0</v>
      </c>
    </row>
    <row r="16" spans="1:13" ht="18.75" customHeight="1">
      <c r="A16" s="26" t="s">
        <v>43</v>
      </c>
      <c r="B16" s="27">
        <v>15</v>
      </c>
      <c r="C16" s="27">
        <v>12</v>
      </c>
      <c r="D16" s="28">
        <f>MIN(sci!CM6:CM20)</f>
        <v>0</v>
      </c>
      <c r="E16" s="28">
        <f>MAX(sci!CM6:CM20)</f>
        <v>0</v>
      </c>
      <c r="F16" s="29" t="e">
        <f>AVERAGE(sci!CM6:CM20)</f>
        <v>#DIV/0!</v>
      </c>
      <c r="G16" s="29" t="e">
        <f ca="1">_xlfn.STDEV.P(sci!CM6:CM20)</f>
        <v>#NAME?</v>
      </c>
      <c r="H16" s="29" t="e">
        <f t="shared" si="0"/>
        <v>#DIV/0!</v>
      </c>
      <c r="I16" s="29" t="e">
        <f t="shared" ca="1" si="1"/>
        <v>#NAME?</v>
      </c>
      <c r="J16" s="29"/>
      <c r="K16" s="29"/>
      <c r="L16" s="29"/>
      <c r="M16" s="29"/>
    </row>
    <row r="17" spans="1:13" ht="18.75" customHeight="1">
      <c r="A17" s="30" t="s">
        <v>44</v>
      </c>
      <c r="B17" s="48">
        <v>15</v>
      </c>
      <c r="C17" s="27">
        <v>10</v>
      </c>
      <c r="D17" s="28">
        <f>MIN(sci!CN6:CN20)</f>
        <v>0</v>
      </c>
      <c r="E17" s="28">
        <f>MAX(sci!CN6:CN20)</f>
        <v>0</v>
      </c>
      <c r="F17" s="29" t="e">
        <f>AVERAGE(sci!CN6:CN20)</f>
        <v>#DIV/0!</v>
      </c>
      <c r="G17" s="29" t="e">
        <f ca="1">_xlfn.STDEV.P(sci!CN6:CN20)</f>
        <v>#NAME?</v>
      </c>
      <c r="H17" s="29" t="e">
        <f t="shared" ref="H17:H18" si="2">(F17/C17)*100</f>
        <v>#DIV/0!</v>
      </c>
      <c r="I17" s="29" t="e">
        <f t="shared" ref="I17:I18" ca="1" si="3">(G17/F17)*100</f>
        <v>#NAME?</v>
      </c>
      <c r="J17" s="48"/>
      <c r="K17" s="48"/>
      <c r="L17" s="48"/>
      <c r="M17" s="48"/>
    </row>
    <row r="18" spans="1:13" s="52" customFormat="1" ht="18.75" customHeight="1">
      <c r="A18" s="22" t="s">
        <v>45</v>
      </c>
      <c r="B18" s="53">
        <v>15</v>
      </c>
      <c r="C18" s="23">
        <v>10</v>
      </c>
      <c r="D18" s="24">
        <f>MIN(sci!CZ6:CZ23)</f>
        <v>0</v>
      </c>
      <c r="E18" s="24">
        <f>MAX(sci!CZ6:CZ23)</f>
        <v>0</v>
      </c>
      <c r="F18" s="25" t="e">
        <f>AVERAGE(sci!CZ6:CZ23)</f>
        <v>#DIV/0!</v>
      </c>
      <c r="G18" s="25" t="e">
        <f ca="1">_xlfn.STDEV.P(sci!CZ6:CZ23)</f>
        <v>#NAME?</v>
      </c>
      <c r="H18" s="25" t="e">
        <f t="shared" si="2"/>
        <v>#DIV/0!</v>
      </c>
      <c r="I18" s="25" t="e">
        <f t="shared" ca="1" si="3"/>
        <v>#NAME?</v>
      </c>
      <c r="J18" s="25">
        <f>(COUNTIF(sci!DA6:DA20,"ปรับปรุง")/B18)*100</f>
        <v>0</v>
      </c>
      <c r="K18" s="25">
        <f>(COUNTIF(sci!DA6:DA20,"พอใช้")/B18)*100</f>
        <v>0</v>
      </c>
      <c r="L18" s="25">
        <f>(COUNTIF(sci!DA6:DA20,"ดี")/B18)*100</f>
        <v>0</v>
      </c>
      <c r="M18" s="25">
        <f>(COUNTIF(sci!DA6:DA20,"ดีมาก")/B18)*100</f>
        <v>0</v>
      </c>
    </row>
    <row r="19" spans="1:13" ht="18.75" customHeight="1">
      <c r="A19" s="26" t="s">
        <v>46</v>
      </c>
      <c r="B19" s="49">
        <v>15</v>
      </c>
      <c r="C19" s="27">
        <v>6</v>
      </c>
      <c r="D19" s="28">
        <f>MIN(sci!CO6:CO20)</f>
        <v>0</v>
      </c>
      <c r="E19" s="28">
        <f>MAX(sci!CO6:CO20)</f>
        <v>0</v>
      </c>
      <c r="F19" s="29" t="e">
        <f>AVERAGE(sci!CO6:CO20)</f>
        <v>#DIV/0!</v>
      </c>
      <c r="G19" s="29" t="e">
        <f ca="1">_xlfn.STDEV.P(sci!CO6:CO20)</f>
        <v>#NAME?</v>
      </c>
      <c r="H19" s="29" t="e">
        <f>(F16/C16)*100</f>
        <v>#DIV/0!</v>
      </c>
      <c r="I19" s="29" t="e">
        <f ca="1">(G16/F16)*100</f>
        <v>#NAME?</v>
      </c>
      <c r="J19" s="29"/>
      <c r="K19" s="29"/>
      <c r="L19" s="29"/>
      <c r="M19" s="29"/>
    </row>
    <row r="20" spans="1:13" ht="18.75" customHeight="1">
      <c r="A20" s="30" t="s">
        <v>47</v>
      </c>
      <c r="B20" s="48">
        <v>15</v>
      </c>
      <c r="C20" s="31">
        <v>4</v>
      </c>
      <c r="D20" s="32">
        <f>MIN(sci!CP6:CP20)</f>
        <v>0</v>
      </c>
      <c r="E20" s="32">
        <f>MAX(sci!CP6:CP20)</f>
        <v>0</v>
      </c>
      <c r="F20" s="33" t="e">
        <f>AVERAGE(sci!CP6:CP20)</f>
        <v>#DIV/0!</v>
      </c>
      <c r="G20" s="33" t="e">
        <f ca="1">_xlfn.STDEV.P(sci!CP6:CP20)</f>
        <v>#NAME?</v>
      </c>
      <c r="H20" s="33" t="e">
        <f t="shared" ref="H20:H26" si="4">(F20/C20)*100</f>
        <v>#DIV/0!</v>
      </c>
      <c r="I20" s="33" t="e">
        <f t="shared" ref="I20:I26" ca="1" si="5">(G20/F20)*100</f>
        <v>#NAME?</v>
      </c>
      <c r="J20" s="48"/>
      <c r="K20" s="48"/>
      <c r="L20" s="48"/>
      <c r="M20" s="48"/>
    </row>
    <row r="21" spans="1:13" s="52" customFormat="1" ht="18.75" customHeight="1">
      <c r="A21" s="22" t="s">
        <v>48</v>
      </c>
      <c r="B21" s="53">
        <v>15</v>
      </c>
      <c r="C21" s="23">
        <v>23</v>
      </c>
      <c r="D21" s="24">
        <f>MIN(sci!DB6:DB20)</f>
        <v>0</v>
      </c>
      <c r="E21" s="24">
        <f>MAX(sci!DB6:DB20)</f>
        <v>0</v>
      </c>
      <c r="F21" s="25" t="e">
        <f>AVERAGE(sci!DB6:DB20)</f>
        <v>#DIV/0!</v>
      </c>
      <c r="G21" s="25" t="e">
        <f ca="1">_xlfn.STDEV.P(sci!DB6:DB20)</f>
        <v>#NAME?</v>
      </c>
      <c r="H21" s="25" t="e">
        <f t="shared" si="4"/>
        <v>#DIV/0!</v>
      </c>
      <c r="I21" s="25" t="e">
        <f t="shared" ca="1" si="5"/>
        <v>#NAME?</v>
      </c>
      <c r="J21" s="25">
        <f>(COUNTIF(sci!DC6:DC20,"ปรับปรุง")/B21)*100</f>
        <v>0</v>
      </c>
      <c r="K21" s="25">
        <f>(COUNTIF(sci!DC6:DC20,"พอใช้")/B21)*100</f>
        <v>0</v>
      </c>
      <c r="L21" s="25">
        <f>(COUNTIF(sci!DC6:DC20,"ดี")/B21)*100</f>
        <v>0</v>
      </c>
      <c r="M21" s="25">
        <f>(COUNTIF(sci!DC6:DC20,"ดีมาก")/B21)*100</f>
        <v>0</v>
      </c>
    </row>
    <row r="22" spans="1:13" ht="18.75" customHeight="1">
      <c r="A22" s="30" t="s">
        <v>49</v>
      </c>
      <c r="B22" s="48">
        <v>15</v>
      </c>
      <c r="C22" s="31">
        <v>23</v>
      </c>
      <c r="D22" s="32">
        <f>MIN(sci!CQ6:CQ20)</f>
        <v>0</v>
      </c>
      <c r="E22" s="32">
        <f>MAX(sci!CQ6:CQ20)</f>
        <v>0</v>
      </c>
      <c r="F22" s="33" t="e">
        <f>AVERAGE(sci!CQ6:CQ20)</f>
        <v>#DIV/0!</v>
      </c>
      <c r="G22" s="33" t="e">
        <f ca="1">_xlfn.STDEV.P(sci!CQ6:CQ20)</f>
        <v>#NAME?</v>
      </c>
      <c r="H22" s="33" t="e">
        <f t="shared" si="4"/>
        <v>#DIV/0!</v>
      </c>
      <c r="I22" s="33" t="e">
        <f t="shared" ca="1" si="5"/>
        <v>#NAME?</v>
      </c>
      <c r="J22" s="33"/>
      <c r="K22" s="33"/>
      <c r="L22" s="33"/>
      <c r="M22" s="33"/>
    </row>
    <row r="23" spans="1:13" s="52" customFormat="1" ht="18.75" customHeight="1">
      <c r="A23" s="22" t="s">
        <v>50</v>
      </c>
      <c r="B23" s="53">
        <v>15</v>
      </c>
      <c r="C23" s="23">
        <v>17</v>
      </c>
      <c r="D23" s="24">
        <f>MIN(sci!DD6:DD20)</f>
        <v>0</v>
      </c>
      <c r="E23" s="24">
        <f>MAX(sci!DD6:DD20)</f>
        <v>0</v>
      </c>
      <c r="F23" s="25" t="e">
        <f>AVERAGE(sci!DD6:DD20)</f>
        <v>#DIV/0!</v>
      </c>
      <c r="G23" s="25" t="e">
        <f ca="1">_xlfn.STDEV.P(sci!DD6:DD20)</f>
        <v>#NAME?</v>
      </c>
      <c r="H23" s="25" t="e">
        <f t="shared" si="4"/>
        <v>#DIV/0!</v>
      </c>
      <c r="I23" s="25" t="e">
        <f t="shared" ca="1" si="5"/>
        <v>#NAME?</v>
      </c>
      <c r="J23" s="25">
        <f>(COUNTIF(sci!DE6:DE20,"ปรับปรุง")/B23)*100</f>
        <v>0</v>
      </c>
      <c r="K23" s="25">
        <f>(COUNTIF(sci!DE6:DE20,"พอใช้")/B23)*100</f>
        <v>0</v>
      </c>
      <c r="L23" s="25">
        <f>(COUNTIF(sci!DE6:DE20,"ดี")/B23)*100</f>
        <v>0</v>
      </c>
      <c r="M23" s="25">
        <f>(COUNTIF(sci!DE6:DE20,"ดีมาก")/B23)*100</f>
        <v>0</v>
      </c>
    </row>
    <row r="24" spans="1:13" ht="18.75" customHeight="1">
      <c r="A24" s="30" t="s">
        <v>51</v>
      </c>
      <c r="B24" s="48">
        <v>15</v>
      </c>
      <c r="C24" s="31">
        <v>17</v>
      </c>
      <c r="D24" s="32">
        <f>MIN(sci!CR6:CR20)</f>
        <v>0</v>
      </c>
      <c r="E24" s="32">
        <f>MAX(sci!CR6:CR20)</f>
        <v>0</v>
      </c>
      <c r="F24" s="33" t="e">
        <f>AVERAGE(sci!CR6:CR20)</f>
        <v>#DIV/0!</v>
      </c>
      <c r="G24" s="33" t="e">
        <f ca="1">_xlfn.STDEV.P(sci!CR6:CR20)</f>
        <v>#NAME?</v>
      </c>
      <c r="H24" s="33" t="e">
        <f t="shared" si="4"/>
        <v>#DIV/0!</v>
      </c>
      <c r="I24" s="33" t="e">
        <f t="shared" ca="1" si="5"/>
        <v>#NAME?</v>
      </c>
      <c r="J24" s="33"/>
      <c r="K24" s="33"/>
      <c r="L24" s="33"/>
      <c r="M24" s="33"/>
    </row>
    <row r="25" spans="1:13" s="52" customFormat="1" ht="18.75" customHeight="1">
      <c r="A25" s="22" t="s">
        <v>52</v>
      </c>
      <c r="B25" s="53">
        <v>15</v>
      </c>
      <c r="C25" s="23">
        <v>4</v>
      </c>
      <c r="D25" s="24">
        <f>MIN(sci!DF6:DF22)</f>
        <v>0</v>
      </c>
      <c r="E25" s="24">
        <f>MAX(sci!DF6:DF22)</f>
        <v>0</v>
      </c>
      <c r="F25" s="25" t="e">
        <f>AVERAGE(sci!DF6:DF22)</f>
        <v>#DIV/0!</v>
      </c>
      <c r="G25" s="25" t="e">
        <f ca="1">_xlfn.STDEV.P(sci!DF6:DF22)</f>
        <v>#NAME?</v>
      </c>
      <c r="H25" s="25" t="e">
        <f t="shared" si="4"/>
        <v>#DIV/0!</v>
      </c>
      <c r="I25" s="25" t="e">
        <f t="shared" ca="1" si="5"/>
        <v>#NAME?</v>
      </c>
      <c r="J25" s="25">
        <f>(COUNTIF(sci!DG6:DG20,"ปรับปรุง")/B25)*100</f>
        <v>0</v>
      </c>
      <c r="K25" s="25">
        <f>(COUNTIF(sci!DG6:DG20,"พอใช้")/B25)*100</f>
        <v>0</v>
      </c>
      <c r="L25" s="25">
        <f>(COUNTIF(sci!DG6:DG20,"ดี")/B25)*100</f>
        <v>0</v>
      </c>
      <c r="M25" s="25">
        <f>(COUNTIF(sci!DG6:DG20,"ดีมาก")/B25)*100</f>
        <v>0</v>
      </c>
    </row>
    <row r="26" spans="1:13" ht="18.75" customHeight="1">
      <c r="A26" s="30" t="s">
        <v>53</v>
      </c>
      <c r="B26" s="48">
        <v>15</v>
      </c>
      <c r="C26" s="31">
        <v>4</v>
      </c>
      <c r="D26" s="32">
        <f>MIN(sci!CS6:CS20)</f>
        <v>0</v>
      </c>
      <c r="E26" s="32">
        <f>MAX(sci!CS6:CS20)</f>
        <v>0</v>
      </c>
      <c r="F26" s="33" t="e">
        <f>AVERAGE(sci!CS6:CS20)</f>
        <v>#DIV/0!</v>
      </c>
      <c r="G26" s="33" t="e">
        <f ca="1">_xlfn.STDEV.P(sci!CS6:CS20)</f>
        <v>#NAME?</v>
      </c>
      <c r="H26" s="33" t="e">
        <f t="shared" si="4"/>
        <v>#DIV/0!</v>
      </c>
      <c r="I26" s="33" t="e">
        <f t="shared" ca="1" si="5"/>
        <v>#NAME?</v>
      </c>
      <c r="J26" s="33"/>
      <c r="K26" s="33"/>
      <c r="L26" s="33"/>
      <c r="M26" s="33"/>
    </row>
  </sheetData>
  <mergeCells count="17">
    <mergeCell ref="A1:J1"/>
    <mergeCell ref="K1:M2"/>
    <mergeCell ref="A2:F2"/>
    <mergeCell ref="A3:F3"/>
    <mergeCell ref="G3:M3"/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</mergeCells>
  <pageMargins left="0.7" right="0.51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sci</vt:lpstr>
      <vt:lpstr>รายงานวิทย์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itd</cp:lastModifiedBy>
  <cp:lastPrinted>2017-11-03T08:42:43Z</cp:lastPrinted>
  <dcterms:created xsi:type="dcterms:W3CDTF">2017-10-27T03:40:44Z</dcterms:created>
  <dcterms:modified xsi:type="dcterms:W3CDTF">2018-01-05T08:02:48Z</dcterms:modified>
</cp:coreProperties>
</file>