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ทับช้าง\"/>
    </mc:Choice>
  </mc:AlternateContent>
  <xr:revisionPtr revIDLastSave="0" documentId="8_{354E14BA-1BC0-B243-810E-CBC7D0CEE13D}" xr6:coauthVersionLast="47" xr6:coauthVersionMax="47" xr10:uidLastSave="{00000000-0000-0000-0000-000000000000}"/>
  <bookViews>
    <workbookView xWindow="-108" yWindow="-108" windowWidth="23256" windowHeight="12456" tabRatio="787" xr2:uid="{00000000-000D-0000-FFFF-FFFF00000000}"/>
  </bookViews>
  <sheets>
    <sheet name="ข้อมูลทั่วไป" sheetId="1" r:id="rId1"/>
    <sheet name="1ข้อมูลรายงานPLC" sheetId="2" r:id="rId2"/>
    <sheet name="พิมพ์PLC" sheetId="3" r:id="rId3"/>
    <sheet name="2ข้อมูลวิจัยในชั้นเรียน" sheetId="4" state="hidden" r:id="rId4"/>
    <sheet name="ข้อมูลแผนการสอนและวิจัย" sheetId="5" r:id="rId5"/>
    <sheet name="พิมพ์แผนการสอน" sheetId="6" r:id="rId6"/>
    <sheet name="พิมพ์วิจัย" sheetId="7" r:id="rId7"/>
    <sheet name="คำนวณe1_e2" sheetId="8" r:id="rId8"/>
  </sheets>
  <definedNames>
    <definedName name="_xlnm._FilterDatabase" localSheetId="1" hidden="1">'1ข้อมูลรายงานPLC'!$A$1:$J$12</definedName>
    <definedName name="_xlnm.Print_Area" localSheetId="2">พิมพ์PLC!$A$1:$T$44</definedName>
    <definedName name="_xlnm.Print_Area" localSheetId="5">พิมพ์แผนการสอน!$A$1:$T$150</definedName>
    <definedName name="_xlnm.Print_Area" localSheetId="6">พิมพ์วิจัย!$A$1:$T$170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3" i="7" l="1"/>
  <c r="H41" i="3"/>
  <c r="D7" i="3"/>
  <c r="A5" i="7"/>
  <c r="A139" i="7"/>
  <c r="A141" i="7"/>
  <c r="B107" i="7"/>
  <c r="M116" i="7"/>
  <c r="A167" i="7"/>
  <c r="A165" i="7"/>
  <c r="A153" i="7"/>
  <c r="A151" i="7"/>
  <c r="L42" i="7"/>
  <c r="B42" i="7"/>
  <c r="B35" i="7"/>
  <c r="B34" i="7"/>
  <c r="B33" i="7"/>
  <c r="B32" i="7"/>
  <c r="B31" i="7"/>
  <c r="B28" i="7"/>
  <c r="B25" i="7"/>
  <c r="B24" i="7"/>
  <c r="B23" i="7"/>
  <c r="C21" i="7"/>
  <c r="B19" i="7"/>
  <c r="B16" i="7"/>
  <c r="B18" i="7"/>
  <c r="A17" i="7"/>
  <c r="B15" i="7"/>
  <c r="D10" i="7"/>
  <c r="D9" i="7"/>
  <c r="D8" i="7"/>
  <c r="A131" i="6"/>
  <c r="D7" i="7"/>
  <c r="B38" i="6"/>
  <c r="B39" i="6"/>
  <c r="B33" i="6"/>
  <c r="A119" i="6"/>
  <c r="A147" i="6"/>
  <c r="A145" i="6"/>
  <c r="A143" i="6"/>
  <c r="A129" i="6"/>
  <c r="A117" i="6"/>
  <c r="B82" i="6"/>
  <c r="B30" i="6"/>
  <c r="C24" i="6"/>
  <c r="C22" i="6"/>
  <c r="C20" i="6"/>
  <c r="C18" i="6"/>
  <c r="C16" i="6"/>
  <c r="C14" i="6"/>
  <c r="B11" i="6"/>
  <c r="A3" i="6"/>
  <c r="E9" i="6"/>
  <c r="G8" i="6"/>
  <c r="D7" i="6"/>
  <c r="A5" i="6"/>
  <c r="A4" i="6"/>
  <c r="N1" i="8"/>
  <c r="J3" i="8"/>
  <c r="F3" i="8"/>
  <c r="J2" i="8"/>
  <c r="F44" i="8"/>
  <c r="F40" i="8"/>
  <c r="F41" i="8"/>
  <c r="F42" i="8"/>
  <c r="F43" i="8"/>
  <c r="F6" i="8"/>
  <c r="F7" i="8"/>
  <c r="F5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M1" i="8"/>
  <c r="M91" i="6"/>
  <c r="J1" i="8"/>
  <c r="N2" i="8"/>
  <c r="N3" i="8"/>
  <c r="C37" i="3"/>
  <c r="M2" i="8"/>
  <c r="M3" i="8"/>
  <c r="C33" i="3"/>
  <c r="C25" i="3"/>
  <c r="C29" i="3"/>
  <c r="C21" i="3"/>
  <c r="C17" i="3"/>
  <c r="Q6" i="3"/>
  <c r="L6" i="3"/>
  <c r="L7" i="3"/>
  <c r="C6" i="3"/>
  <c r="E9" i="3"/>
  <c r="E10" i="3"/>
  <c r="L42" i="3"/>
  <c r="B42" i="3"/>
  <c r="E11" i="3"/>
</calcChain>
</file>

<file path=xl/sharedStrings.xml><?xml version="1.0" encoding="utf-8"?>
<sst xmlns="http://schemas.openxmlformats.org/spreadsheetml/2006/main" count="359" uniqueCount="259">
  <si>
    <t>ข้อมูลพื้นฐาน</t>
  </si>
  <si>
    <t>สังกัด</t>
  </si>
  <si>
    <t>โรงเรียน</t>
  </si>
  <si>
    <t>ชื่อผู้อำนวยการ</t>
  </si>
  <si>
    <t>ตำแหน่ง</t>
  </si>
  <si>
    <t>ครู</t>
  </si>
  <si>
    <t>ครูผู้ช่วย</t>
  </si>
  <si>
    <t xml:space="preserve">                       </t>
  </si>
  <si>
    <t>ลำดับที่</t>
  </si>
  <si>
    <t>ประถมศึกษา</t>
  </si>
  <si>
    <t>(ลงชื่อ)</t>
  </si>
  <si>
    <t>ผู้รับรอง</t>
  </si>
  <si>
    <t>มัธยมศึกษา</t>
  </si>
  <si>
    <t>วิทยฐานะ</t>
  </si>
  <si>
    <t>ชำนาญการ</t>
  </si>
  <si>
    <t>ชำนาญการพิเศษ</t>
  </si>
  <si>
    <t>ปฐมวัย</t>
  </si>
  <si>
    <t>-</t>
  </si>
  <si>
    <t>บทบาท</t>
  </si>
  <si>
    <t>ชื่อผู้รายงาน</t>
  </si>
  <si>
    <t>กลุ่ม</t>
  </si>
  <si>
    <t>กลุ่มPLC</t>
  </si>
  <si>
    <t xml:space="preserve">จำนวนสมาชิก </t>
  </si>
  <si>
    <t>Model teacher</t>
  </si>
  <si>
    <t>Buddy teacher</t>
  </si>
  <si>
    <t>Expert</t>
  </si>
  <si>
    <t>Administrator</t>
  </si>
  <si>
    <t>Mentor</t>
  </si>
  <si>
    <t>วัน/เดือน/ปี</t>
  </si>
  <si>
    <t>จำนวนผู้เข้าร่วม</t>
  </si>
  <si>
    <t>ประเด็น/ปัญหา</t>
  </si>
  <si>
    <t>สาเหตุ</t>
  </si>
  <si>
    <t>ความรู้/หลักการที่นำมาใช้</t>
  </si>
  <si>
    <t>กิจกรรมที่ทำ</t>
  </si>
  <si>
    <t>ผลที่ได้จากกิจกรรม</t>
  </si>
  <si>
    <t>การนำผลที่ได้ไปใช้</t>
  </si>
  <si>
    <t>ขาดการฝึกทักษะ</t>
  </si>
  <si>
    <t>หลักการอ่านและการใช้สื่อ</t>
  </si>
  <si>
    <t>ผู้เข้าร่วม</t>
  </si>
  <si>
    <t>คน</t>
  </si>
  <si>
    <t>ผู้ไม่เข้าร่วม</t>
  </si>
  <si>
    <t>ครั้งที่</t>
  </si>
  <si>
    <t>ผู้รายงาน</t>
  </si>
  <si>
    <t>วันที่</t>
  </si>
  <si>
    <t xml:space="preserve">1.   ประเด็น/ปัญหา </t>
  </si>
  <si>
    <t>จำนวนผู้ไม่เข้าร่วม</t>
  </si>
  <si>
    <t>อ่านไม่ออกหรือไม่ถูกต้อง</t>
  </si>
  <si>
    <t xml:space="preserve">2.   สาเหตุ </t>
  </si>
  <si>
    <t>3.   ความรู้/หลักการที่นำมาใช้</t>
  </si>
  <si>
    <t>4.   กิจกรรมที่ทำ</t>
  </si>
  <si>
    <t>5.   ผลที่ได้จากกิจกรรม</t>
  </si>
  <si>
    <t xml:space="preserve">6.   การนำผลที่ได้ไปใช้ </t>
  </si>
  <si>
    <t>ชุมชนการเรียนรู้ทางวิชาชีพ ( Professional Learning Community : PLC )</t>
  </si>
  <si>
    <t>ครูพี่เลี้ยง</t>
  </si>
  <si>
    <t>ผู้บริหารสถานศึกษา</t>
  </si>
  <si>
    <t>เชี่ยวชาญ</t>
  </si>
  <si>
    <t>เชี่ยวชาญพิเศษ</t>
  </si>
  <si>
    <t>การคิดคำนวณ</t>
  </si>
  <si>
    <t>โครงงาน</t>
  </si>
  <si>
    <t>ค่ายวิชาการ</t>
  </si>
  <si>
    <t>ลูกเสือ</t>
  </si>
  <si>
    <t>STEM</t>
  </si>
  <si>
    <t>Active Learning</t>
  </si>
  <si>
    <t>I-NET</t>
  </si>
  <si>
    <t>อ่านออกเขียนได้</t>
  </si>
  <si>
    <t>O-NET</t>
  </si>
  <si>
    <t>NT ป.3</t>
  </si>
  <si>
    <t>RT ป.1</t>
  </si>
  <si>
    <t>เยี่ยมบ้าน</t>
  </si>
  <si>
    <t>คัดกรองนักเรียน</t>
  </si>
  <si>
    <t>DMC</t>
  </si>
  <si>
    <t>Thai school lunch</t>
  </si>
  <si>
    <t>Thai grownth</t>
  </si>
  <si>
    <t>School Mis</t>
  </si>
  <si>
    <t>วิทยากรคำนวณ</t>
  </si>
  <si>
    <t>วินัย</t>
  </si>
  <si>
    <t>คุณธรรม</t>
  </si>
  <si>
    <t>แลกเปลี่ยนเรียนรู้ และจัดทำสื่อ</t>
  </si>
  <si>
    <t>สื่อ</t>
  </si>
  <si>
    <t>นำไปสอนในชั่วโมงซ่อมเสริม</t>
  </si>
  <si>
    <t xml:space="preserve"> </t>
  </si>
  <si>
    <t>ผลการปฏิบัติงาน ชุมชนการเรียนรู้ทางวิชาชีพ ( Professional Learning Community : PLC )</t>
  </si>
  <si>
    <t>แบบบันทึก/รายงาน</t>
  </si>
  <si>
    <t>นางจิรนาถ เคียนทอง</t>
  </si>
  <si>
    <t>นางจินดา เทพสุวรรณ์</t>
  </si>
  <si>
    <t>นางมนธิรา  แสนบัลลังก์เพชร</t>
  </si>
  <si>
    <t>นางจสุพร  ทองหนูรุ่ง</t>
  </si>
  <si>
    <t>นายหามะ  สาและ</t>
  </si>
  <si>
    <t>นายสุนทร พรมเรืองโชติ</t>
  </si>
  <si>
    <t>นางสาวเกศสุดา  สาคะรินทร์</t>
  </si>
  <si>
    <t>นางสาวมณฑกานต์  หนูน้อย</t>
  </si>
  <si>
    <t>นางอารินี  อิจิ</t>
  </si>
  <si>
    <t>นางเตือนใจ  คำตัน</t>
  </si>
  <si>
    <t>นางสาวดวงใจ  แก้วบันดาล</t>
  </si>
  <si>
    <t>ปีการศึกษา</t>
  </si>
  <si>
    <t>วิชา</t>
  </si>
  <si>
    <t>สาระที่</t>
  </si>
  <si>
    <t>ตัวชี้วัด</t>
  </si>
  <si>
    <t>ระดับ</t>
  </si>
  <si>
    <t>ชั้นปีที่</t>
  </si>
  <si>
    <t>เรื่อง</t>
  </si>
  <si>
    <t>เพื่อพัฒนาทักษะ</t>
  </si>
  <si>
    <t>จำนวนแผน</t>
  </si>
  <si>
    <t>จำนวนแบบฝึก</t>
  </si>
  <si>
    <t>จำนวนแบบทดสอบ</t>
  </si>
  <si>
    <t>จำนวนนักเรียน(คน)</t>
  </si>
  <si>
    <t>จำนวนนักเรียน  ผ่านเกณฑ์(คน)</t>
  </si>
  <si>
    <r>
      <t>E</t>
    </r>
    <r>
      <rPr>
        <vertAlign val="subscript"/>
        <sz val="18"/>
        <rFont val="Angsana New"/>
        <family val="1"/>
      </rPr>
      <t>1</t>
    </r>
  </si>
  <si>
    <r>
      <t>E</t>
    </r>
    <r>
      <rPr>
        <vertAlign val="subscript"/>
        <sz val="18"/>
        <rFont val="Angsana New"/>
        <family val="1"/>
      </rPr>
      <t>2</t>
    </r>
  </si>
  <si>
    <t>ภาษไทย</t>
  </si>
  <si>
    <t>2 การเขียน</t>
  </si>
  <si>
    <t xml:space="preserve">ท 2.1 ป.1/2 </t>
  </si>
  <si>
    <t>ชนิดของคำ</t>
  </si>
  <si>
    <t>การคัดลายมือ</t>
  </si>
  <si>
    <t>คณิตศาสตร์</t>
  </si>
  <si>
    <t>รหัสวิชา</t>
  </si>
  <si>
    <t>หน่วยการเรียน/สาระ/เรื่อง</t>
  </si>
  <si>
    <t>เวลา(ชั่วโมง)</t>
  </si>
  <si>
    <t>สาระสำคัญ</t>
  </si>
  <si>
    <t>มาตรฐาน/ตัวชี้วัด</t>
  </si>
  <si>
    <t>สาระการเรียนรู้</t>
  </si>
  <si>
    <t>จุดประสงค์การเรียนรู้</t>
  </si>
  <si>
    <t>กิจกรรมขั้นนำเข้าสู่บทเรียน</t>
  </si>
  <si>
    <t>กิจกรรมทดสอบก่อนเรียน</t>
  </si>
  <si>
    <t>กิจกรรมขั้นสอน</t>
  </si>
  <si>
    <t>กิจกรรมขั้นฝึก</t>
  </si>
  <si>
    <t>กิจกรรมทดสอบหลังเรียน</t>
  </si>
  <si>
    <t>กิจกรรมขั้นสรุป</t>
  </si>
  <si>
    <t xml:space="preserve">จำนวนนักเรียน  </t>
  </si>
  <si>
    <r>
      <t>E</t>
    </r>
    <r>
      <rPr>
        <vertAlign val="subscript"/>
        <sz val="18"/>
        <rFont val="Angsana New"/>
        <family val="1"/>
      </rPr>
      <t>1</t>
    </r>
    <r>
      <rPr>
        <sz val="11"/>
        <color theme="1"/>
        <rFont val="Tahoma"/>
        <family val="2"/>
        <charset val="222"/>
        <scheme val="minor"/>
      </rPr>
      <t/>
    </r>
  </si>
  <si>
    <t>ค่าเฉลี่ย</t>
  </si>
  <si>
    <t>ภาษาไทย 6</t>
  </si>
  <si>
    <t>ท 16101</t>
  </si>
  <si>
    <t>การ</t>
  </si>
  <si>
    <t>ค 16101</t>
  </si>
  <si>
    <t>การบวกเศษส่วน</t>
  </si>
  <si>
    <t>ค 1.2 ป.6/1</t>
  </si>
  <si>
    <t>นักเรียนสามารถบวกเศษส่วนได้</t>
  </si>
  <si>
    <t>เศษส่วนที่เท่ากัน</t>
  </si>
  <si>
    <t>ทดสอบ</t>
  </si>
  <si>
    <t>ยกตัวอย่างการบวกเศษส่วน</t>
  </si>
  <si>
    <t>ทำแบบฝึกทักษะ</t>
  </si>
  <si>
    <t>นักเรียนสรุปขั้นตอนการบวกเศษส่วนที่ตัวส่วนไม่เท่ากัน</t>
  </si>
  <si>
    <t>แผนการจัดการเรียนรู้ประกอบการวิจัยในชั้นเรียน</t>
  </si>
  <si>
    <t>1.  สาระสำคัญ</t>
  </si>
  <si>
    <t>2.  มาตรฐานการเรียนรู้/ตัวชี้วัด</t>
  </si>
  <si>
    <t>3.  สาระการเรียนรู้</t>
  </si>
  <si>
    <t>4.  จุดประสงค์การเรียนรู้</t>
  </si>
  <si>
    <t>5.  กิจกรรมการเรียนรู้</t>
  </si>
  <si>
    <t>5.1  ขั้นนำเข้าสู่บทเรียน</t>
  </si>
  <si>
    <t>5.2  ทดสอบก่อนเรียน (Pre Test)</t>
  </si>
  <si>
    <t>5.3  ขั้นสอน</t>
  </si>
  <si>
    <t>5.4  ขั้นฝึก</t>
  </si>
  <si>
    <t>5.5  ทดสอบหลังเรียน (Post Test)</t>
  </si>
  <si>
    <t>5.6  ขั้นสรุป</t>
  </si>
  <si>
    <t>6. สื่อ/แหล่งการเรียนรู้</t>
  </si>
  <si>
    <t>£</t>
  </si>
  <si>
    <t>แบบฝึก</t>
  </si>
  <si>
    <t>ใบความรู้ และแบบฝึก</t>
  </si>
  <si>
    <t>อื่น ๆ (ถ้ามี)</t>
  </si>
  <si>
    <t>7.  บันทึกหลังสอน</t>
  </si>
  <si>
    <t>ลงชื่อ.....................................ครูผู้สอน</t>
  </si>
  <si>
    <t>8.  ข้อคิดเห็นของผู้บริหารสถานศึกษา</t>
  </si>
  <si>
    <r>
      <t xml:space="preserve">จัดการเรียนรู้ได้  </t>
    </r>
    <r>
      <rPr>
        <sz val="16"/>
        <color theme="1"/>
        <rFont val="Wingdings 2"/>
        <family val="1"/>
        <charset val="2"/>
      </rPr>
      <t>£</t>
    </r>
    <r>
      <rPr>
        <sz val="16"/>
        <color theme="1"/>
        <rFont val="TH SarabunIT๙"/>
        <family val="2"/>
      </rPr>
      <t xml:space="preserve"> ดีมาก </t>
    </r>
    <r>
      <rPr>
        <sz val="16"/>
        <color theme="1"/>
        <rFont val="Wingdings 2"/>
        <family val="1"/>
        <charset val="2"/>
      </rPr>
      <t>£</t>
    </r>
    <r>
      <rPr>
        <sz val="16"/>
        <color theme="1"/>
        <rFont val="TH SarabunIT๙"/>
        <family val="2"/>
      </rPr>
      <t xml:space="preserve"> ดี   </t>
    </r>
    <r>
      <rPr>
        <sz val="16"/>
        <color theme="1"/>
        <rFont val="Wingdings 2"/>
        <family val="1"/>
        <charset val="2"/>
      </rPr>
      <t>£</t>
    </r>
    <r>
      <rPr>
        <sz val="16"/>
        <color theme="1"/>
        <rFont val="TH SarabunIT๙"/>
        <family val="2"/>
      </rPr>
      <t xml:space="preserve"> พอใช้ </t>
    </r>
  </si>
  <si>
    <t>เนื่องจาก นักเรียนผ่านเกณฑ์และบรรลุวัตถุประสงค์</t>
  </si>
  <si>
    <t>ควรเพิ่มเติม/ปรับปรุง.........................................................................................................................</t>
  </si>
  <si>
    <t>ชื่อวิจัย</t>
  </si>
  <si>
    <t>ผู้วิจัย</t>
  </si>
  <si>
    <t>ปีที่ทำการศึกษา</t>
  </si>
  <si>
    <t>บทสรุปสำหรับครู</t>
  </si>
  <si>
    <t xml:space="preserve">1.   การศึกษาครั้งนี้ มีวัตถุประสงค์ของการศึกษา 2 ประการ คือ </t>
  </si>
  <si>
    <t xml:space="preserve">2.3  ประชากรที่ใช้ในการศึกษา </t>
  </si>
  <si>
    <t xml:space="preserve">3.  เครื่องมือที่ใช้ในการศึกษา ประกอบด้วย </t>
  </si>
  <si>
    <t>4.  วิเคราะห์ข้อมูลใช้สถิติ ค่าร้อยละ ค่าเฉลี่ย และ E1/E2</t>
  </si>
  <si>
    <t>5.  วิธีดำเนินการแก้ปัญหาผู้เรียน</t>
  </si>
  <si>
    <t>5.2  ทดสอบหลังเรียน  ตรวจและบันทึกคะแนน</t>
  </si>
  <si>
    <t xml:space="preserve">6.  ผลการศึกษาสรุปได้ดังนี้ </t>
  </si>
  <si>
    <t>7. เอกสารอ้างอิง</t>
  </si>
  <si>
    <t>7.1  แบบฝึก</t>
  </si>
  <si>
    <t>7.2  แผนการจัดการเรียนรู้</t>
  </si>
  <si>
    <t>7.3  แบบทดสอบ</t>
  </si>
  <si>
    <t>ตารางคำนวณประสิทธิภาพของสื่อ</t>
  </si>
  <si>
    <t>จำนวน นร ทั้งหมด</t>
  </si>
  <si>
    <t>รวม</t>
  </si>
  <si>
    <t>กิจกรรม 1</t>
  </si>
  <si>
    <t>กิจกรรม 2</t>
  </si>
  <si>
    <t>กิจกรรม 3</t>
  </si>
  <si>
    <t>กิจกรรม 4</t>
  </si>
  <si>
    <t>Total</t>
  </si>
  <si>
    <t>หลังเรียน</t>
  </si>
  <si>
    <t>คะแนนเต็มระหว่างเรียน</t>
  </si>
  <si>
    <t>คะแนนเต็ม</t>
  </si>
  <si>
    <t>คะแนนเต็มหลังเรียน</t>
  </si>
  <si>
    <t>E1/E2</t>
  </si>
  <si>
    <t>คำนำ</t>
  </si>
  <si>
    <t>การบวกเศษส่วนที่ตัวส่วนไม่เท่ากัน</t>
  </si>
  <si>
    <t>เอกสารแผนการจัดการเรียนรู้ฉบับนี้เป็นส่วนหนึ่งของพัฒนาคุณภาพการเรียนการสอน ใช้สำหรับ</t>
  </si>
  <si>
    <t>ชื่อ/เลขที่</t>
  </si>
  <si>
    <t>คณิตศาสตร์6</t>
  </si>
  <si>
    <t>การหาค่าประมาณ</t>
  </si>
  <si>
    <t>การหาค่าประมาณเป็นการหาจำนวนเต็มที่ใกล้เคียง</t>
  </si>
  <si>
    <t>ค 1.3 ป.6/1</t>
  </si>
  <si>
    <t>การประมาณต่าจำนวนเต็ม</t>
  </si>
  <si>
    <t>นักเรียนสามารถหาค่าประมาณจำนวนเต็มต่างๆได้</t>
  </si>
  <si>
    <t>ทบทวนจำนวนเต็มสิบ จำนวนเต็มร้อย จำนวนเต็มพัน</t>
  </si>
  <si>
    <t>ซักถามค่าประมาณจำนวนเต็ม</t>
  </si>
  <si>
    <t>นักเรียนพิจารณาการหาค่าประมาณจำนวนเต็ม</t>
  </si>
  <si>
    <t>นักเรียนทำแบบฝึก ครูตอบข้อซักถามเพิ่มเติม</t>
  </si>
  <si>
    <t>ทดสอบหลังเรียน</t>
  </si>
  <si>
    <t>นักเรียนสรุปการพิจารณาค่าประมาณของจำนวนนับที่กำหนด</t>
  </si>
  <si>
    <t>คณิตศาสตร์5</t>
  </si>
  <si>
    <t>ค 15101</t>
  </si>
  <si>
    <t>การคูณเศษส่วนกับจำนวนนับ</t>
  </si>
  <si>
    <t>การคูณเศษส่วน</t>
  </si>
  <si>
    <t>ค 1.2 ป.5/1</t>
  </si>
  <si>
    <t>นักเรียนสามารถหาผลคูณเศษส่วนได้</t>
  </si>
  <si>
    <t>ทบทวนการคูณ</t>
  </si>
  <si>
    <t>ทดสอบก่อนเรียน</t>
  </si>
  <si>
    <t>นักเรียนพิจารณาการหาคูณเศษส่วน</t>
  </si>
  <si>
    <t>นักเรียนสรุปวิธีการหาผลคูณเศษส่วน</t>
  </si>
  <si>
    <t>การอ่านแผนภูมิแท่ง</t>
  </si>
  <si>
    <t>การนำเสนอข้อมูลโดยใช้แผนภูมิแท่ง</t>
  </si>
  <si>
    <t>ค 5.1 ป.5/1</t>
  </si>
  <si>
    <t>นักเรียนสามารถอ่านแผนภูมิแท่งได้</t>
  </si>
  <si>
    <t>ยกตัวอย่างสถานการณ์ที่นำเสนอข้อมูลโดยใช้แผนภูมิแท่ง</t>
  </si>
  <si>
    <t>นักเรียนพิจารณาและอ่านแผนภูมิแท่ง</t>
  </si>
  <si>
    <t>นักเรียนสรุปประเด็นการนำเสนอข้อมูลโดยใช้แผนภูมิแท่ง</t>
  </si>
  <si>
    <t>การแยกตัวประกอบ</t>
  </si>
  <si>
    <t>การแยกตัวประกอบคือการเขียนจำนวนในรูการคูณตัวประกอบเฉพาะ</t>
  </si>
  <si>
    <t>ค 1.4 ป.6/2</t>
  </si>
  <si>
    <t>นักเรียนสามารถแยกตัวประกอบได้</t>
  </si>
  <si>
    <t>ทบทวนตัวประกอบเฉพาะของจำนวนนับ</t>
  </si>
  <si>
    <t>นักเรียนพิจารณาและเขียนจำนวนในรูปการคูณตัวประกอบเฉพาะ</t>
  </si>
  <si>
    <t>นักเรียนสรุปแนวคิดหรือยกตัวอย่างการแยกตัวประกอบ</t>
  </si>
  <si>
    <t>การหาห.ร.ม.</t>
  </si>
  <si>
    <t>ตัวหารร่วมที่มากที่สุดเรียกว่า ตัวหารร่วมมาก ย่อเป็น ห.ร.ม.</t>
  </si>
  <si>
    <t>นักเรียนสามารถหาห.ร.ม.ของจำนวนนับได้</t>
  </si>
  <si>
    <t>ทบทวนการหาตัวประกอบและการแยกตัวประกอบ</t>
  </si>
  <si>
    <t>นักเรียนพิจารณาการหาแยกตัวประกอบ</t>
  </si>
  <si>
    <t>นักเรียนสรุปแนวคิดหรือยกตัวอย่างการหาห.ร.ม.ของจำนวนนับไม่เกิน 3 จำนวน</t>
  </si>
  <si>
    <t>หน้า</t>
  </si>
  <si>
    <t>ภาคเรียนที่</t>
  </si>
  <si>
    <t>สารบัญ</t>
  </si>
  <si>
    <t>แผนการจัดการเรียนรู้</t>
  </si>
  <si>
    <t>1. จำนวนและการดำเนินการ</t>
  </si>
  <si>
    <t>การหาค่าประมาณของจำนวนนับ</t>
  </si>
  <si>
    <t>1 จำนวนและการดำเนินการ</t>
  </si>
  <si>
    <t>5 การวิเคาระห์ข้อมูลและความน่าจะเป็น</t>
  </si>
  <si>
    <t>ค 5.1 ป.5/2</t>
  </si>
  <si>
    <t>แผนภูมิแท่ง</t>
  </si>
  <si>
    <t>การแยกตัวประกอบจำนวนนับ</t>
  </si>
  <si>
    <t>พนักงานราชการ</t>
  </si>
  <si>
    <t>วิจัยในชั้นเรียน</t>
  </si>
  <si>
    <t>หวังเป็นอย่างยิ่งว่าเอกสารฉบับนี้จะเป็นประโยชน์ต่อผู้ที่สนใจศึกษาข้อมูลต่อไป</t>
  </si>
  <si>
    <t>เอกสารวิจัยในชั้นเรียนฉบับนี้เป็นส่วนหนึ่งของการพัฒนาคุณภาพการเรียนการสอน ใช้สำหรับ</t>
  </si>
  <si>
    <t>นายธีรสิทธิ์ เคียนทอง</t>
  </si>
  <si>
    <t>ผู้อำนวยการโรงเรียนทับช้างวิทยาคม</t>
  </si>
  <si>
    <t>สำนักงานเขตพื้นที่การศึกษามัธยมศึกษาสงขลา สตูล</t>
  </si>
  <si>
    <t>ทับช้างวิทยาคม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</si>
</sst>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1041E]d\ mmmm\ yyyy;@"/>
  </numFmts>
  <fonts count="31" x14ac:knownFonts="1">
    <font>
      <sz val="11"/>
      <color theme="1"/>
      <name val="Tahoma"/>
      <family val="2"/>
      <charset val="222"/>
      <scheme val="minor"/>
    </font>
    <font>
      <sz val="36"/>
      <name val="Angsana New"/>
      <family val="1"/>
    </font>
    <font>
      <sz val="26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PSK"/>
      <family val="2"/>
    </font>
    <font>
      <sz val="18"/>
      <color theme="1"/>
      <name val="TH SarabunIT๙"/>
      <family val="2"/>
    </font>
    <font>
      <b/>
      <sz val="26"/>
      <name val="Angsana New"/>
      <family val="1"/>
    </font>
    <font>
      <sz val="18"/>
      <name val="TH SarabunIT๙"/>
      <family val="2"/>
    </font>
    <font>
      <b/>
      <sz val="16"/>
      <name val="TH SarabunIT๙"/>
      <family val="2"/>
    </font>
    <font>
      <sz val="18"/>
      <name val="Angsana New"/>
      <family val="1"/>
    </font>
    <font>
      <sz val="16"/>
      <name val="Angsana New"/>
      <family val="1"/>
    </font>
    <font>
      <vertAlign val="subscript"/>
      <sz val="18"/>
      <name val="Angsana New"/>
      <family val="1"/>
    </font>
    <font>
      <sz val="18"/>
      <color theme="1"/>
      <name val="Angsana New"/>
      <family val="1"/>
    </font>
    <font>
      <sz val="14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Wingdings 2"/>
      <family val="1"/>
      <charset val="2"/>
    </font>
    <font>
      <sz val="18"/>
      <color theme="1"/>
      <name val="Browallia New"/>
      <family val="2"/>
    </font>
    <font>
      <sz val="16"/>
      <color theme="1"/>
      <name val="Browallia New"/>
      <family val="2"/>
    </font>
    <font>
      <sz val="8"/>
      <color theme="1"/>
      <name val="TH SarabunIT๙"/>
      <family val="2"/>
    </font>
    <font>
      <sz val="20"/>
      <color theme="1"/>
      <name val="TH SarabunIT๙"/>
      <family val="2"/>
    </font>
    <font>
      <sz val="16"/>
      <color theme="0"/>
      <name val="TH SarabunIT๙"/>
      <family val="2"/>
    </font>
    <font>
      <b/>
      <sz val="20"/>
      <color theme="1"/>
      <name val="TH SarabunIT๙"/>
      <family val="2"/>
    </font>
    <font>
      <sz val="30"/>
      <color theme="1"/>
      <name val="TH SarabunIT๙"/>
      <family val="2"/>
    </font>
    <font>
      <sz val="28"/>
      <color theme="1"/>
      <name val="TH SarabunIT๙"/>
      <family val="2"/>
    </font>
    <font>
      <sz val="26"/>
      <color theme="1"/>
      <name val="TH SarabunIT๙"/>
      <family val="2"/>
    </font>
    <font>
      <sz val="24"/>
      <color theme="1"/>
      <name val="TH SarabunIT๙"/>
      <family val="2"/>
    </font>
    <font>
      <sz val="22"/>
      <color theme="1"/>
      <name val="Angsana New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14" fillId="2" borderId="4" xfId="0" applyFont="1" applyFill="1" applyBorder="1" applyAlignment="1" applyProtection="1">
      <alignment horizontal="center"/>
      <protection locked="0"/>
    </xf>
    <xf numFmtId="0" fontId="14" fillId="2" borderId="4" xfId="0" applyFont="1" applyFill="1" applyBorder="1" applyAlignment="1" applyProtection="1">
      <alignment horizontal="left"/>
      <protection locked="0"/>
    </xf>
    <xf numFmtId="0" fontId="20" fillId="3" borderId="0" xfId="0" applyFont="1" applyFill="1" applyProtection="1">
      <protection hidden="1"/>
    </xf>
    <xf numFmtId="0" fontId="20" fillId="3" borderId="4" xfId="0" applyFont="1" applyFill="1" applyBorder="1" applyAlignment="1" applyProtection="1">
      <alignment horizontal="center"/>
      <protection hidden="1"/>
    </xf>
    <xf numFmtId="0" fontId="20" fillId="3" borderId="18" xfId="0" applyFont="1" applyFill="1" applyBorder="1" applyAlignment="1" applyProtection="1">
      <alignment horizontal="center"/>
      <protection hidden="1"/>
    </xf>
    <xf numFmtId="0" fontId="21" fillId="3" borderId="18" xfId="0" applyFont="1" applyFill="1" applyBorder="1" applyAlignment="1" applyProtection="1">
      <alignment horizontal="center"/>
      <protection hidden="1"/>
    </xf>
    <xf numFmtId="0" fontId="20" fillId="3" borderId="19" xfId="0" applyFont="1" applyFill="1" applyBorder="1" applyAlignment="1" applyProtection="1">
      <alignment horizontal="center"/>
      <protection hidden="1"/>
    </xf>
    <xf numFmtId="2" fontId="20" fillId="3" borderId="4" xfId="0" applyNumberFormat="1" applyFont="1" applyFill="1" applyBorder="1" applyAlignment="1" applyProtection="1">
      <alignment horizontal="center"/>
      <protection hidden="1"/>
    </xf>
    <xf numFmtId="0" fontId="20" fillId="3" borderId="18" xfId="0" applyFont="1" applyFill="1" applyBorder="1" applyAlignment="1" applyProtection="1">
      <alignment horizontal="right"/>
      <protection hidden="1"/>
    </xf>
    <xf numFmtId="0" fontId="21" fillId="2" borderId="18" xfId="0" applyFont="1" applyFill="1" applyBorder="1" applyAlignment="1" applyProtection="1">
      <alignment horizontal="center"/>
      <protection locked="0" hidden="1"/>
    </xf>
    <xf numFmtId="0" fontId="20" fillId="2" borderId="4" xfId="0" applyFont="1" applyFill="1" applyBorder="1" applyAlignment="1" applyProtection="1">
      <alignment horizontal="center"/>
      <protection locked="0" hidden="1"/>
    </xf>
    <xf numFmtId="0" fontId="20" fillId="7" borderId="4" xfId="0" applyFont="1" applyFill="1" applyBorder="1" applyAlignment="1" applyProtection="1">
      <alignment horizontal="center"/>
      <protection hidden="1"/>
    </xf>
    <xf numFmtId="2" fontId="20" fillId="8" borderId="4" xfId="0" applyNumberFormat="1" applyFont="1" applyFill="1" applyBorder="1" applyAlignment="1" applyProtection="1">
      <alignment horizontal="center"/>
      <protection hidden="1"/>
    </xf>
    <xf numFmtId="0" fontId="20" fillId="3" borderId="0" xfId="0" applyFont="1" applyFill="1" applyAlignment="1" applyProtection="1">
      <alignment horizontal="center"/>
      <protection hidden="1"/>
    </xf>
    <xf numFmtId="2" fontId="14" fillId="2" borderId="4" xfId="0" applyNumberFormat="1" applyFont="1" applyFill="1" applyBorder="1" applyAlignment="1" applyProtection="1">
      <alignment horizontal="center"/>
      <protection locked="0"/>
    </xf>
    <xf numFmtId="0" fontId="13" fillId="5" borderId="4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14" fillId="6" borderId="4" xfId="0" applyFont="1" applyFill="1" applyBorder="1" applyAlignment="1">
      <alignment horizontal="center"/>
    </xf>
    <xf numFmtId="0" fontId="14" fillId="6" borderId="4" xfId="0" applyFont="1" applyFill="1" applyBorder="1" applyAlignment="1">
      <alignment horizontal="left"/>
    </xf>
    <xf numFmtId="0" fontId="6" fillId="6" borderId="4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14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5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18" fillId="2" borderId="0" xfId="0" applyFont="1" applyFill="1" applyAlignment="1" applyProtection="1">
      <alignment horizontal="left"/>
      <protection hidden="1"/>
    </xf>
    <xf numFmtId="0" fontId="5" fillId="2" borderId="0" xfId="0" applyFont="1" applyFill="1" applyProtection="1">
      <protection hidden="1"/>
    </xf>
    <xf numFmtId="49" fontId="5" fillId="0" borderId="0" xfId="0" applyNumberFormat="1" applyFont="1" applyProtection="1"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left" vertical="top"/>
      <protection hidden="1"/>
    </xf>
    <xf numFmtId="0" fontId="4" fillId="0" borderId="0" xfId="0" applyFont="1" applyProtection="1">
      <protection hidden="1"/>
    </xf>
    <xf numFmtId="0" fontId="5" fillId="0" borderId="3" xfId="0" applyFont="1" applyBorder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6" xfId="0" applyFont="1" applyBorder="1" applyProtection="1">
      <protection hidden="1"/>
    </xf>
    <xf numFmtId="0" fontId="5" fillId="0" borderId="20" xfId="0" applyFont="1" applyBorder="1" applyProtection="1">
      <protection hidden="1"/>
    </xf>
    <xf numFmtId="0" fontId="5" fillId="0" borderId="0" xfId="0" applyFont="1" applyAlignment="1" applyProtection="1">
      <alignment vertical="top"/>
      <protection hidden="1"/>
    </xf>
    <xf numFmtId="0" fontId="5" fillId="2" borderId="0" xfId="0" applyFont="1" applyFill="1" applyAlignment="1" applyProtection="1">
      <alignment horizontal="right"/>
      <protection hidden="1"/>
    </xf>
    <xf numFmtId="0" fontId="23" fillId="2" borderId="0" xfId="0" applyFont="1" applyFill="1" applyAlignment="1" applyProtection="1">
      <alignment vertical="center" wrapText="1"/>
      <protection hidden="1"/>
    </xf>
    <xf numFmtId="0" fontId="17" fillId="2" borderId="0" xfId="0" applyFont="1" applyFill="1" applyAlignment="1" applyProtection="1">
      <alignment vertical="top"/>
      <protection hidden="1"/>
    </xf>
    <xf numFmtId="0" fontId="17" fillId="0" borderId="0" xfId="0" applyFont="1" applyAlignment="1" applyProtection="1">
      <alignment vertical="top"/>
      <protection hidden="1"/>
    </xf>
    <xf numFmtId="0" fontId="22" fillId="2" borderId="0" xfId="0" applyFont="1" applyFill="1" applyAlignment="1" applyProtection="1">
      <alignment vertical="top"/>
      <protection hidden="1"/>
    </xf>
    <xf numFmtId="0" fontId="22" fillId="2" borderId="0" xfId="0" applyFont="1" applyFill="1" applyAlignment="1" applyProtection="1">
      <alignment horizontal="left" vertical="top"/>
      <protection hidden="1"/>
    </xf>
    <xf numFmtId="0" fontId="22" fillId="0" borderId="0" xfId="0" applyFont="1" applyAlignment="1" applyProtection="1">
      <alignment vertical="top"/>
      <protection hidden="1"/>
    </xf>
    <xf numFmtId="0" fontId="5" fillId="2" borderId="0" xfId="0" applyFont="1" applyFill="1" applyAlignment="1" applyProtection="1">
      <alignment vertical="top"/>
      <protection hidden="1"/>
    </xf>
    <xf numFmtId="0" fontId="18" fillId="2" borderId="0" xfId="0" applyFont="1" applyFill="1" applyAlignment="1" applyProtection="1">
      <alignment vertical="top"/>
      <protection hidden="1"/>
    </xf>
    <xf numFmtId="0" fontId="5" fillId="2" borderId="3" xfId="0" applyFont="1" applyFill="1" applyBorder="1" applyAlignment="1" applyProtection="1">
      <alignment horizontal="left" vertical="top"/>
      <protection hidden="1"/>
    </xf>
    <xf numFmtId="49" fontId="5" fillId="2" borderId="3" xfId="0" applyNumberFormat="1" applyFont="1" applyFill="1" applyBorder="1" applyAlignment="1" applyProtection="1">
      <alignment horizontal="left" vertical="top"/>
      <protection hidden="1"/>
    </xf>
    <xf numFmtId="0" fontId="5" fillId="2" borderId="3" xfId="0" applyFont="1" applyFill="1" applyBorder="1" applyAlignment="1" applyProtection="1">
      <alignment vertical="top"/>
      <protection hidden="1"/>
    </xf>
    <xf numFmtId="0" fontId="4" fillId="2" borderId="0" xfId="0" applyFont="1" applyFill="1" applyAlignment="1" applyProtection="1">
      <alignment vertical="top"/>
      <protection hidden="1"/>
    </xf>
    <xf numFmtId="0" fontId="4" fillId="2" borderId="3" xfId="0" applyFont="1" applyFill="1" applyBorder="1" applyAlignment="1" applyProtection="1">
      <alignment vertical="top"/>
      <protection hidden="1"/>
    </xf>
    <xf numFmtId="0" fontId="18" fillId="2" borderId="0" xfId="0" applyFont="1" applyFill="1" applyAlignment="1" applyProtection="1">
      <alignment horizontal="left" vertical="top"/>
      <protection hidden="1"/>
    </xf>
    <xf numFmtId="0" fontId="19" fillId="2" borderId="0" xfId="0" applyFont="1" applyFill="1" applyAlignment="1" applyProtection="1">
      <alignment vertical="top"/>
      <protection hidden="1"/>
    </xf>
    <xf numFmtId="0" fontId="24" fillId="0" borderId="0" xfId="0" applyFont="1" applyAlignment="1" applyProtection="1">
      <alignment vertical="top"/>
      <protection hidden="1"/>
    </xf>
    <xf numFmtId="0" fontId="13" fillId="3" borderId="4" xfId="0" applyFont="1" applyFill="1" applyBorder="1" applyAlignment="1" applyProtection="1">
      <alignment horizontal="center" vertical="center"/>
      <protection hidden="1"/>
    </xf>
    <xf numFmtId="0" fontId="14" fillId="3" borderId="4" xfId="0" applyFont="1" applyFill="1" applyBorder="1" applyAlignment="1" applyProtection="1">
      <alignment horizontal="center" vertical="center"/>
      <protection hidden="1"/>
    </xf>
    <xf numFmtId="0" fontId="13" fillId="3" borderId="4" xfId="0" applyFont="1" applyFill="1" applyBorder="1" applyAlignment="1" applyProtection="1">
      <alignment horizontal="center" vertical="center" shrinkToFit="1"/>
      <protection hidden="1"/>
    </xf>
    <xf numFmtId="0" fontId="13" fillId="3" borderId="4" xfId="0" applyFont="1" applyFill="1" applyBorder="1" applyAlignment="1" applyProtection="1">
      <alignment horizontal="center" vertical="center" wrapText="1"/>
      <protection hidden="1"/>
    </xf>
    <xf numFmtId="0" fontId="16" fillId="3" borderId="0" xfId="0" applyFont="1" applyFill="1" applyAlignment="1" applyProtection="1">
      <alignment horizontal="center" vertical="center"/>
      <protection hidden="1"/>
    </xf>
    <xf numFmtId="0" fontId="14" fillId="3" borderId="4" xfId="0" applyFont="1" applyFill="1" applyBorder="1" applyAlignment="1" applyProtection="1">
      <alignment horizontal="center"/>
      <protection hidden="1"/>
    </xf>
    <xf numFmtId="0" fontId="6" fillId="3" borderId="4" xfId="0" applyFont="1" applyFill="1" applyBorder="1" applyAlignment="1" applyProtection="1">
      <alignment horizontal="center"/>
      <protection hidden="1"/>
    </xf>
    <xf numFmtId="0" fontId="14" fillId="3" borderId="4" xfId="0" applyFont="1" applyFill="1" applyBorder="1" applyAlignment="1" applyProtection="1">
      <alignment horizontal="left"/>
      <protection hidden="1"/>
    </xf>
    <xf numFmtId="0" fontId="14" fillId="3" borderId="4" xfId="0" applyFont="1" applyFill="1" applyBorder="1" applyAlignment="1" applyProtection="1">
      <alignment horizontal="left" shrinkToFit="1"/>
      <protection hidden="1"/>
    </xf>
    <xf numFmtId="0" fontId="6" fillId="3" borderId="4" xfId="0" applyFont="1" applyFill="1" applyBorder="1" applyAlignment="1" applyProtection="1">
      <alignment horizontal="left"/>
      <protection hidden="1"/>
    </xf>
    <xf numFmtId="0" fontId="6" fillId="3" borderId="4" xfId="0" applyFont="1" applyFill="1" applyBorder="1" applyAlignment="1" applyProtection="1">
      <alignment horizontal="left" shrinkToFit="1"/>
      <protection hidden="1"/>
    </xf>
    <xf numFmtId="0" fontId="14" fillId="3" borderId="4" xfId="0" applyFont="1" applyFill="1" applyBorder="1" applyAlignment="1" applyProtection="1">
      <alignment horizontal="center" shrinkToFit="1"/>
      <protection hidden="1"/>
    </xf>
    <xf numFmtId="0" fontId="3" fillId="3" borderId="0" xfId="0" applyFont="1" applyFill="1" applyAlignment="1" applyProtection="1">
      <alignment horizontal="left"/>
      <protection hidden="1"/>
    </xf>
    <xf numFmtId="0" fontId="3" fillId="3" borderId="0" xfId="0" applyFont="1" applyFill="1" applyAlignment="1" applyProtection="1">
      <alignment horizontal="left" vertic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3" fillId="3" borderId="0" xfId="0" applyFont="1" applyFill="1" applyProtection="1"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shrinkToFit="1"/>
      <protection hidden="1"/>
    </xf>
    <xf numFmtId="0" fontId="3" fillId="3" borderId="0" xfId="0" applyFont="1" applyFill="1" applyAlignment="1" applyProtection="1">
      <alignment horizontal="center" shrinkToFit="1"/>
      <protection hidden="1"/>
    </xf>
    <xf numFmtId="0" fontId="14" fillId="2" borderId="4" xfId="0" applyFont="1" applyFill="1" applyBorder="1" applyAlignment="1" applyProtection="1">
      <alignment horizontal="center" vertical="center"/>
      <protection locked="0" hidden="1"/>
    </xf>
    <xf numFmtId="0" fontId="14" fillId="2" borderId="4" xfId="0" applyFont="1" applyFill="1" applyBorder="1" applyAlignment="1" applyProtection="1">
      <alignment horizontal="center"/>
      <protection locked="0" hidden="1"/>
    </xf>
    <xf numFmtId="0" fontId="6" fillId="2" borderId="4" xfId="0" applyFont="1" applyFill="1" applyBorder="1" applyAlignment="1" applyProtection="1">
      <alignment horizontal="center"/>
      <protection locked="0" hidden="1"/>
    </xf>
    <xf numFmtId="0" fontId="14" fillId="2" borderId="4" xfId="0" applyFont="1" applyFill="1" applyBorder="1" applyAlignment="1" applyProtection="1">
      <alignment horizontal="left"/>
      <protection locked="0" hidden="1"/>
    </xf>
    <xf numFmtId="0" fontId="14" fillId="2" borderId="4" xfId="0" applyFont="1" applyFill="1" applyBorder="1" applyAlignment="1" applyProtection="1">
      <alignment horizontal="left" shrinkToFit="1"/>
      <protection locked="0" hidden="1"/>
    </xf>
    <xf numFmtId="0" fontId="14" fillId="2" borderId="4" xfId="0" applyFont="1" applyFill="1" applyBorder="1" applyAlignment="1" applyProtection="1">
      <alignment horizontal="center" shrinkToFit="1"/>
      <protection locked="0" hidden="1"/>
    </xf>
    <xf numFmtId="2" fontId="14" fillId="2" borderId="4" xfId="0" applyNumberFormat="1" applyFont="1" applyFill="1" applyBorder="1" applyAlignment="1" applyProtection="1">
      <alignment horizontal="center"/>
      <protection locked="0" hidden="1"/>
    </xf>
    <xf numFmtId="0" fontId="3" fillId="2" borderId="0" xfId="0" applyFont="1" applyFill="1" applyProtection="1">
      <protection hidden="1"/>
    </xf>
    <xf numFmtId="0" fontId="3" fillId="0" borderId="0" xfId="0" applyFont="1" applyProtection="1">
      <protection hidden="1"/>
    </xf>
    <xf numFmtId="0" fontId="5" fillId="2" borderId="0" xfId="0" applyFont="1" applyFill="1" applyAlignment="1" applyProtection="1">
      <alignment vertical="center" wrapText="1"/>
      <protection hidden="1"/>
    </xf>
    <xf numFmtId="0" fontId="0" fillId="2" borderId="0" xfId="0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 wrapText="1"/>
      <protection hidden="1"/>
    </xf>
    <xf numFmtId="0" fontId="5" fillId="2" borderId="3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3" fillId="2" borderId="6" xfId="0" applyFont="1" applyFill="1" applyBorder="1" applyProtection="1"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49" fontId="5" fillId="2" borderId="6" xfId="0" applyNumberFormat="1" applyFont="1" applyFill="1" applyBorder="1" applyAlignment="1" applyProtection="1">
      <alignment horizontal="left" vertical="center" wrapText="1"/>
      <protection hidden="1"/>
    </xf>
    <xf numFmtId="49" fontId="5" fillId="2" borderId="0" xfId="0" applyNumberFormat="1" applyFont="1" applyFill="1" applyAlignment="1" applyProtection="1">
      <alignment horizontal="left" vertical="center" wrapText="1"/>
      <protection hidden="1"/>
    </xf>
    <xf numFmtId="0" fontId="5" fillId="2" borderId="0" xfId="0" applyFont="1" applyFill="1" applyAlignment="1" applyProtection="1">
      <alignment horizontal="left" vertical="center" wrapText="1"/>
      <protection hidden="1"/>
    </xf>
    <xf numFmtId="0" fontId="5" fillId="2" borderId="3" xfId="0" applyFont="1" applyFill="1" applyBorder="1" applyAlignment="1" applyProtection="1">
      <alignment horizontal="left" vertical="center" wrapText="1"/>
      <protection hidden="1"/>
    </xf>
    <xf numFmtId="49" fontId="6" fillId="2" borderId="0" xfId="0" applyNumberFormat="1" applyFont="1" applyFill="1" applyAlignment="1" applyProtection="1">
      <alignment horizontal="left" vertical="center"/>
      <protection hidden="1"/>
    </xf>
    <xf numFmtId="49" fontId="5" fillId="2" borderId="0" xfId="0" applyNumberFormat="1" applyFont="1" applyFill="1" applyAlignment="1" applyProtection="1">
      <alignment horizontal="left" vertical="center"/>
      <protection hidden="1"/>
    </xf>
    <xf numFmtId="0" fontId="3" fillId="2" borderId="10" xfId="0" applyFont="1" applyFill="1" applyBorder="1" applyProtection="1">
      <protection hidden="1"/>
    </xf>
    <xf numFmtId="0" fontId="3" fillId="2" borderId="13" xfId="0" applyFont="1" applyFill="1" applyBorder="1" applyProtection="1">
      <protection hidden="1"/>
    </xf>
    <xf numFmtId="0" fontId="11" fillId="3" borderId="4" xfId="0" applyFont="1" applyFill="1" applyBorder="1" applyAlignment="1" applyProtection="1">
      <alignment horizontal="center" vertical="center"/>
      <protection hidden="1"/>
    </xf>
    <xf numFmtId="0" fontId="6" fillId="3" borderId="4" xfId="0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Alignment="1" applyProtection="1">
      <alignment horizontal="center" vertical="center"/>
      <protection hidden="1"/>
    </xf>
    <xf numFmtId="187" fontId="6" fillId="3" borderId="4" xfId="0" applyNumberFormat="1" applyFont="1" applyFill="1" applyBorder="1" applyAlignment="1" applyProtection="1">
      <alignment horizontal="center"/>
      <protection hidden="1"/>
    </xf>
    <xf numFmtId="0" fontId="5" fillId="3" borderId="4" xfId="0" applyFont="1" applyFill="1" applyBorder="1" applyProtection="1">
      <protection hidden="1"/>
    </xf>
    <xf numFmtId="0" fontId="5" fillId="3" borderId="0" xfId="0" applyFont="1" applyFill="1" applyAlignment="1" applyProtection="1">
      <alignment horizontal="left"/>
      <protection hidden="1"/>
    </xf>
    <xf numFmtId="0" fontId="5" fillId="3" borderId="0" xfId="0" applyFont="1" applyFill="1" applyAlignment="1" applyProtection="1">
      <alignment horizontal="left" vertical="center"/>
      <protection hidden="1"/>
    </xf>
    <xf numFmtId="0" fontId="5" fillId="3" borderId="0" xfId="0" applyFont="1" applyFill="1" applyAlignment="1" applyProtection="1">
      <alignment horizontal="center"/>
      <protection hidden="1"/>
    </xf>
    <xf numFmtId="0" fontId="5" fillId="3" borderId="0" xfId="0" applyFont="1" applyFill="1" applyProtection="1"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center" vertical="center"/>
      <protection locked="0" hidden="1"/>
    </xf>
    <xf numFmtId="187" fontId="6" fillId="0" borderId="4" xfId="0" applyNumberFormat="1" applyFont="1" applyBorder="1" applyAlignment="1" applyProtection="1">
      <alignment horizontal="center"/>
      <protection locked="0" hidden="1"/>
    </xf>
    <xf numFmtId="0" fontId="6" fillId="0" borderId="4" xfId="0" applyFont="1" applyBorder="1" applyAlignment="1" applyProtection="1">
      <alignment horizontal="center"/>
      <protection locked="0" hidden="1"/>
    </xf>
    <xf numFmtId="0" fontId="6" fillId="0" borderId="4" xfId="0" applyFont="1" applyBorder="1" applyAlignment="1" applyProtection="1">
      <alignment horizontal="left"/>
      <protection locked="0" hidden="1"/>
    </xf>
    <xf numFmtId="0" fontId="5" fillId="0" borderId="4" xfId="0" applyFont="1" applyBorder="1" applyProtection="1">
      <protection locked="0" hidden="1"/>
    </xf>
    <xf numFmtId="0" fontId="0" fillId="4" borderId="0" xfId="0" applyFill="1" applyProtection="1"/>
    <xf numFmtId="0" fontId="2" fillId="4" borderId="2" xfId="0" applyFont="1" applyFill="1" applyBorder="1" applyAlignment="1" applyProtection="1">
      <alignment vertical="center"/>
    </xf>
    <xf numFmtId="0" fontId="9" fillId="0" borderId="0" xfId="0" applyFont="1" applyProtection="1"/>
    <xf numFmtId="0" fontId="8" fillId="0" borderId="4" xfId="0" applyFont="1" applyBorder="1" applyAlignment="1" applyProtection="1">
      <alignment horizontal="left"/>
    </xf>
    <xf numFmtId="0" fontId="0" fillId="0" borderId="0" xfId="0" applyProtection="1"/>
    <xf numFmtId="0" fontId="2" fillId="4" borderId="2" xfId="0" applyFont="1" applyFill="1" applyBorder="1" applyProtection="1"/>
    <xf numFmtId="0" fontId="8" fillId="0" borderId="4" xfId="0" applyFont="1" applyBorder="1" applyProtection="1"/>
    <xf numFmtId="0" fontId="9" fillId="4" borderId="0" xfId="0" applyFont="1" applyFill="1" applyProtection="1"/>
    <xf numFmtId="49" fontId="10" fillId="4" borderId="22" xfId="0" applyNumberFormat="1" applyFont="1" applyFill="1" applyBorder="1" applyAlignment="1" applyProtection="1">
      <alignment horizontal="left" shrinkToFit="1"/>
    </xf>
    <xf numFmtId="0" fontId="2" fillId="4" borderId="21" xfId="0" applyFont="1" applyFill="1" applyBorder="1" applyProtection="1"/>
    <xf numFmtId="49" fontId="10" fillId="4" borderId="2" xfId="0" applyNumberFormat="1" applyFont="1" applyFill="1" applyBorder="1" applyAlignment="1" applyProtection="1">
      <alignment horizontal="left" shrinkToFit="1"/>
    </xf>
    <xf numFmtId="49" fontId="10" fillId="2" borderId="2" xfId="0" applyNumberFormat="1" applyFont="1" applyFill="1" applyBorder="1" applyAlignment="1" applyProtection="1">
      <alignment horizontal="left"/>
      <protection locked="0"/>
    </xf>
    <xf numFmtId="0" fontId="1" fillId="3" borderId="1" xfId="0" applyFont="1" applyFill="1" applyBorder="1" applyAlignment="1" applyProtection="1">
      <alignment horizontal="center" vertical="center"/>
    </xf>
    <xf numFmtId="0" fontId="7" fillId="2" borderId="0" xfId="0" applyFont="1" applyFill="1" applyAlignment="1" applyProtection="1">
      <alignment horizontal="center" vertical="center" shrinkToFit="1"/>
      <protection hidden="1"/>
    </xf>
    <xf numFmtId="0" fontId="12" fillId="2" borderId="0" xfId="0" applyFont="1" applyFill="1" applyAlignment="1" applyProtection="1">
      <alignment horizontal="center" vertical="center"/>
      <protection hidden="1"/>
    </xf>
    <xf numFmtId="0" fontId="30" fillId="2" borderId="0" xfId="0" applyFont="1" applyFill="1" applyAlignment="1" applyProtection="1">
      <alignment horizontal="center" vertical="center"/>
      <protection hidden="1"/>
    </xf>
    <xf numFmtId="0" fontId="30" fillId="8" borderId="0" xfId="0" applyFont="1" applyFill="1" applyAlignment="1" applyProtection="1">
      <alignment horizontal="center" vertical="center"/>
      <protection locked="0" hidden="1"/>
    </xf>
    <xf numFmtId="0" fontId="5" fillId="2" borderId="0" xfId="0" applyFont="1" applyFill="1" applyAlignment="1" applyProtection="1">
      <alignment horizontal="center" vertical="top"/>
      <protection hidden="1"/>
    </xf>
    <xf numFmtId="0" fontId="5" fillId="2" borderId="3" xfId="0" applyFont="1" applyFill="1" applyBorder="1" applyAlignment="1" applyProtection="1">
      <alignment horizontal="center" vertical="top"/>
      <protection hidden="1"/>
    </xf>
    <xf numFmtId="0" fontId="5" fillId="2" borderId="0" xfId="0" applyFont="1" applyFill="1" applyAlignment="1" applyProtection="1">
      <alignment horizontal="right" vertical="top" shrinkToFit="1"/>
      <protection hidden="1"/>
    </xf>
    <xf numFmtId="49" fontId="5" fillId="2" borderId="0" xfId="0" applyNumberFormat="1" applyFont="1" applyFill="1" applyAlignment="1" applyProtection="1">
      <alignment horizontal="center" vertical="top" shrinkToFit="1"/>
      <protection hidden="1"/>
    </xf>
    <xf numFmtId="0" fontId="5" fillId="2" borderId="11" xfId="0" applyFont="1" applyFill="1" applyBorder="1" applyAlignment="1" applyProtection="1">
      <alignment horizontal="left" vertical="center" shrinkToFit="1"/>
      <protection hidden="1"/>
    </xf>
    <xf numFmtId="0" fontId="5" fillId="2" borderId="12" xfId="0" applyFont="1" applyFill="1" applyBorder="1" applyAlignment="1" applyProtection="1">
      <alignment horizontal="left" vertical="center" shrinkToFit="1"/>
      <protection hidden="1"/>
    </xf>
    <xf numFmtId="0" fontId="5" fillId="2" borderId="5" xfId="0" applyFont="1" applyFill="1" applyBorder="1" applyAlignment="1" applyProtection="1">
      <alignment horizontal="left" vertical="center" shrinkToFit="1"/>
      <protection hidden="1"/>
    </xf>
    <xf numFmtId="0" fontId="5" fillId="2" borderId="14" xfId="0" applyFont="1" applyFill="1" applyBorder="1" applyAlignment="1" applyProtection="1">
      <alignment horizontal="left" vertical="center" shrinkToFit="1"/>
      <protection hidden="1"/>
    </xf>
    <xf numFmtId="187" fontId="5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2" borderId="7" xfId="0" applyFont="1" applyFill="1" applyBorder="1" applyAlignment="1" applyProtection="1">
      <alignment horizontal="left" vertical="center"/>
      <protection hidden="1"/>
    </xf>
    <xf numFmtId="0" fontId="5" fillId="2" borderId="8" xfId="0" applyFont="1" applyFill="1" applyBorder="1" applyAlignment="1" applyProtection="1">
      <alignment horizontal="left" vertical="center"/>
      <protection hidden="1"/>
    </xf>
    <xf numFmtId="0" fontId="5" fillId="2" borderId="9" xfId="0" applyFont="1" applyFill="1" applyBorder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left" vertical="center" wrapText="1"/>
      <protection hidden="1"/>
    </xf>
    <xf numFmtId="49" fontId="5" fillId="2" borderId="3" xfId="0" applyNumberFormat="1" applyFont="1" applyFill="1" applyBorder="1" applyAlignment="1" applyProtection="1">
      <alignment horizontal="left" vertical="center" wrapText="1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25" fillId="2" borderId="0" xfId="0" applyFont="1" applyFill="1" applyAlignment="1" applyProtection="1">
      <alignment horizontal="center" vertical="center" wrapText="1"/>
      <protection hidden="1"/>
    </xf>
    <xf numFmtId="0" fontId="23" fillId="2" borderId="0" xfId="0" applyFont="1" applyFill="1" applyAlignment="1" applyProtection="1">
      <alignment horizontal="center" vertical="center" wrapText="1"/>
      <protection hidden="1"/>
    </xf>
    <xf numFmtId="0" fontId="25" fillId="2" borderId="0" xfId="0" applyFont="1" applyFill="1" applyAlignment="1" applyProtection="1">
      <alignment horizontal="center" vertical="top" wrapText="1"/>
      <protection hidden="1"/>
    </xf>
    <xf numFmtId="49" fontId="25" fillId="2" borderId="0" xfId="0" applyNumberFormat="1" applyFont="1" applyFill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horizontal="left" vertical="top" wrapText="1"/>
      <protection hidden="1"/>
    </xf>
    <xf numFmtId="0" fontId="27" fillId="8" borderId="4" xfId="0" applyFont="1" applyFill="1" applyBorder="1" applyAlignment="1" applyProtection="1">
      <alignment horizontal="center" vertical="center"/>
      <protection locked="0" hidden="1"/>
    </xf>
    <xf numFmtId="0" fontId="28" fillId="2" borderId="4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26" fillId="8" borderId="4" xfId="0" applyFont="1" applyFill="1" applyBorder="1" applyAlignment="1" applyProtection="1">
      <alignment horizontal="center" vertical="top"/>
      <protection locked="0" hidden="1"/>
    </xf>
    <xf numFmtId="0" fontId="29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shrinkToFit="1"/>
      <protection hidden="1"/>
    </xf>
    <xf numFmtId="0" fontId="5" fillId="2" borderId="0" xfId="0" applyFont="1" applyFill="1" applyAlignment="1" applyProtection="1">
      <alignment horizontal="left" vertical="center" shrinkToFit="1"/>
      <protection hidden="1"/>
    </xf>
    <xf numFmtId="0" fontId="20" fillId="3" borderId="15" xfId="0" applyFont="1" applyFill="1" applyBorder="1" applyAlignment="1" applyProtection="1">
      <alignment horizontal="center"/>
      <protection hidden="1"/>
    </xf>
    <xf numFmtId="0" fontId="20" fillId="3" borderId="16" xfId="0" applyFont="1" applyFill="1" applyBorder="1" applyAlignment="1" applyProtection="1">
      <alignment horizontal="center"/>
      <protection hidden="1"/>
    </xf>
    <xf numFmtId="0" fontId="20" fillId="3" borderId="17" xfId="0" applyFont="1" applyFill="1" applyBorder="1" applyAlignment="1" applyProtection="1">
      <alignment horizontal="center"/>
      <protection hidden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0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theme" Target="theme/theme1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272143</xdr:colOff>
      <xdr:row>0</xdr:row>
      <xdr:rowOff>195943</xdr:rowOff>
    </xdr:from>
    <xdr:to>
      <xdr:col>4</xdr:col>
      <xdr:colOff>21959</xdr:colOff>
      <xdr:row>4</xdr:row>
      <xdr:rowOff>207016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4DB90F4D-859E-4E79-8F56-36B36BAF88C3}"/>
            </a:ext>
          </a:extLst>
        </xdr:cNvPr>
        <xdr:cNvSpPr/>
      </xdr:nvSpPr>
      <xdr:spPr>
        <a:xfrm>
          <a:off x="272143" y="195943"/>
          <a:ext cx="1056102" cy="1056102"/>
        </a:xfrm>
        <a:prstGeom prst="rect">
          <a:avLst/>
        </a:prstGeom>
        <a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4.bin" 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0"/>
  </sheetPr>
  <dimension ref="A1:K22"/>
  <sheetViews>
    <sheetView tabSelected="1" zoomScale="90" zoomScaleNormal="90" workbookViewId="0">
      <selection activeCell="B9" sqref="B9"/>
    </sheetView>
  </sheetViews>
  <sheetFormatPr defaultColWidth="8.9921875" defaultRowHeight="14.25" x14ac:dyDescent="0.15"/>
  <cols>
    <col min="1" max="1" width="28.1015625" style="119" customWidth="1"/>
    <col min="2" max="2" width="49.33203125" style="119" customWidth="1"/>
    <col min="3" max="3" width="8.3671875" style="119" customWidth="1"/>
    <col min="4" max="4" width="8.9921875" style="119" hidden="1" customWidth="1"/>
    <col min="5" max="5" width="17.859375" style="119" hidden="1" customWidth="1"/>
    <col min="6" max="6" width="16.734375" style="119" hidden="1" customWidth="1"/>
    <col min="7" max="7" width="27.8515625" style="119" hidden="1" customWidth="1"/>
    <col min="8" max="8" width="17.109375" style="119" hidden="1" customWidth="1"/>
    <col min="9" max="9" width="14.734375" style="119" hidden="1" customWidth="1"/>
    <col min="10" max="10" width="18.109375" style="119" hidden="1" customWidth="1"/>
    <col min="11" max="11" width="10.11328125" style="119" hidden="1" customWidth="1"/>
    <col min="12" max="12" width="8.9921875" style="119" customWidth="1"/>
    <col min="13" max="16384" width="8.9921875" style="119"/>
  </cols>
  <sheetData>
    <row r="1" spans="1:11" ht="56.25" customHeight="1" thickBot="1" x14ac:dyDescent="0.2">
      <c r="A1" s="131" t="s">
        <v>0</v>
      </c>
      <c r="B1" s="131"/>
    </row>
    <row r="2" spans="1:11" ht="40.5" customHeight="1" thickTop="1" thickBot="1" x14ac:dyDescent="0.8">
      <c r="A2" s="120" t="s">
        <v>19</v>
      </c>
      <c r="B2" s="130" t="s">
        <v>83</v>
      </c>
      <c r="D2" s="119">
        <v>1</v>
      </c>
      <c r="E2" s="121" t="s">
        <v>5</v>
      </c>
      <c r="F2" s="121" t="s">
        <v>17</v>
      </c>
      <c r="G2" s="122" t="s">
        <v>83</v>
      </c>
      <c r="H2" s="121" t="s">
        <v>64</v>
      </c>
      <c r="I2" s="121" t="s">
        <v>23</v>
      </c>
      <c r="K2" s="123">
        <v>4</v>
      </c>
    </row>
    <row r="3" spans="1:11" ht="40.5" customHeight="1" thickTop="1" thickBot="1" x14ac:dyDescent="0.8">
      <c r="A3" s="124" t="s">
        <v>4</v>
      </c>
      <c r="B3" s="130" t="s">
        <v>5</v>
      </c>
      <c r="D3" s="119">
        <v>2</v>
      </c>
      <c r="E3" s="121" t="s">
        <v>6</v>
      </c>
      <c r="F3" s="121" t="s">
        <v>14</v>
      </c>
      <c r="G3" s="125" t="s">
        <v>91</v>
      </c>
      <c r="H3" s="121" t="s">
        <v>57</v>
      </c>
      <c r="I3" s="121" t="s">
        <v>24</v>
      </c>
      <c r="K3" s="123">
        <v>5</v>
      </c>
    </row>
    <row r="4" spans="1:11" ht="40.5" customHeight="1" thickTop="1" thickBot="1" x14ac:dyDescent="0.8">
      <c r="A4" s="124" t="s">
        <v>13</v>
      </c>
      <c r="B4" s="130" t="s">
        <v>15</v>
      </c>
      <c r="D4" s="119">
        <v>3</v>
      </c>
      <c r="E4" s="121" t="s">
        <v>251</v>
      </c>
      <c r="F4" s="121" t="s">
        <v>15</v>
      </c>
      <c r="G4" s="125" t="s">
        <v>84</v>
      </c>
      <c r="H4" s="121" t="s">
        <v>65</v>
      </c>
      <c r="I4" s="121" t="s">
        <v>25</v>
      </c>
      <c r="K4" s="123">
        <v>6</v>
      </c>
    </row>
    <row r="5" spans="1:11" ht="40.5" customHeight="1" thickTop="1" thickBot="1" x14ac:dyDescent="0.8">
      <c r="A5" s="124" t="s">
        <v>21</v>
      </c>
      <c r="B5" s="130"/>
      <c r="D5" s="119">
        <v>4</v>
      </c>
      <c r="E5" s="121" t="s">
        <v>53</v>
      </c>
      <c r="F5" s="121" t="s">
        <v>55</v>
      </c>
      <c r="G5" s="125" t="s">
        <v>85</v>
      </c>
      <c r="H5" s="121" t="s">
        <v>66</v>
      </c>
      <c r="I5" s="121" t="s">
        <v>26</v>
      </c>
      <c r="K5" s="123">
        <v>7</v>
      </c>
    </row>
    <row r="6" spans="1:11" ht="40.5" customHeight="1" thickTop="1" thickBot="1" x14ac:dyDescent="0.8">
      <c r="A6" s="124" t="s">
        <v>18</v>
      </c>
      <c r="B6" s="130" t="s">
        <v>23</v>
      </c>
      <c r="D6" s="119">
        <v>5</v>
      </c>
      <c r="E6" s="121" t="s">
        <v>54</v>
      </c>
      <c r="F6" s="121" t="s">
        <v>56</v>
      </c>
      <c r="G6" s="125" t="s">
        <v>86</v>
      </c>
      <c r="H6" s="121" t="s">
        <v>67</v>
      </c>
      <c r="I6" s="121" t="s">
        <v>27</v>
      </c>
      <c r="K6" s="123">
        <v>8</v>
      </c>
    </row>
    <row r="7" spans="1:11" ht="40.5" customHeight="1" thickTop="1" thickBot="1" x14ac:dyDescent="0.8">
      <c r="A7" s="124" t="s">
        <v>22</v>
      </c>
      <c r="B7" s="130">
        <v>8</v>
      </c>
      <c r="D7" s="119">
        <v>6</v>
      </c>
      <c r="G7" s="125" t="s">
        <v>87</v>
      </c>
      <c r="H7" s="121" t="s">
        <v>58</v>
      </c>
      <c r="I7" s="126"/>
      <c r="K7" s="123">
        <v>9</v>
      </c>
    </row>
    <row r="8" spans="1:11" ht="40.5" customHeight="1" thickTop="1" thickBot="1" x14ac:dyDescent="0.8">
      <c r="A8" s="124" t="s">
        <v>2</v>
      </c>
      <c r="B8" s="130" t="s">
        <v>258</v>
      </c>
      <c r="D8" s="119">
        <v>7</v>
      </c>
      <c r="G8" s="125" t="s">
        <v>88</v>
      </c>
      <c r="H8" s="121" t="s">
        <v>59</v>
      </c>
      <c r="I8" s="126"/>
      <c r="K8" s="123">
        <v>10</v>
      </c>
    </row>
    <row r="9" spans="1:11" ht="40.5" customHeight="1" thickTop="1" thickBot="1" x14ac:dyDescent="0.8">
      <c r="A9" s="124" t="s">
        <v>1</v>
      </c>
      <c r="B9" s="127" t="s">
        <v>257</v>
      </c>
      <c r="D9" s="119">
        <v>8</v>
      </c>
      <c r="G9" s="125" t="s">
        <v>89</v>
      </c>
      <c r="H9" s="121" t="s">
        <v>60</v>
      </c>
      <c r="I9" s="126"/>
    </row>
    <row r="10" spans="1:11" ht="40.5" customHeight="1" thickTop="1" thickBot="1" x14ac:dyDescent="0.8">
      <c r="A10" s="128" t="s">
        <v>3</v>
      </c>
      <c r="B10" s="129" t="s">
        <v>255</v>
      </c>
      <c r="D10" s="119">
        <v>9</v>
      </c>
      <c r="G10" s="125" t="s">
        <v>90</v>
      </c>
      <c r="H10" s="121" t="s">
        <v>61</v>
      </c>
      <c r="I10" s="126"/>
    </row>
    <row r="11" spans="1:11" ht="40.5" customHeight="1" thickTop="1" thickBot="1" x14ac:dyDescent="0.8">
      <c r="A11" s="128" t="s">
        <v>4</v>
      </c>
      <c r="B11" s="129" t="s">
        <v>256</v>
      </c>
      <c r="D11" s="119">
        <v>10</v>
      </c>
      <c r="G11" s="125" t="s">
        <v>92</v>
      </c>
      <c r="H11" s="121" t="s">
        <v>62</v>
      </c>
      <c r="I11" s="126"/>
    </row>
    <row r="12" spans="1:11" ht="40.5" customHeight="1" thickTop="1" x14ac:dyDescent="0.6">
      <c r="D12" s="119">
        <v>11</v>
      </c>
      <c r="G12" s="125" t="s">
        <v>93</v>
      </c>
      <c r="H12" s="121" t="s">
        <v>63</v>
      </c>
      <c r="I12" s="126"/>
    </row>
    <row r="13" spans="1:11" ht="40.5" customHeight="1" x14ac:dyDescent="0.6">
      <c r="G13" s="125"/>
      <c r="H13" s="121" t="s">
        <v>68</v>
      </c>
      <c r="I13" s="126"/>
    </row>
    <row r="14" spans="1:11" ht="40.5" customHeight="1" x14ac:dyDescent="0.6">
      <c r="G14" s="125"/>
      <c r="H14" s="121" t="s">
        <v>69</v>
      </c>
      <c r="I14" s="126"/>
    </row>
    <row r="15" spans="1:11" ht="40.5" customHeight="1" x14ac:dyDescent="0.6">
      <c r="G15" s="122"/>
      <c r="H15" s="121" t="s">
        <v>70</v>
      </c>
      <c r="I15" s="126"/>
    </row>
    <row r="16" spans="1:11" ht="40.5" customHeight="1" x14ac:dyDescent="0.6">
      <c r="G16" s="122"/>
      <c r="H16" s="121" t="s">
        <v>71</v>
      </c>
      <c r="I16" s="126"/>
    </row>
    <row r="17" spans="7:9" ht="40.5" customHeight="1" x14ac:dyDescent="0.6">
      <c r="G17" s="122"/>
      <c r="H17" s="121" t="s">
        <v>73</v>
      </c>
      <c r="I17" s="126"/>
    </row>
    <row r="18" spans="7:9" ht="42" customHeight="1" x14ac:dyDescent="0.6">
      <c r="G18" s="122"/>
      <c r="H18" s="121" t="s">
        <v>72</v>
      </c>
      <c r="I18" s="126"/>
    </row>
    <row r="19" spans="7:9" ht="42" customHeight="1" x14ac:dyDescent="0.6">
      <c r="G19" s="122"/>
      <c r="H19" s="121" t="s">
        <v>74</v>
      </c>
      <c r="I19" s="126"/>
    </row>
    <row r="20" spans="7:9" ht="42" customHeight="1" x14ac:dyDescent="0.6">
      <c r="G20" s="122"/>
      <c r="H20" s="121" t="s">
        <v>75</v>
      </c>
      <c r="I20" s="126"/>
    </row>
    <row r="21" spans="7:9" ht="28.5" x14ac:dyDescent="0.6">
      <c r="G21" s="122"/>
      <c r="H21" s="121" t="s">
        <v>76</v>
      </c>
      <c r="I21" s="126"/>
    </row>
    <row r="22" spans="7:9" ht="28.5" x14ac:dyDescent="0.6">
      <c r="G22" s="122"/>
      <c r="H22" s="126"/>
      <c r="I22" s="126"/>
    </row>
  </sheetData>
  <sheetProtection algorithmName="SHA-512" hashValue="CdkkqPRB8d/XAkxsf+SD8GgYTu8pt54fflOjQ8oVt4sTuov+bK3mNAs74A/AHgMo49F0+M+ot/rviHWyoGTg0w==" saltValue="IegAMhfnYHSaoJg4vmCNlA==" spinCount="100000" sheet="1" objects="1" scenarios="1"/>
  <mergeCells count="1">
    <mergeCell ref="A1:B1"/>
  </mergeCells>
  <dataValidations count="4">
    <dataValidation type="list" allowBlank="1" showInputMessage="1" showErrorMessage="1" sqref="B3" xr:uid="{00000000-0002-0000-0000-000000000000}">
      <formula1>$E$2:$E$7</formula1>
    </dataValidation>
    <dataValidation type="list" allowBlank="1" showInputMessage="1" showErrorMessage="1" sqref="B4" xr:uid="{00000000-0002-0000-0000-000002000000}">
      <formula1>$F$2:$F$6</formula1>
    </dataValidation>
    <dataValidation type="list" allowBlank="1" showInputMessage="1" showErrorMessage="1" sqref="B6" xr:uid="{00000000-0002-0000-0000-000004000000}">
      <formula1>$I$2:$I$6</formula1>
    </dataValidation>
    <dataValidation type="list" allowBlank="1" showInputMessage="1" showErrorMessage="1" sqref="B7" xr:uid="{00000000-0002-0000-0000-000005000000}">
      <formula1>$K$2:$K$10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0"/>
  </sheetPr>
  <dimension ref="A1:N12"/>
  <sheetViews>
    <sheetView zoomScale="90" zoomScaleNormal="90" workbookViewId="0">
      <pane ySplit="2" topLeftCell="A3" activePane="bottomLeft" state="frozen"/>
      <selection pane="bottomLeft" activeCell="B2" sqref="B2"/>
    </sheetView>
  </sheetViews>
  <sheetFormatPr defaultColWidth="8.9921875" defaultRowHeight="21" customHeight="1" x14ac:dyDescent="0.5"/>
  <cols>
    <col min="1" max="1" width="7.7421875" style="111" customWidth="1"/>
    <col min="2" max="2" width="21.35546875" style="111" customWidth="1"/>
    <col min="3" max="4" width="15.859375" style="112" customWidth="1"/>
    <col min="5" max="7" width="27.9765625" style="112" customWidth="1"/>
    <col min="8" max="8" width="27.9765625" style="113" customWidth="1"/>
    <col min="9" max="10" width="27.9765625" style="112" customWidth="1"/>
    <col min="11" max="11" width="8.3671875" style="112" customWidth="1"/>
    <col min="12" max="12" width="11.98828125" style="112" hidden="1" customWidth="1"/>
    <col min="13" max="13" width="17.109375" style="112" hidden="1" customWidth="1"/>
    <col min="14" max="14" width="8.9921875" style="112" hidden="1" customWidth="1"/>
    <col min="15" max="16384" width="8.9921875" style="112"/>
  </cols>
  <sheetData>
    <row r="1" spans="1:13" s="106" customFormat="1" ht="47.25" customHeight="1" x14ac:dyDescent="0.15">
      <c r="A1" s="104" t="s">
        <v>8</v>
      </c>
      <c r="B1" s="105" t="s">
        <v>28</v>
      </c>
      <c r="C1" s="104" t="s">
        <v>29</v>
      </c>
      <c r="D1" s="104" t="s">
        <v>45</v>
      </c>
      <c r="E1" s="104" t="s">
        <v>30</v>
      </c>
      <c r="F1" s="104" t="s">
        <v>31</v>
      </c>
      <c r="G1" s="104" t="s">
        <v>32</v>
      </c>
      <c r="H1" s="104" t="s">
        <v>33</v>
      </c>
      <c r="I1" s="104" t="s">
        <v>34</v>
      </c>
      <c r="J1" s="104" t="s">
        <v>35</v>
      </c>
    </row>
    <row r="2" spans="1:13" s="109" customFormat="1" ht="31.5" customHeight="1" x14ac:dyDescent="0.5">
      <c r="A2" s="66">
        <v>0</v>
      </c>
      <c r="B2" s="107">
        <v>241581</v>
      </c>
      <c r="C2" s="66">
        <v>10</v>
      </c>
      <c r="D2" s="66">
        <v>3</v>
      </c>
      <c r="E2" s="69" t="s">
        <v>46</v>
      </c>
      <c r="F2" s="69" t="s">
        <v>36</v>
      </c>
      <c r="G2" s="108" t="s">
        <v>37</v>
      </c>
      <c r="H2" s="66" t="s">
        <v>77</v>
      </c>
      <c r="I2" s="69" t="s">
        <v>78</v>
      </c>
      <c r="J2" s="69" t="s">
        <v>79</v>
      </c>
      <c r="L2" s="109" t="s">
        <v>16</v>
      </c>
      <c r="M2" s="109">
        <v>4</v>
      </c>
    </row>
    <row r="3" spans="1:13" s="110" customFormat="1" ht="31.5" customHeight="1" x14ac:dyDescent="0.5">
      <c r="A3" s="114">
        <v>1</v>
      </c>
      <c r="B3" s="115"/>
      <c r="C3" s="116"/>
      <c r="D3" s="116"/>
      <c r="E3" s="117"/>
      <c r="F3" s="117"/>
      <c r="G3" s="118"/>
      <c r="H3" s="116"/>
      <c r="I3" s="117"/>
      <c r="J3" s="117"/>
      <c r="L3" s="110" t="s">
        <v>9</v>
      </c>
      <c r="M3" s="110">
        <v>5</v>
      </c>
    </row>
    <row r="4" spans="1:13" s="110" customFormat="1" ht="31.5" customHeight="1" x14ac:dyDescent="0.5">
      <c r="A4" s="114">
        <v>2</v>
      </c>
      <c r="B4" s="115"/>
      <c r="C4" s="116"/>
      <c r="D4" s="116"/>
      <c r="E4" s="117"/>
      <c r="F4" s="117"/>
      <c r="G4" s="118"/>
      <c r="H4" s="116"/>
      <c r="I4" s="117"/>
      <c r="J4" s="117"/>
      <c r="L4" s="110" t="s">
        <v>12</v>
      </c>
      <c r="M4" s="110">
        <v>6</v>
      </c>
    </row>
    <row r="5" spans="1:13" s="110" customFormat="1" ht="31.5" customHeight="1" x14ac:dyDescent="0.5">
      <c r="A5" s="114">
        <v>3</v>
      </c>
      <c r="B5" s="115"/>
      <c r="C5" s="116"/>
      <c r="D5" s="116"/>
      <c r="E5" s="117"/>
      <c r="F5" s="117"/>
      <c r="G5" s="118"/>
      <c r="H5" s="116"/>
      <c r="I5" s="117"/>
      <c r="J5" s="117"/>
      <c r="M5" s="110">
        <v>7</v>
      </c>
    </row>
    <row r="6" spans="1:13" s="110" customFormat="1" ht="31.5" customHeight="1" x14ac:dyDescent="0.5">
      <c r="A6" s="114">
        <v>4</v>
      </c>
      <c r="B6" s="115"/>
      <c r="C6" s="116"/>
      <c r="D6" s="116"/>
      <c r="E6" s="117"/>
      <c r="F6" s="117"/>
      <c r="G6" s="118"/>
      <c r="H6" s="116"/>
      <c r="I6" s="117"/>
      <c r="J6" s="117"/>
      <c r="M6" s="110">
        <v>8</v>
      </c>
    </row>
    <row r="7" spans="1:13" s="110" customFormat="1" ht="31.5" customHeight="1" x14ac:dyDescent="0.5">
      <c r="A7" s="114">
        <v>5</v>
      </c>
      <c r="B7" s="115"/>
      <c r="C7" s="116"/>
      <c r="D7" s="116"/>
      <c r="E7" s="117"/>
      <c r="F7" s="117"/>
      <c r="G7" s="118"/>
      <c r="H7" s="116"/>
      <c r="I7" s="117"/>
      <c r="J7" s="117"/>
      <c r="M7" s="110">
        <v>9</v>
      </c>
    </row>
    <row r="8" spans="1:13" s="110" customFormat="1" ht="31.5" customHeight="1" x14ac:dyDescent="0.5">
      <c r="A8" s="114">
        <v>6</v>
      </c>
      <c r="B8" s="115"/>
      <c r="C8" s="116"/>
      <c r="D8" s="116"/>
      <c r="E8" s="117"/>
      <c r="F8" s="117"/>
      <c r="G8" s="118"/>
      <c r="H8" s="116"/>
      <c r="I8" s="117"/>
      <c r="J8" s="117"/>
      <c r="M8" s="110">
        <v>10</v>
      </c>
    </row>
    <row r="9" spans="1:13" s="110" customFormat="1" ht="31.5" customHeight="1" x14ac:dyDescent="0.5">
      <c r="A9" s="114">
        <v>7</v>
      </c>
      <c r="B9" s="115"/>
      <c r="C9" s="116"/>
      <c r="D9" s="116"/>
      <c r="E9" s="117"/>
      <c r="F9" s="117"/>
      <c r="G9" s="118"/>
      <c r="H9" s="116"/>
      <c r="I9" s="117"/>
      <c r="J9" s="117"/>
      <c r="M9" s="110" t="s">
        <v>80</v>
      </c>
    </row>
    <row r="10" spans="1:13" s="110" customFormat="1" ht="31.5" customHeight="1" x14ac:dyDescent="0.5">
      <c r="A10" s="114">
        <v>8</v>
      </c>
      <c r="B10" s="115"/>
      <c r="C10" s="116"/>
      <c r="D10" s="116"/>
      <c r="E10" s="117"/>
      <c r="F10" s="117"/>
      <c r="G10" s="118"/>
      <c r="H10" s="116"/>
      <c r="I10" s="117"/>
      <c r="J10" s="117"/>
      <c r="M10" s="110" t="s">
        <v>80</v>
      </c>
    </row>
    <row r="11" spans="1:13" s="110" customFormat="1" ht="31.5" customHeight="1" x14ac:dyDescent="0.5">
      <c r="A11" s="114">
        <v>9</v>
      </c>
      <c r="B11" s="115"/>
      <c r="C11" s="116"/>
      <c r="D11" s="116"/>
      <c r="E11" s="117"/>
      <c r="F11" s="117"/>
      <c r="G11" s="118"/>
      <c r="H11" s="116"/>
      <c r="I11" s="117"/>
      <c r="J11" s="117"/>
    </row>
    <row r="12" spans="1:13" s="110" customFormat="1" ht="31.5" customHeight="1" x14ac:dyDescent="0.5">
      <c r="A12" s="114">
        <v>10</v>
      </c>
      <c r="B12" s="115"/>
      <c r="C12" s="116"/>
      <c r="D12" s="116"/>
      <c r="E12" s="117"/>
      <c r="F12" s="117"/>
      <c r="G12" s="118"/>
      <c r="H12" s="116"/>
      <c r="I12" s="117"/>
      <c r="J12" s="117"/>
    </row>
  </sheetData>
  <sheetProtection algorithmName="SHA-512" hashValue="izRUlErAPYWR7RLE7CkZFI7d2ujwA4rFx2n6GTWJNprliZfmP3ZAGvFwTjsKb88R7rGU809GLALskveAF1qfZA==" saltValue="EoFOuSX5tGnfaK5vLmo4SA==" spinCount="100000" sheet="1" objects="1" scenarios="1"/>
  <dataValidations count="2">
    <dataValidation type="list" allowBlank="1" showInputMessage="1" showErrorMessage="1" sqref="C3:C12" xr:uid="{00000000-0002-0000-0100-000000000000}">
      <formula1>$M$2:$M$6</formula1>
    </dataValidation>
    <dataValidation type="list" allowBlank="1" showInputMessage="1" showErrorMessage="1" sqref="C2" xr:uid="{00000000-0002-0000-0100-000001000000}">
      <formula1>$M$2:$M$20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FFFF00"/>
  </sheetPr>
  <dimension ref="A1:X44"/>
  <sheetViews>
    <sheetView view="pageLayout" zoomScale="90" zoomScaleNormal="100" zoomScalePageLayoutView="90" workbookViewId="0">
      <selection activeCell="W3" sqref="W3"/>
    </sheetView>
  </sheetViews>
  <sheetFormatPr defaultColWidth="4.24609375" defaultRowHeight="20.25" customHeight="1" x14ac:dyDescent="0.45"/>
  <cols>
    <col min="1" max="1" width="4.62109375" style="87" customWidth="1"/>
    <col min="2" max="18" width="4.74609375" style="87" customWidth="1"/>
    <col min="19" max="19" width="4.62109375" style="87" customWidth="1"/>
    <col min="20" max="20" width="4.37109375" style="87" customWidth="1"/>
    <col min="21" max="16384" width="4.24609375" style="87"/>
  </cols>
  <sheetData>
    <row r="1" spans="1:24" ht="20.25" customHeight="1" x14ac:dyDescent="0.45">
      <c r="A1" s="86"/>
      <c r="B1" s="132" t="s">
        <v>82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86"/>
      <c r="U1" s="134" t="s">
        <v>41</v>
      </c>
      <c r="V1" s="134"/>
      <c r="W1" s="135">
        <v>0</v>
      </c>
      <c r="X1" s="135"/>
    </row>
    <row r="2" spans="1:24" ht="20.25" customHeight="1" x14ac:dyDescent="0.45">
      <c r="A2" s="86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88"/>
      <c r="U2" s="134"/>
      <c r="V2" s="134"/>
      <c r="W2" s="135"/>
      <c r="X2" s="135"/>
    </row>
    <row r="3" spans="1:24" ht="7.5" customHeight="1" x14ac:dyDescent="0.45">
      <c r="A3" s="86"/>
      <c r="B3" s="34"/>
      <c r="C3" s="89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</row>
    <row r="4" spans="1:24" ht="20.25" customHeight="1" x14ac:dyDescent="0.45">
      <c r="A4" s="86"/>
      <c r="B4" s="133" t="s">
        <v>81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90"/>
    </row>
    <row r="5" spans="1:24" ht="7.5" customHeight="1" x14ac:dyDescent="0.45">
      <c r="A5" s="86"/>
      <c r="B5" s="34"/>
      <c r="C5" s="89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</row>
    <row r="6" spans="1:24" ht="20.25" customHeight="1" x14ac:dyDescent="0.5">
      <c r="A6" s="86"/>
      <c r="B6" s="91" t="s">
        <v>20</v>
      </c>
      <c r="C6" s="149">
        <f>ข้อมูลทั่วไป!B5</f>
        <v>0</v>
      </c>
      <c r="D6" s="149"/>
      <c r="E6" s="149"/>
      <c r="F6" s="149"/>
      <c r="G6" s="149"/>
      <c r="H6" s="149"/>
      <c r="I6" s="88"/>
      <c r="J6" s="148" t="s">
        <v>38</v>
      </c>
      <c r="K6" s="148"/>
      <c r="L6" s="92">
        <f>VLOOKUP(พิมพ์PLC!W1,'1ข้อมูลรายงานPLC'!A:J,3,FALSE)</f>
        <v>10</v>
      </c>
      <c r="M6" s="88" t="s">
        <v>39</v>
      </c>
      <c r="N6" s="88"/>
      <c r="O6" s="148" t="s">
        <v>40</v>
      </c>
      <c r="P6" s="148"/>
      <c r="Q6" s="92">
        <f>VLOOKUP(พิมพ์PLC!W1,'1ข้อมูลรายงานPLC'!A:J,3,FALSE)-VLOOKUP(พิมพ์PLC!W1,'1ข้อมูลรายงานPLC'!A:J,4,FALSE)</f>
        <v>7</v>
      </c>
      <c r="R6" s="88" t="s">
        <v>39</v>
      </c>
      <c r="S6" s="88"/>
    </row>
    <row r="7" spans="1:24" ht="20.25" customHeight="1" x14ac:dyDescent="0.5">
      <c r="A7" s="86"/>
      <c r="B7" s="93" t="s">
        <v>41</v>
      </c>
      <c r="C7" s="94"/>
      <c r="D7" s="95">
        <f>W1</f>
        <v>0</v>
      </c>
      <c r="E7" s="96"/>
      <c r="F7" s="96"/>
      <c r="G7" s="97"/>
      <c r="H7" s="97"/>
      <c r="I7" s="88"/>
      <c r="J7" s="98" t="s">
        <v>43</v>
      </c>
      <c r="K7" s="99"/>
      <c r="L7" s="144">
        <f>VLOOKUP(พิมพ์PLC!W1,'1ข้อมูลรายงานPLC'!A:J,2,FALSE)</f>
        <v>241581</v>
      </c>
      <c r="M7" s="144"/>
      <c r="N7" s="144"/>
      <c r="O7" s="144"/>
      <c r="P7" s="99"/>
      <c r="Q7" s="88"/>
      <c r="R7" s="88"/>
      <c r="S7" s="88"/>
    </row>
    <row r="8" spans="1:24" ht="7.5" customHeight="1" x14ac:dyDescent="0.45">
      <c r="A8" s="86"/>
      <c r="B8" s="34"/>
      <c r="C8" s="89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</row>
    <row r="9" spans="1:24" ht="20.25" customHeight="1" x14ac:dyDescent="0.45">
      <c r="A9" s="86"/>
      <c r="B9" s="30" t="s">
        <v>42</v>
      </c>
      <c r="C9" s="86"/>
      <c r="D9" s="86"/>
      <c r="E9" s="100" t="str">
        <f>ข้อมูลทั่วไป!B2</f>
        <v>นางจิรนาถ เคียนทอง</v>
      </c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</row>
    <row r="10" spans="1:24" ht="20.25" customHeight="1" x14ac:dyDescent="0.45">
      <c r="A10" s="86"/>
      <c r="B10" s="89"/>
      <c r="C10" s="86"/>
      <c r="D10" s="86"/>
      <c r="E10" s="34" t="str">
        <f>"ตำแหน่ง"&amp;ข้อมูลทั่วไป!B3&amp;"   โรงเรียน"&amp;ข้อมูลทั่วไป!B8&amp;"   วิทยะฐานะ  "&amp;ข้อมูลทั่วไป!B4</f>
        <v>ตำแหน่งครู   โรงเรียนทับช้างวิทยาคม   วิทยะฐานะ  ชำนาญการพิเศษ</v>
      </c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</row>
    <row r="11" spans="1:24" ht="20.25" customHeight="1" x14ac:dyDescent="0.45">
      <c r="A11" s="86"/>
      <c r="B11" s="34" t="s">
        <v>7</v>
      </c>
      <c r="C11" s="86"/>
      <c r="D11" s="86"/>
      <c r="E11" s="101" t="str">
        <f>ข้อมูลทั่วไป!B9</f>
        <v>สำนักงานเขตพื้นที่การศึกษามัธยมศึกษาสงขลา สตูล</v>
      </c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</row>
    <row r="12" spans="1:24" ht="7.5" customHeight="1" x14ac:dyDescent="0.45">
      <c r="A12" s="86"/>
      <c r="B12" s="34"/>
      <c r="C12" s="89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</row>
    <row r="13" spans="1:24" ht="7.5" customHeight="1" x14ac:dyDescent="0.45">
      <c r="A13" s="86"/>
      <c r="B13" s="34"/>
      <c r="C13" s="89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</row>
    <row r="14" spans="1:24" ht="20.25" customHeight="1" x14ac:dyDescent="0.45">
      <c r="A14" s="86"/>
      <c r="B14" s="150" t="s">
        <v>52</v>
      </c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90"/>
    </row>
    <row r="15" spans="1:24" ht="7.5" customHeight="1" x14ac:dyDescent="0.45">
      <c r="A15" s="86"/>
      <c r="B15" s="34"/>
      <c r="C15" s="89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</row>
    <row r="16" spans="1:24" ht="20.25" customHeight="1" x14ac:dyDescent="0.45">
      <c r="A16" s="86"/>
      <c r="B16" s="145" t="s">
        <v>44</v>
      </c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7"/>
      <c r="S16" s="86"/>
    </row>
    <row r="17" spans="1:19" ht="20.25" customHeight="1" x14ac:dyDescent="0.45">
      <c r="A17" s="86"/>
      <c r="B17" s="102"/>
      <c r="C17" s="140" t="str">
        <f>VLOOKUP(พิมพ์PLC!W1,'1ข้อมูลรายงานPLC'!A:J,5,FALSE)</f>
        <v>อ่านไม่ออกหรือไม่ถูกต้อง</v>
      </c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1"/>
      <c r="S17" s="86"/>
    </row>
    <row r="18" spans="1:19" ht="20.25" customHeight="1" x14ac:dyDescent="0.45">
      <c r="A18" s="86"/>
      <c r="B18" s="103"/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3"/>
      <c r="S18" s="86"/>
    </row>
    <row r="19" spans="1:19" ht="7.5" customHeight="1" x14ac:dyDescent="0.45">
      <c r="A19" s="86"/>
      <c r="B19" s="34"/>
      <c r="C19" s="89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</row>
    <row r="20" spans="1:19" ht="20.25" customHeight="1" x14ac:dyDescent="0.45">
      <c r="A20" s="86"/>
      <c r="B20" s="145" t="s">
        <v>47</v>
      </c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7"/>
      <c r="S20" s="86"/>
    </row>
    <row r="21" spans="1:19" ht="20.25" customHeight="1" x14ac:dyDescent="0.45">
      <c r="A21" s="86"/>
      <c r="B21" s="102"/>
      <c r="C21" s="140" t="str">
        <f>VLOOKUP(พิมพ์PLC!W1,'1ข้อมูลรายงานPLC'!A:J,6,FALSE)</f>
        <v>ขาดการฝึกทักษะ</v>
      </c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1"/>
      <c r="S21" s="86"/>
    </row>
    <row r="22" spans="1:19" ht="20.25" customHeight="1" x14ac:dyDescent="0.45">
      <c r="A22" s="86"/>
      <c r="B22" s="103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3"/>
      <c r="S22" s="86"/>
    </row>
    <row r="23" spans="1:19" ht="7.5" customHeight="1" x14ac:dyDescent="0.45">
      <c r="A23" s="86"/>
      <c r="B23" s="86"/>
      <c r="C23" s="89"/>
      <c r="D23" s="34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</row>
    <row r="24" spans="1:19" ht="20.25" customHeight="1" x14ac:dyDescent="0.45">
      <c r="A24" s="86"/>
      <c r="B24" s="145" t="s">
        <v>48</v>
      </c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7"/>
      <c r="S24" s="86"/>
    </row>
    <row r="25" spans="1:19" ht="20.25" customHeight="1" x14ac:dyDescent="0.45">
      <c r="A25" s="86"/>
      <c r="B25" s="102"/>
      <c r="C25" s="140" t="str">
        <f>VLOOKUP(พิมพ์PLC!W1,'1ข้อมูลรายงานPLC'!A:J,7,FALSE)</f>
        <v>หลักการอ่านและการใช้สื่อ</v>
      </c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1"/>
      <c r="S25" s="86"/>
    </row>
    <row r="26" spans="1:19" ht="20.25" customHeight="1" x14ac:dyDescent="0.45">
      <c r="A26" s="86"/>
      <c r="B26" s="103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3"/>
      <c r="S26" s="86"/>
    </row>
    <row r="27" spans="1:19" ht="7.5" customHeight="1" x14ac:dyDescent="0.45">
      <c r="A27" s="86"/>
      <c r="B27" s="86"/>
      <c r="C27" s="34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</row>
    <row r="28" spans="1:19" ht="20.25" customHeight="1" x14ac:dyDescent="0.45">
      <c r="A28" s="86"/>
      <c r="B28" s="145" t="s">
        <v>49</v>
      </c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7"/>
      <c r="S28" s="86"/>
    </row>
    <row r="29" spans="1:19" ht="20.25" customHeight="1" x14ac:dyDescent="0.45">
      <c r="A29" s="86"/>
      <c r="B29" s="102"/>
      <c r="C29" s="140" t="str">
        <f>VLOOKUP(พิมพ์PLC!W1,'1ข้อมูลรายงานPLC'!A:J,8,FALSE)</f>
        <v>แลกเปลี่ยนเรียนรู้ และจัดทำสื่อ</v>
      </c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1"/>
      <c r="S29" s="86"/>
    </row>
    <row r="30" spans="1:19" ht="20.25" customHeight="1" x14ac:dyDescent="0.45">
      <c r="A30" s="86"/>
      <c r="B30" s="103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3"/>
      <c r="S30" s="86"/>
    </row>
    <row r="31" spans="1:19" ht="7.5" customHeight="1" x14ac:dyDescent="0.45">
      <c r="A31" s="86"/>
      <c r="B31" s="86"/>
      <c r="C31" s="34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</row>
    <row r="32" spans="1:19" ht="20.25" customHeight="1" x14ac:dyDescent="0.45">
      <c r="A32" s="86"/>
      <c r="B32" s="145" t="s">
        <v>50</v>
      </c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7"/>
      <c r="S32" s="86"/>
    </row>
    <row r="33" spans="1:19" ht="20.25" customHeight="1" x14ac:dyDescent="0.45">
      <c r="A33" s="86"/>
      <c r="B33" s="102"/>
      <c r="C33" s="140" t="str">
        <f>VLOOKUP(พิมพ์PLC!W1,'1ข้อมูลรายงานPLC'!A:J,9,FALSE)</f>
        <v>สื่อ</v>
      </c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1"/>
      <c r="S33" s="86"/>
    </row>
    <row r="34" spans="1:19" ht="20.25" customHeight="1" x14ac:dyDescent="0.45">
      <c r="A34" s="86"/>
      <c r="B34" s="103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3"/>
      <c r="S34" s="86"/>
    </row>
    <row r="35" spans="1:19" ht="7.5" customHeight="1" x14ac:dyDescent="0.45">
      <c r="A35" s="86"/>
      <c r="B35" s="86"/>
      <c r="C35" s="34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</row>
    <row r="36" spans="1:19" ht="20.25" customHeight="1" x14ac:dyDescent="0.45">
      <c r="A36" s="86"/>
      <c r="B36" s="145" t="s">
        <v>51</v>
      </c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7"/>
      <c r="S36" s="86"/>
    </row>
    <row r="37" spans="1:19" ht="20.25" customHeight="1" x14ac:dyDescent="0.45">
      <c r="A37" s="86"/>
      <c r="B37" s="102"/>
      <c r="C37" s="140" t="str">
        <f>VLOOKUP(พิมพ์PLC!W1,'1ข้อมูลรายงานPLC'!A:J,10,FALSE)</f>
        <v>นำไปสอนในชั่วโมงซ่อมเสริม</v>
      </c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1"/>
      <c r="S37" s="86"/>
    </row>
    <row r="38" spans="1:19" ht="20.25" customHeight="1" x14ac:dyDescent="0.45">
      <c r="A38" s="86"/>
      <c r="B38" s="103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3"/>
      <c r="S38" s="86"/>
    </row>
    <row r="39" spans="1:19" ht="20.25" customHeight="1" x14ac:dyDescent="0.45">
      <c r="A39" s="86"/>
      <c r="B39" s="86"/>
      <c r="C39" s="34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</row>
    <row r="40" spans="1:19" ht="20.25" customHeight="1" x14ac:dyDescent="0.45">
      <c r="A40" s="86"/>
      <c r="B40" s="86"/>
      <c r="C40" s="34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</row>
    <row r="41" spans="1:19" ht="20.25" customHeight="1" x14ac:dyDescent="0.45">
      <c r="A41" s="138" t="s">
        <v>10</v>
      </c>
      <c r="B41" s="138"/>
      <c r="C41" s="137"/>
      <c r="D41" s="137"/>
      <c r="E41" s="137"/>
      <c r="F41" s="137"/>
      <c r="G41" s="137"/>
      <c r="H41" s="139" t="str">
        <f>ข้อมูลทั่วไป!B6</f>
        <v>Model teacher</v>
      </c>
      <c r="I41" s="139"/>
      <c r="J41" s="139"/>
      <c r="K41" s="138" t="s">
        <v>10</v>
      </c>
      <c r="L41" s="138"/>
      <c r="M41" s="137"/>
      <c r="N41" s="137"/>
      <c r="O41" s="137"/>
      <c r="P41" s="137"/>
      <c r="Q41" s="137"/>
      <c r="R41" s="36" t="s">
        <v>11</v>
      </c>
      <c r="S41" s="36"/>
    </row>
    <row r="42" spans="1:19" ht="20.25" customHeight="1" x14ac:dyDescent="0.45">
      <c r="A42" s="86"/>
      <c r="B42" s="136" t="str">
        <f>"("&amp;ข้อมูลทั่วไป!B2&amp;")"</f>
        <v>(นางจิรนาถ เคียนทอง)</v>
      </c>
      <c r="C42" s="136"/>
      <c r="D42" s="136"/>
      <c r="E42" s="136"/>
      <c r="F42" s="136"/>
      <c r="G42" s="136"/>
      <c r="H42" s="136"/>
      <c r="I42" s="36"/>
      <c r="J42" s="86"/>
      <c r="K42" s="86"/>
      <c r="L42" s="136" t="str">
        <f>"("&amp;ข้อมูลทั่วไป!B10&amp;")"</f>
        <v>(นายธีรสิทธิ์ เคียนทอง)</v>
      </c>
      <c r="M42" s="136"/>
      <c r="N42" s="136"/>
      <c r="O42" s="136"/>
      <c r="P42" s="136"/>
      <c r="Q42" s="136"/>
      <c r="R42" s="136"/>
      <c r="S42" s="36"/>
    </row>
    <row r="43" spans="1:19" ht="20.25" customHeight="1" x14ac:dyDescent="0.45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</row>
    <row r="44" spans="1:19" ht="20.25" customHeight="1" x14ac:dyDescent="0.45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</row>
  </sheetData>
  <sheetProtection algorithmName="SHA-512" hashValue="HwEW2Ksh2EyA+ZrXVwn0PCz4lgNYOos6rrb+QRHhp6N7BSSIEkDO4lSRb83sTJkNRYJzeAginw4TkqvyYvjWPA==" saltValue="j1JFcnZ+po10oEH2K/JYpA==" spinCount="100000" sheet="1" objects="1" scenarios="1"/>
  <mergeCells count="28">
    <mergeCell ref="B32:R32"/>
    <mergeCell ref="C33:R34"/>
    <mergeCell ref="B36:R36"/>
    <mergeCell ref="J6:K6"/>
    <mergeCell ref="O6:P6"/>
    <mergeCell ref="C6:H6"/>
    <mergeCell ref="B24:R24"/>
    <mergeCell ref="C25:R26"/>
    <mergeCell ref="B28:R28"/>
    <mergeCell ref="C29:R30"/>
    <mergeCell ref="B14:R14"/>
    <mergeCell ref="C21:R22"/>
    <mergeCell ref="B1:R2"/>
    <mergeCell ref="B4:R4"/>
    <mergeCell ref="U1:V2"/>
    <mergeCell ref="W1:X2"/>
    <mergeCell ref="B42:H42"/>
    <mergeCell ref="M41:Q41"/>
    <mergeCell ref="L42:R42"/>
    <mergeCell ref="A41:B41"/>
    <mergeCell ref="K41:L41"/>
    <mergeCell ref="H41:J41"/>
    <mergeCell ref="C41:G41"/>
    <mergeCell ref="C37:R38"/>
    <mergeCell ref="L7:O7"/>
    <mergeCell ref="B16:R16"/>
    <mergeCell ref="C17:R18"/>
    <mergeCell ref="B20:R20"/>
  </mergeCells>
  <pageMargins left="0.33564814814814814" right="0.23148148148148148" top="0.58333333333333337" bottom="0.4062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'1ข้อมูลรายงานPLC'!$A$2:$A$12</xm:f>
          </x14:formula1>
          <xm:sqref>W1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2"/>
  <sheetViews>
    <sheetView workbookViewId="0">
      <selection activeCell="M7" sqref="M7"/>
    </sheetView>
  </sheetViews>
  <sheetFormatPr defaultColWidth="8.9921875" defaultRowHeight="24" x14ac:dyDescent="0.45"/>
  <cols>
    <col min="1" max="1" width="7.7421875" style="26" customWidth="1"/>
    <col min="2" max="2" width="8.9921875" style="26"/>
    <col min="3" max="3" width="15.859375" style="27" customWidth="1"/>
    <col min="4" max="4" width="18.609375" style="27" customWidth="1"/>
    <col min="5" max="5" width="16.859375" style="27" customWidth="1"/>
    <col min="8" max="8" width="21.35546875" style="27" customWidth="1"/>
    <col min="13" max="13" width="12.36328125" style="26" customWidth="1"/>
    <col min="14" max="14" width="13.36328125" style="26" customWidth="1"/>
    <col min="15" max="16" width="8.9921875" style="26"/>
    <col min="17" max="17" width="8.9921875" style="27"/>
    <col min="18" max="18" width="0" style="27" hidden="1" customWidth="1"/>
    <col min="19" max="16384" width="8.9921875" style="27"/>
  </cols>
  <sheetData>
    <row r="1" spans="1:18" s="19" customFormat="1" ht="47.25" customHeight="1" x14ac:dyDescent="0.5">
      <c r="A1" s="16" t="s">
        <v>8</v>
      </c>
      <c r="B1" s="17" t="s">
        <v>94</v>
      </c>
      <c r="C1" s="16" t="s">
        <v>95</v>
      </c>
      <c r="D1" s="16" t="s">
        <v>96</v>
      </c>
      <c r="E1" s="16" t="s">
        <v>97</v>
      </c>
      <c r="H1" s="16" t="s">
        <v>100</v>
      </c>
      <c r="M1" s="18" t="s">
        <v>105</v>
      </c>
      <c r="N1" s="18" t="s">
        <v>106</v>
      </c>
      <c r="O1" s="16" t="s">
        <v>107</v>
      </c>
      <c r="P1" s="16" t="s">
        <v>108</v>
      </c>
    </row>
    <row r="2" spans="1:18" s="23" customFormat="1" ht="31.5" customHeight="1" x14ac:dyDescent="0.5">
      <c r="A2" s="20">
        <v>0</v>
      </c>
      <c r="B2" s="20">
        <v>2560</v>
      </c>
      <c r="C2" s="21" t="s">
        <v>109</v>
      </c>
      <c r="D2" s="21" t="s">
        <v>110</v>
      </c>
      <c r="E2" s="22" t="s">
        <v>111</v>
      </c>
      <c r="H2" s="21" t="s">
        <v>112</v>
      </c>
      <c r="M2" s="20">
        <v>17</v>
      </c>
      <c r="N2" s="20">
        <v>17</v>
      </c>
      <c r="O2" s="20">
        <v>96.83</v>
      </c>
      <c r="P2" s="20">
        <v>97.63</v>
      </c>
      <c r="R2" s="23" t="s">
        <v>16</v>
      </c>
    </row>
    <row r="3" spans="1:18" s="25" customFormat="1" ht="31.5" customHeight="1" x14ac:dyDescent="0.45">
      <c r="A3" s="24">
        <v>1</v>
      </c>
      <c r="B3" s="1">
        <v>2562</v>
      </c>
      <c r="C3" s="2" t="s">
        <v>114</v>
      </c>
      <c r="D3" s="2" t="s">
        <v>244</v>
      </c>
      <c r="E3" s="2" t="s">
        <v>201</v>
      </c>
      <c r="H3" s="2" t="s">
        <v>245</v>
      </c>
      <c r="M3" s="1">
        <v>16</v>
      </c>
      <c r="N3" s="1">
        <v>16</v>
      </c>
      <c r="O3" s="15">
        <v>89.17</v>
      </c>
      <c r="P3" s="15">
        <v>84.38</v>
      </c>
      <c r="R3" s="25" t="s">
        <v>9</v>
      </c>
    </row>
    <row r="4" spans="1:18" s="25" customFormat="1" ht="31.5" customHeight="1" x14ac:dyDescent="0.45">
      <c r="A4" s="24">
        <v>2</v>
      </c>
      <c r="B4" s="1">
        <v>2563</v>
      </c>
      <c r="C4" s="2" t="s">
        <v>114</v>
      </c>
      <c r="D4" s="2" t="s">
        <v>246</v>
      </c>
      <c r="E4" s="2" t="s">
        <v>214</v>
      </c>
      <c r="H4" s="2" t="s">
        <v>213</v>
      </c>
      <c r="M4" s="1">
        <v>20</v>
      </c>
      <c r="N4" s="1">
        <v>20</v>
      </c>
      <c r="O4" s="1">
        <v>83.67</v>
      </c>
      <c r="P4" s="1">
        <v>83</v>
      </c>
      <c r="R4" s="25" t="s">
        <v>12</v>
      </c>
    </row>
    <row r="5" spans="1:18" s="25" customFormat="1" ht="31.5" customHeight="1" x14ac:dyDescent="0.45">
      <c r="A5" s="24">
        <v>3</v>
      </c>
      <c r="B5" s="1">
        <v>2563</v>
      </c>
      <c r="C5" s="2" t="s">
        <v>114</v>
      </c>
      <c r="D5" s="2" t="s">
        <v>247</v>
      </c>
      <c r="E5" s="2" t="s">
        <v>248</v>
      </c>
      <c r="H5" s="2" t="s">
        <v>249</v>
      </c>
      <c r="M5" s="1">
        <v>20</v>
      </c>
      <c r="N5" s="1">
        <v>20</v>
      </c>
      <c r="O5" s="1">
        <v>89.58</v>
      </c>
      <c r="P5" s="1">
        <v>86.5</v>
      </c>
    </row>
    <row r="6" spans="1:18" s="25" customFormat="1" ht="31.5" customHeight="1" x14ac:dyDescent="0.45">
      <c r="A6" s="24">
        <v>4</v>
      </c>
      <c r="B6" s="1">
        <v>2563</v>
      </c>
      <c r="C6" s="2" t="s">
        <v>114</v>
      </c>
      <c r="D6" s="2" t="s">
        <v>246</v>
      </c>
      <c r="E6" s="2" t="s">
        <v>229</v>
      </c>
      <c r="H6" s="2" t="s">
        <v>227</v>
      </c>
      <c r="M6" s="1">
        <v>12</v>
      </c>
      <c r="N6" s="1">
        <v>12</v>
      </c>
      <c r="O6" s="15">
        <v>89.1</v>
      </c>
      <c r="P6" s="15">
        <v>87.5</v>
      </c>
    </row>
    <row r="7" spans="1:18" s="25" customFormat="1" ht="31.5" customHeight="1" x14ac:dyDescent="0.45">
      <c r="A7" s="24">
        <v>5</v>
      </c>
      <c r="B7" s="1">
        <v>2563</v>
      </c>
      <c r="C7" s="2" t="s">
        <v>114</v>
      </c>
      <c r="D7" s="2" t="s">
        <v>246</v>
      </c>
      <c r="E7" s="2" t="s">
        <v>229</v>
      </c>
      <c r="H7" s="2" t="s">
        <v>234</v>
      </c>
      <c r="M7" s="1">
        <v>12</v>
      </c>
      <c r="N7" s="1">
        <v>12</v>
      </c>
      <c r="O7" s="15">
        <v>86.36</v>
      </c>
      <c r="P7" s="15">
        <v>85.83</v>
      </c>
    </row>
    <row r="8" spans="1:18" s="25" customFormat="1" ht="31.5" customHeight="1" x14ac:dyDescent="0.45">
      <c r="A8" s="24">
        <v>6</v>
      </c>
      <c r="B8" s="1"/>
      <c r="C8" s="2"/>
      <c r="D8" s="2"/>
      <c r="E8" s="2"/>
      <c r="H8" s="2"/>
      <c r="M8" s="1"/>
      <c r="N8" s="1"/>
      <c r="O8" s="1"/>
      <c r="P8" s="1"/>
    </row>
    <row r="9" spans="1:18" s="25" customFormat="1" ht="31.5" customHeight="1" x14ac:dyDescent="0.45">
      <c r="A9" s="24">
        <v>7</v>
      </c>
      <c r="B9" s="1"/>
      <c r="C9" s="2"/>
      <c r="D9" s="2"/>
      <c r="E9" s="2"/>
      <c r="H9" s="2"/>
      <c r="M9" s="1"/>
      <c r="N9" s="1"/>
      <c r="O9" s="1"/>
      <c r="P9" s="1"/>
    </row>
    <row r="10" spans="1:18" s="25" customFormat="1" ht="31.5" customHeight="1" x14ac:dyDescent="0.45">
      <c r="A10" s="24">
        <v>8</v>
      </c>
      <c r="B10" s="1"/>
      <c r="C10" s="2"/>
      <c r="D10" s="2"/>
      <c r="E10" s="2"/>
      <c r="H10" s="2"/>
      <c r="M10" s="1"/>
      <c r="N10" s="1"/>
      <c r="O10" s="1"/>
      <c r="P10" s="1"/>
    </row>
    <row r="11" spans="1:18" s="25" customFormat="1" ht="31.5" customHeight="1" x14ac:dyDescent="0.45">
      <c r="A11" s="24">
        <v>9</v>
      </c>
      <c r="B11" s="1"/>
      <c r="C11" s="2"/>
      <c r="D11" s="2"/>
      <c r="E11" s="2"/>
      <c r="H11" s="2"/>
      <c r="M11" s="1"/>
      <c r="N11" s="1"/>
      <c r="O11" s="1"/>
      <c r="P11" s="1"/>
    </row>
    <row r="12" spans="1:18" s="25" customFormat="1" ht="31.5" customHeight="1" x14ac:dyDescent="0.45">
      <c r="A12" s="24">
        <v>10</v>
      </c>
      <c r="B12" s="1"/>
      <c r="C12" s="2"/>
      <c r="D12" s="2"/>
      <c r="E12" s="2"/>
      <c r="H12" s="2"/>
      <c r="M12" s="1"/>
      <c r="N12" s="1"/>
      <c r="O12" s="1"/>
      <c r="P12" s="1"/>
    </row>
    <row r="13" spans="1:18" s="25" customFormat="1" ht="31.5" customHeight="1" x14ac:dyDescent="0.45">
      <c r="A13" s="24">
        <v>11</v>
      </c>
      <c r="B13" s="1"/>
      <c r="C13" s="2"/>
      <c r="D13" s="2"/>
      <c r="E13" s="2"/>
      <c r="H13" s="2"/>
      <c r="M13" s="1"/>
      <c r="N13" s="1"/>
      <c r="O13" s="1"/>
      <c r="P13" s="1"/>
    </row>
    <row r="14" spans="1:18" s="25" customFormat="1" ht="31.5" customHeight="1" x14ac:dyDescent="0.45">
      <c r="A14" s="24">
        <v>12</v>
      </c>
      <c r="B14" s="1"/>
      <c r="C14" s="2"/>
      <c r="D14" s="2"/>
      <c r="E14" s="2"/>
      <c r="H14" s="2"/>
      <c r="M14" s="1"/>
      <c r="N14" s="1"/>
      <c r="O14" s="1"/>
      <c r="P14" s="1"/>
    </row>
    <row r="15" spans="1:18" s="25" customFormat="1" ht="31.5" customHeight="1" x14ac:dyDescent="0.45">
      <c r="A15" s="24">
        <v>13</v>
      </c>
      <c r="B15" s="1"/>
      <c r="C15" s="2"/>
      <c r="D15" s="2"/>
      <c r="E15" s="2"/>
      <c r="H15" s="2"/>
      <c r="M15" s="1"/>
      <c r="N15" s="1"/>
      <c r="O15" s="1"/>
      <c r="P15" s="1"/>
    </row>
    <row r="16" spans="1:18" s="25" customFormat="1" ht="31.5" customHeight="1" x14ac:dyDescent="0.45">
      <c r="A16" s="24">
        <v>14</v>
      </c>
      <c r="B16" s="1"/>
      <c r="C16" s="2"/>
      <c r="D16" s="2"/>
      <c r="E16" s="2"/>
      <c r="H16" s="2"/>
      <c r="M16" s="1"/>
      <c r="N16" s="1"/>
      <c r="O16" s="1"/>
      <c r="P16" s="1"/>
    </row>
    <row r="17" spans="1:16" s="25" customFormat="1" ht="31.5" customHeight="1" x14ac:dyDescent="0.45">
      <c r="A17" s="24">
        <v>15</v>
      </c>
      <c r="B17" s="1"/>
      <c r="C17" s="2"/>
      <c r="D17" s="2"/>
      <c r="E17" s="2"/>
      <c r="H17" s="2"/>
      <c r="M17" s="1"/>
      <c r="N17" s="1"/>
      <c r="O17" s="1"/>
      <c r="P17" s="1"/>
    </row>
    <row r="18" spans="1:16" s="25" customFormat="1" ht="31.5" customHeight="1" x14ac:dyDescent="0.45">
      <c r="A18" s="24">
        <v>16</v>
      </c>
      <c r="B18" s="1"/>
      <c r="C18" s="2"/>
      <c r="D18" s="2"/>
      <c r="E18" s="2"/>
      <c r="H18" s="2"/>
      <c r="M18" s="1"/>
      <c r="N18" s="1"/>
      <c r="O18" s="1"/>
      <c r="P18" s="1"/>
    </row>
    <row r="19" spans="1:16" s="25" customFormat="1" ht="31.5" customHeight="1" x14ac:dyDescent="0.45">
      <c r="A19" s="24">
        <v>17</v>
      </c>
      <c r="B19" s="1"/>
      <c r="C19" s="2"/>
      <c r="D19" s="2"/>
      <c r="E19" s="2"/>
      <c r="H19" s="2"/>
      <c r="M19" s="1"/>
      <c r="N19" s="1"/>
      <c r="O19" s="1"/>
      <c r="P19" s="1"/>
    </row>
    <row r="20" spans="1:16" s="25" customFormat="1" ht="31.5" customHeight="1" x14ac:dyDescent="0.45">
      <c r="A20" s="24">
        <v>18</v>
      </c>
      <c r="B20" s="1"/>
      <c r="C20" s="2"/>
      <c r="D20" s="2"/>
      <c r="E20" s="2"/>
      <c r="H20" s="2"/>
      <c r="M20" s="1"/>
      <c r="N20" s="1"/>
      <c r="O20" s="1"/>
      <c r="P20" s="1"/>
    </row>
    <row r="21" spans="1:16" s="25" customFormat="1" ht="31.5" customHeight="1" x14ac:dyDescent="0.45">
      <c r="A21" s="24">
        <v>19</v>
      </c>
      <c r="B21" s="1"/>
      <c r="C21" s="2"/>
      <c r="D21" s="2"/>
      <c r="E21" s="2"/>
      <c r="H21" s="2"/>
      <c r="M21" s="1"/>
      <c r="N21" s="1"/>
      <c r="O21" s="1"/>
      <c r="P21" s="1"/>
    </row>
    <row r="22" spans="1:16" s="25" customFormat="1" ht="31.5" customHeight="1" x14ac:dyDescent="0.45">
      <c r="A22" s="24">
        <v>20</v>
      </c>
      <c r="B22" s="1"/>
      <c r="C22" s="2"/>
      <c r="D22" s="2"/>
      <c r="E22" s="2"/>
      <c r="H22" s="2"/>
      <c r="M22" s="1"/>
      <c r="N22" s="1"/>
      <c r="O22" s="1"/>
      <c r="P22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AC22"/>
  <sheetViews>
    <sheetView topLeftCell="A2" zoomScaleNormal="100" workbookViewId="0">
      <selection activeCell="H17" sqref="H16:H17"/>
    </sheetView>
  </sheetViews>
  <sheetFormatPr defaultColWidth="8.9921875" defaultRowHeight="24" x14ac:dyDescent="0.45"/>
  <cols>
    <col min="1" max="1" width="7.7421875" style="74" customWidth="1"/>
    <col min="2" max="3" width="8.9921875" style="74"/>
    <col min="4" max="4" width="16.859375" style="75" customWidth="1"/>
    <col min="5" max="5" width="8.9921875" style="76"/>
    <col min="6" max="6" width="15.859375" style="75" customWidth="1"/>
    <col min="7" max="7" width="11.73828125" style="75" customWidth="1"/>
    <col min="8" max="8" width="23.73046875" style="77" customWidth="1"/>
    <col min="9" max="9" width="13.48828125" style="74" customWidth="1"/>
    <col min="10" max="10" width="33.71875" style="75" customWidth="1"/>
    <col min="11" max="11" width="16.859375" style="75" bestFit="1" customWidth="1"/>
    <col min="12" max="12" width="33.71875" style="75" customWidth="1"/>
    <col min="13" max="13" width="33.71875" style="77" customWidth="1"/>
    <col min="14" max="14" width="21.35546875" style="75" customWidth="1"/>
    <col min="15" max="17" width="12.36328125" style="78" customWidth="1"/>
    <col min="18" max="18" width="33.71875" style="75" customWidth="1"/>
    <col min="19" max="19" width="34.34375" style="75" customWidth="1"/>
    <col min="20" max="22" width="34.34375" style="72" customWidth="1"/>
    <col min="23" max="23" width="34.34375" style="74" customWidth="1"/>
    <col min="24" max="24" width="13.36328125" style="74" customWidth="1"/>
    <col min="25" max="27" width="8.9921875" style="74"/>
    <col min="28" max="28" width="8.9921875" style="75" customWidth="1"/>
    <col min="29" max="29" width="0" style="75" hidden="1" customWidth="1"/>
    <col min="30" max="16384" width="8.9921875" style="75"/>
  </cols>
  <sheetData>
    <row r="1" spans="1:29" s="64" customFormat="1" ht="28.5" x14ac:dyDescent="0.5">
      <c r="A1" s="60" t="s">
        <v>8</v>
      </c>
      <c r="B1" s="61" t="s">
        <v>94</v>
      </c>
      <c r="C1" s="61" t="s">
        <v>241</v>
      </c>
      <c r="D1" s="60" t="s">
        <v>98</v>
      </c>
      <c r="E1" s="60" t="s">
        <v>99</v>
      </c>
      <c r="F1" s="60" t="s">
        <v>95</v>
      </c>
      <c r="G1" s="60" t="s">
        <v>115</v>
      </c>
      <c r="H1" s="62" t="s">
        <v>116</v>
      </c>
      <c r="I1" s="60" t="s">
        <v>117</v>
      </c>
      <c r="J1" s="60" t="s">
        <v>118</v>
      </c>
      <c r="K1" s="60" t="s">
        <v>119</v>
      </c>
      <c r="L1" s="60" t="s">
        <v>120</v>
      </c>
      <c r="M1" s="62" t="s">
        <v>121</v>
      </c>
      <c r="N1" s="60" t="s">
        <v>101</v>
      </c>
      <c r="O1" s="62" t="s">
        <v>102</v>
      </c>
      <c r="P1" s="62" t="s">
        <v>103</v>
      </c>
      <c r="Q1" s="62" t="s">
        <v>104</v>
      </c>
      <c r="R1" s="60" t="s">
        <v>122</v>
      </c>
      <c r="S1" s="60" t="s">
        <v>123</v>
      </c>
      <c r="T1" s="60" t="s">
        <v>124</v>
      </c>
      <c r="U1" s="60" t="s">
        <v>125</v>
      </c>
      <c r="V1" s="60" t="s">
        <v>126</v>
      </c>
      <c r="W1" s="60" t="s">
        <v>127</v>
      </c>
      <c r="X1" s="63" t="s">
        <v>128</v>
      </c>
      <c r="Y1" s="60" t="s">
        <v>107</v>
      </c>
      <c r="Z1" s="60" t="s">
        <v>129</v>
      </c>
      <c r="AA1" s="60" t="s">
        <v>130</v>
      </c>
    </row>
    <row r="2" spans="1:29" s="72" customFormat="1" ht="24.75" x14ac:dyDescent="0.5">
      <c r="A2" s="65">
        <v>0</v>
      </c>
      <c r="B2" s="65">
        <v>2560</v>
      </c>
      <c r="C2" s="65">
        <v>1</v>
      </c>
      <c r="D2" s="66" t="s">
        <v>9</v>
      </c>
      <c r="E2" s="65">
        <v>6</v>
      </c>
      <c r="F2" s="67" t="s">
        <v>131</v>
      </c>
      <c r="G2" s="67" t="s">
        <v>132</v>
      </c>
      <c r="H2" s="68" t="s">
        <v>133</v>
      </c>
      <c r="I2" s="65"/>
      <c r="J2" s="67"/>
      <c r="K2" s="69" t="s">
        <v>111</v>
      </c>
      <c r="L2" s="69"/>
      <c r="M2" s="70"/>
      <c r="N2" s="67" t="s">
        <v>113</v>
      </c>
      <c r="O2" s="71">
        <v>1</v>
      </c>
      <c r="P2" s="71">
        <v>3</v>
      </c>
      <c r="Q2" s="71">
        <v>1</v>
      </c>
      <c r="R2" s="67" t="s">
        <v>112</v>
      </c>
      <c r="S2" s="67" t="s">
        <v>113</v>
      </c>
      <c r="T2" s="67">
        <v>1</v>
      </c>
      <c r="U2" s="67">
        <v>3</v>
      </c>
      <c r="V2" s="67">
        <v>1</v>
      </c>
      <c r="W2" s="65">
        <v>17</v>
      </c>
      <c r="X2" s="65">
        <v>17</v>
      </c>
      <c r="Y2" s="65">
        <v>96.83</v>
      </c>
      <c r="Z2" s="65">
        <v>97.63</v>
      </c>
      <c r="AA2" s="65"/>
      <c r="AC2" s="72" t="s">
        <v>16</v>
      </c>
    </row>
    <row r="3" spans="1:29" s="73" customFormat="1" ht="24.75" x14ac:dyDescent="0.5">
      <c r="A3" s="79">
        <v>1</v>
      </c>
      <c r="B3" s="80">
        <v>2563</v>
      </c>
      <c r="C3" s="80">
        <v>1</v>
      </c>
      <c r="D3" s="81" t="s">
        <v>9</v>
      </c>
      <c r="E3" s="80">
        <v>6</v>
      </c>
      <c r="F3" s="82" t="s">
        <v>114</v>
      </c>
      <c r="G3" s="82" t="s">
        <v>134</v>
      </c>
      <c r="H3" s="83" t="s">
        <v>135</v>
      </c>
      <c r="I3" s="80">
        <v>6</v>
      </c>
      <c r="J3" s="82" t="s">
        <v>195</v>
      </c>
      <c r="K3" s="82" t="s">
        <v>136</v>
      </c>
      <c r="L3" s="82" t="s">
        <v>135</v>
      </c>
      <c r="M3" s="83" t="s">
        <v>137</v>
      </c>
      <c r="N3" s="82" t="s">
        <v>199</v>
      </c>
      <c r="O3" s="84">
        <v>1</v>
      </c>
      <c r="P3" s="84">
        <v>3</v>
      </c>
      <c r="Q3" s="84">
        <v>1</v>
      </c>
      <c r="R3" s="82" t="s">
        <v>138</v>
      </c>
      <c r="S3" s="82" t="s">
        <v>139</v>
      </c>
      <c r="T3" s="82" t="s">
        <v>140</v>
      </c>
      <c r="U3" s="82" t="s">
        <v>141</v>
      </c>
      <c r="V3" s="82" t="s">
        <v>139</v>
      </c>
      <c r="W3" s="80" t="s">
        <v>142</v>
      </c>
      <c r="X3" s="80">
        <v>16</v>
      </c>
      <c r="Y3" s="80">
        <v>84.33</v>
      </c>
      <c r="Z3" s="80">
        <v>81.5</v>
      </c>
      <c r="AA3" s="80">
        <v>8.6999999999999993</v>
      </c>
      <c r="AC3" s="73" t="s">
        <v>9</v>
      </c>
    </row>
    <row r="4" spans="1:29" s="73" customFormat="1" ht="24.75" x14ac:dyDescent="0.5">
      <c r="A4" s="79">
        <v>2</v>
      </c>
      <c r="B4" s="80">
        <v>2</v>
      </c>
      <c r="C4" s="80">
        <v>3</v>
      </c>
      <c r="D4" s="81" t="s">
        <v>9</v>
      </c>
      <c r="E4" s="80">
        <v>5</v>
      </c>
      <c r="F4" s="82">
        <v>6</v>
      </c>
      <c r="G4" s="82">
        <v>7</v>
      </c>
      <c r="H4" s="82">
        <v>8</v>
      </c>
      <c r="I4" s="80">
        <v>9</v>
      </c>
      <c r="J4" s="82">
        <v>10</v>
      </c>
      <c r="K4" s="82">
        <v>11</v>
      </c>
      <c r="L4" s="82">
        <v>12</v>
      </c>
      <c r="M4" s="82">
        <v>13</v>
      </c>
      <c r="N4" s="82">
        <v>14</v>
      </c>
      <c r="O4" s="82">
        <v>15</v>
      </c>
      <c r="P4" s="82">
        <v>16</v>
      </c>
      <c r="Q4" s="82">
        <v>17</v>
      </c>
      <c r="R4" s="82">
        <v>18</v>
      </c>
      <c r="S4" s="82">
        <v>19</v>
      </c>
      <c r="T4" s="82">
        <v>20</v>
      </c>
      <c r="U4" s="82">
        <v>21</v>
      </c>
      <c r="V4" s="82">
        <v>22</v>
      </c>
      <c r="W4" s="82">
        <v>23</v>
      </c>
      <c r="X4" s="82">
        <v>24</v>
      </c>
      <c r="Y4" s="82">
        <v>25</v>
      </c>
      <c r="Z4" s="82">
        <v>26</v>
      </c>
      <c r="AA4" s="82">
        <v>27</v>
      </c>
      <c r="AC4" s="73" t="s">
        <v>12</v>
      </c>
    </row>
    <row r="5" spans="1:29" s="73" customFormat="1" ht="24.75" x14ac:dyDescent="0.5">
      <c r="A5" s="79">
        <v>3</v>
      </c>
      <c r="B5" s="80">
        <v>2564</v>
      </c>
      <c r="C5" s="80">
        <v>1</v>
      </c>
      <c r="D5" s="81" t="s">
        <v>9</v>
      </c>
      <c r="E5" s="80">
        <v>5</v>
      </c>
      <c r="F5" s="82" t="s">
        <v>198</v>
      </c>
      <c r="G5" s="82" t="s">
        <v>134</v>
      </c>
      <c r="H5" s="83" t="s">
        <v>199</v>
      </c>
      <c r="I5" s="80">
        <v>2</v>
      </c>
      <c r="J5" s="82" t="s">
        <v>200</v>
      </c>
      <c r="K5" s="82" t="s">
        <v>201</v>
      </c>
      <c r="L5" s="82" t="s">
        <v>202</v>
      </c>
      <c r="M5" s="83" t="s">
        <v>203</v>
      </c>
      <c r="N5" s="82" t="s">
        <v>220</v>
      </c>
      <c r="O5" s="84">
        <v>1</v>
      </c>
      <c r="P5" s="84">
        <v>2</v>
      </c>
      <c r="Q5" s="84">
        <v>1</v>
      </c>
      <c r="R5" s="82" t="s">
        <v>204</v>
      </c>
      <c r="S5" s="82" t="s">
        <v>205</v>
      </c>
      <c r="T5" s="82" t="s">
        <v>206</v>
      </c>
      <c r="U5" s="82" t="s">
        <v>207</v>
      </c>
      <c r="V5" s="82" t="s">
        <v>208</v>
      </c>
      <c r="W5" s="80" t="s">
        <v>209</v>
      </c>
      <c r="X5" s="80">
        <v>16</v>
      </c>
      <c r="Y5" s="85">
        <v>89.17</v>
      </c>
      <c r="Z5" s="85">
        <v>84.38</v>
      </c>
      <c r="AA5" s="85">
        <v>8.44</v>
      </c>
    </row>
    <row r="6" spans="1:29" s="73" customFormat="1" ht="24.75" x14ac:dyDescent="0.5">
      <c r="A6" s="79">
        <v>4</v>
      </c>
      <c r="B6" s="80">
        <v>2564</v>
      </c>
      <c r="C6" s="80">
        <v>1</v>
      </c>
      <c r="D6" s="81" t="s">
        <v>9</v>
      </c>
      <c r="E6" s="80">
        <v>6</v>
      </c>
      <c r="F6" s="82" t="s">
        <v>210</v>
      </c>
      <c r="G6" s="82" t="s">
        <v>211</v>
      </c>
      <c r="H6" s="83" t="s">
        <v>212</v>
      </c>
      <c r="I6" s="80">
        <v>3</v>
      </c>
      <c r="J6" s="82" t="s">
        <v>213</v>
      </c>
      <c r="K6" s="82" t="s">
        <v>214</v>
      </c>
      <c r="L6" s="82" t="s">
        <v>213</v>
      </c>
      <c r="M6" s="83" t="s">
        <v>215</v>
      </c>
      <c r="N6" s="82" t="s">
        <v>250</v>
      </c>
      <c r="O6" s="84">
        <v>1</v>
      </c>
      <c r="P6" s="84">
        <v>2</v>
      </c>
      <c r="Q6" s="84">
        <v>1</v>
      </c>
      <c r="R6" s="82" t="s">
        <v>216</v>
      </c>
      <c r="S6" s="82" t="s">
        <v>217</v>
      </c>
      <c r="T6" s="82" t="s">
        <v>218</v>
      </c>
      <c r="U6" s="82" t="s">
        <v>207</v>
      </c>
      <c r="V6" s="82" t="s">
        <v>208</v>
      </c>
      <c r="W6" s="80" t="s">
        <v>219</v>
      </c>
      <c r="X6" s="80">
        <v>20</v>
      </c>
      <c r="Y6" s="85">
        <v>83.67</v>
      </c>
      <c r="Z6" s="85">
        <v>83</v>
      </c>
      <c r="AA6" s="85">
        <v>8.3000000000000007</v>
      </c>
    </row>
    <row r="7" spans="1:29" s="73" customFormat="1" ht="24.75" x14ac:dyDescent="0.5">
      <c r="A7" s="79">
        <v>5</v>
      </c>
      <c r="B7" s="80">
        <v>2564</v>
      </c>
      <c r="C7" s="80">
        <v>1</v>
      </c>
      <c r="D7" s="81" t="s">
        <v>9</v>
      </c>
      <c r="E7" s="80">
        <v>6</v>
      </c>
      <c r="F7" s="82" t="s">
        <v>210</v>
      </c>
      <c r="G7" s="82" t="s">
        <v>211</v>
      </c>
      <c r="H7" s="83" t="s">
        <v>220</v>
      </c>
      <c r="I7" s="80">
        <v>2</v>
      </c>
      <c r="J7" s="82" t="s">
        <v>221</v>
      </c>
      <c r="K7" s="82" t="s">
        <v>222</v>
      </c>
      <c r="L7" s="82" t="s">
        <v>220</v>
      </c>
      <c r="M7" s="83" t="s">
        <v>223</v>
      </c>
      <c r="N7" s="82" t="s">
        <v>234</v>
      </c>
      <c r="O7" s="84">
        <v>1</v>
      </c>
      <c r="P7" s="84">
        <v>3</v>
      </c>
      <c r="Q7" s="84">
        <v>1</v>
      </c>
      <c r="R7" s="82" t="s">
        <v>224</v>
      </c>
      <c r="S7" s="82" t="s">
        <v>217</v>
      </c>
      <c r="T7" s="82" t="s">
        <v>225</v>
      </c>
      <c r="U7" s="82" t="s">
        <v>207</v>
      </c>
      <c r="V7" s="82" t="s">
        <v>208</v>
      </c>
      <c r="W7" s="80" t="s">
        <v>226</v>
      </c>
      <c r="X7" s="80">
        <v>20</v>
      </c>
      <c r="Y7" s="85">
        <v>89.58</v>
      </c>
      <c r="Z7" s="85">
        <v>86.5</v>
      </c>
      <c r="AA7" s="85">
        <v>8.65</v>
      </c>
    </row>
    <row r="8" spans="1:29" s="73" customFormat="1" ht="24.75" x14ac:dyDescent="0.5">
      <c r="A8" s="79">
        <v>6</v>
      </c>
      <c r="B8" s="80">
        <v>2564</v>
      </c>
      <c r="C8" s="80">
        <v>1</v>
      </c>
      <c r="D8" s="81" t="s">
        <v>9</v>
      </c>
      <c r="E8" s="80"/>
      <c r="F8" s="82" t="s">
        <v>198</v>
      </c>
      <c r="G8" s="82" t="s">
        <v>134</v>
      </c>
      <c r="H8" s="83" t="s">
        <v>227</v>
      </c>
      <c r="I8" s="80">
        <v>2</v>
      </c>
      <c r="J8" s="82" t="s">
        <v>228</v>
      </c>
      <c r="K8" s="82" t="s">
        <v>229</v>
      </c>
      <c r="L8" s="82" t="s">
        <v>227</v>
      </c>
      <c r="M8" s="83" t="s">
        <v>230</v>
      </c>
      <c r="N8" s="82"/>
      <c r="O8" s="84"/>
      <c r="P8" s="84"/>
      <c r="Q8" s="84"/>
      <c r="R8" s="82" t="s">
        <v>231</v>
      </c>
      <c r="S8" s="82" t="s">
        <v>217</v>
      </c>
      <c r="T8" s="82" t="s">
        <v>232</v>
      </c>
      <c r="U8" s="82" t="s">
        <v>207</v>
      </c>
      <c r="V8" s="82" t="s">
        <v>208</v>
      </c>
      <c r="W8" s="80" t="s">
        <v>233</v>
      </c>
      <c r="X8" s="80">
        <v>12</v>
      </c>
      <c r="Y8" s="85">
        <v>89.1</v>
      </c>
      <c r="Z8" s="85">
        <v>87.5</v>
      </c>
      <c r="AA8" s="85">
        <v>8.75</v>
      </c>
    </row>
    <row r="9" spans="1:29" s="73" customFormat="1" ht="24.75" x14ac:dyDescent="0.5">
      <c r="A9" s="79">
        <v>7</v>
      </c>
      <c r="B9" s="80">
        <v>2564</v>
      </c>
      <c r="C9" s="80">
        <v>1</v>
      </c>
      <c r="D9" s="81" t="s">
        <v>9</v>
      </c>
      <c r="E9" s="80"/>
      <c r="F9" s="82" t="s">
        <v>198</v>
      </c>
      <c r="G9" s="82" t="s">
        <v>134</v>
      </c>
      <c r="H9" s="83" t="s">
        <v>234</v>
      </c>
      <c r="I9" s="80">
        <v>3</v>
      </c>
      <c r="J9" s="82" t="s">
        <v>235</v>
      </c>
      <c r="K9" s="82" t="s">
        <v>229</v>
      </c>
      <c r="L9" s="82" t="s">
        <v>234</v>
      </c>
      <c r="M9" s="83" t="s">
        <v>236</v>
      </c>
      <c r="N9" s="82"/>
      <c r="O9" s="84"/>
      <c r="P9" s="84"/>
      <c r="Q9" s="84"/>
      <c r="R9" s="82" t="s">
        <v>237</v>
      </c>
      <c r="S9" s="82" t="s">
        <v>217</v>
      </c>
      <c r="T9" s="82" t="s">
        <v>238</v>
      </c>
      <c r="U9" s="82" t="s">
        <v>207</v>
      </c>
      <c r="V9" s="82" t="s">
        <v>208</v>
      </c>
      <c r="W9" s="80" t="s">
        <v>239</v>
      </c>
      <c r="X9" s="80">
        <v>12</v>
      </c>
      <c r="Y9" s="85">
        <v>86.36</v>
      </c>
      <c r="Z9" s="85">
        <v>85.83</v>
      </c>
      <c r="AA9" s="85">
        <v>8.58</v>
      </c>
    </row>
    <row r="10" spans="1:29" s="73" customFormat="1" ht="24.75" x14ac:dyDescent="0.5">
      <c r="A10" s="79">
        <v>8</v>
      </c>
      <c r="B10" s="80"/>
      <c r="C10" s="80"/>
      <c r="D10" s="81"/>
      <c r="E10" s="80"/>
      <c r="F10" s="82"/>
      <c r="G10" s="82"/>
      <c r="H10" s="83"/>
      <c r="I10" s="80"/>
      <c r="J10" s="82"/>
      <c r="K10" s="82"/>
      <c r="L10" s="82"/>
      <c r="M10" s="83"/>
      <c r="N10" s="82"/>
      <c r="O10" s="84"/>
      <c r="P10" s="84"/>
      <c r="Q10" s="84"/>
      <c r="R10" s="82"/>
      <c r="S10" s="82"/>
      <c r="T10" s="82"/>
      <c r="U10" s="82"/>
      <c r="V10" s="82"/>
      <c r="W10" s="80"/>
      <c r="X10" s="80"/>
      <c r="Y10" s="80"/>
      <c r="Z10" s="80"/>
      <c r="AA10" s="80"/>
    </row>
    <row r="11" spans="1:29" s="73" customFormat="1" ht="24.75" x14ac:dyDescent="0.5">
      <c r="A11" s="79">
        <v>9</v>
      </c>
      <c r="B11" s="80"/>
      <c r="C11" s="80"/>
      <c r="D11" s="81"/>
      <c r="E11" s="80"/>
      <c r="F11" s="82"/>
      <c r="G11" s="82"/>
      <c r="H11" s="83"/>
      <c r="I11" s="80"/>
      <c r="J11" s="82"/>
      <c r="K11" s="82"/>
      <c r="L11" s="82"/>
      <c r="M11" s="83"/>
      <c r="N11" s="82"/>
      <c r="O11" s="84"/>
      <c r="P11" s="84"/>
      <c r="Q11" s="84"/>
      <c r="R11" s="82"/>
      <c r="S11" s="82"/>
      <c r="T11" s="82"/>
      <c r="U11" s="82"/>
      <c r="V11" s="82"/>
      <c r="W11" s="80"/>
      <c r="X11" s="80"/>
      <c r="Y11" s="80"/>
      <c r="Z11" s="80"/>
      <c r="AA11" s="80"/>
    </row>
    <row r="12" spans="1:29" s="73" customFormat="1" ht="24.75" x14ac:dyDescent="0.5">
      <c r="A12" s="79">
        <v>10</v>
      </c>
      <c r="B12" s="80"/>
      <c r="C12" s="80"/>
      <c r="D12" s="81"/>
      <c r="E12" s="80"/>
      <c r="F12" s="82"/>
      <c r="G12" s="82"/>
      <c r="H12" s="83"/>
      <c r="I12" s="80"/>
      <c r="J12" s="82"/>
      <c r="K12" s="82"/>
      <c r="L12" s="82"/>
      <c r="M12" s="83"/>
      <c r="N12" s="82"/>
      <c r="O12" s="84"/>
      <c r="P12" s="84"/>
      <c r="Q12" s="84"/>
      <c r="R12" s="82"/>
      <c r="S12" s="82"/>
      <c r="T12" s="82"/>
      <c r="U12" s="82"/>
      <c r="V12" s="82"/>
      <c r="W12" s="80"/>
      <c r="X12" s="80"/>
      <c r="Y12" s="80"/>
      <c r="Z12" s="80"/>
      <c r="AA12" s="80"/>
    </row>
    <row r="13" spans="1:29" s="73" customFormat="1" ht="24.75" x14ac:dyDescent="0.5">
      <c r="A13" s="79">
        <v>11</v>
      </c>
      <c r="B13" s="80"/>
      <c r="C13" s="80"/>
      <c r="D13" s="81"/>
      <c r="E13" s="80"/>
      <c r="F13" s="82"/>
      <c r="G13" s="82"/>
      <c r="H13" s="83"/>
      <c r="I13" s="80"/>
      <c r="J13" s="82"/>
      <c r="K13" s="82"/>
      <c r="L13" s="82"/>
      <c r="M13" s="83"/>
      <c r="N13" s="82"/>
      <c r="O13" s="84"/>
      <c r="P13" s="84"/>
      <c r="Q13" s="84"/>
      <c r="R13" s="82"/>
      <c r="S13" s="82"/>
      <c r="T13" s="82"/>
      <c r="U13" s="82"/>
      <c r="V13" s="82"/>
      <c r="W13" s="80"/>
      <c r="X13" s="80"/>
      <c r="Y13" s="80"/>
      <c r="Z13" s="80"/>
      <c r="AA13" s="80"/>
    </row>
    <row r="14" spans="1:29" s="73" customFormat="1" ht="24.75" x14ac:dyDescent="0.5">
      <c r="A14" s="79">
        <v>12</v>
      </c>
      <c r="B14" s="80"/>
      <c r="C14" s="80"/>
      <c r="D14" s="81"/>
      <c r="E14" s="80"/>
      <c r="F14" s="82"/>
      <c r="G14" s="82"/>
      <c r="H14" s="83"/>
      <c r="I14" s="80"/>
      <c r="J14" s="82"/>
      <c r="K14" s="82"/>
      <c r="L14" s="82"/>
      <c r="M14" s="83"/>
      <c r="N14" s="82"/>
      <c r="O14" s="84"/>
      <c r="P14" s="84"/>
      <c r="Q14" s="84"/>
      <c r="R14" s="82"/>
      <c r="S14" s="82"/>
      <c r="T14" s="82"/>
      <c r="U14" s="82"/>
      <c r="V14" s="82"/>
      <c r="W14" s="80"/>
      <c r="X14" s="80"/>
      <c r="Y14" s="80"/>
      <c r="Z14" s="80"/>
      <c r="AA14" s="80"/>
    </row>
    <row r="15" spans="1:29" s="73" customFormat="1" ht="24.75" x14ac:dyDescent="0.5">
      <c r="A15" s="79">
        <v>13</v>
      </c>
      <c r="B15" s="80"/>
      <c r="C15" s="80"/>
      <c r="D15" s="81"/>
      <c r="E15" s="80"/>
      <c r="F15" s="82"/>
      <c r="G15" s="82"/>
      <c r="H15" s="83"/>
      <c r="I15" s="80"/>
      <c r="J15" s="82"/>
      <c r="K15" s="82"/>
      <c r="L15" s="82"/>
      <c r="M15" s="83"/>
      <c r="N15" s="82"/>
      <c r="O15" s="84"/>
      <c r="P15" s="84"/>
      <c r="Q15" s="84"/>
      <c r="R15" s="82"/>
      <c r="S15" s="82"/>
      <c r="T15" s="82"/>
      <c r="U15" s="82"/>
      <c r="V15" s="82"/>
      <c r="W15" s="80"/>
      <c r="X15" s="80"/>
      <c r="Y15" s="80"/>
      <c r="Z15" s="80"/>
      <c r="AA15" s="80"/>
    </row>
    <row r="16" spans="1:29" s="73" customFormat="1" ht="24.75" x14ac:dyDescent="0.5">
      <c r="A16" s="79">
        <v>14</v>
      </c>
      <c r="B16" s="80"/>
      <c r="C16" s="80"/>
      <c r="D16" s="81"/>
      <c r="E16" s="80"/>
      <c r="F16" s="82"/>
      <c r="G16" s="82"/>
      <c r="H16" s="83"/>
      <c r="I16" s="80"/>
      <c r="J16" s="82"/>
      <c r="K16" s="82"/>
      <c r="L16" s="82"/>
      <c r="M16" s="83"/>
      <c r="N16" s="82"/>
      <c r="O16" s="84"/>
      <c r="P16" s="84"/>
      <c r="Q16" s="84"/>
      <c r="R16" s="82"/>
      <c r="S16" s="82"/>
      <c r="T16" s="82"/>
      <c r="U16" s="82"/>
      <c r="V16" s="82"/>
      <c r="W16" s="80"/>
      <c r="X16" s="80"/>
      <c r="Y16" s="80"/>
      <c r="Z16" s="80"/>
      <c r="AA16" s="80"/>
    </row>
    <row r="17" spans="1:27" s="73" customFormat="1" ht="24.75" x14ac:dyDescent="0.5">
      <c r="A17" s="79">
        <v>15</v>
      </c>
      <c r="B17" s="80"/>
      <c r="C17" s="80"/>
      <c r="D17" s="81"/>
      <c r="E17" s="80"/>
      <c r="F17" s="82"/>
      <c r="G17" s="82"/>
      <c r="H17" s="83"/>
      <c r="I17" s="80"/>
      <c r="J17" s="82"/>
      <c r="K17" s="82"/>
      <c r="L17" s="82"/>
      <c r="M17" s="83"/>
      <c r="N17" s="82"/>
      <c r="O17" s="84"/>
      <c r="P17" s="84"/>
      <c r="Q17" s="84"/>
      <c r="R17" s="82"/>
      <c r="S17" s="82"/>
      <c r="T17" s="82"/>
      <c r="U17" s="82"/>
      <c r="V17" s="82"/>
      <c r="W17" s="80"/>
      <c r="X17" s="80"/>
      <c r="Y17" s="80"/>
      <c r="Z17" s="80"/>
      <c r="AA17" s="80"/>
    </row>
    <row r="18" spans="1:27" s="73" customFormat="1" ht="24.75" x14ac:dyDescent="0.5">
      <c r="A18" s="79">
        <v>16</v>
      </c>
      <c r="B18" s="80"/>
      <c r="C18" s="80"/>
      <c r="D18" s="81"/>
      <c r="E18" s="80"/>
      <c r="F18" s="82"/>
      <c r="G18" s="82"/>
      <c r="H18" s="83"/>
      <c r="I18" s="80"/>
      <c r="J18" s="82"/>
      <c r="K18" s="82"/>
      <c r="L18" s="82"/>
      <c r="M18" s="83"/>
      <c r="N18" s="82"/>
      <c r="O18" s="84"/>
      <c r="P18" s="84"/>
      <c r="Q18" s="84"/>
      <c r="R18" s="82"/>
      <c r="S18" s="82"/>
      <c r="T18" s="82"/>
      <c r="U18" s="82"/>
      <c r="V18" s="82"/>
      <c r="W18" s="80"/>
      <c r="X18" s="80"/>
      <c r="Y18" s="80"/>
      <c r="Z18" s="80"/>
      <c r="AA18" s="80"/>
    </row>
    <row r="19" spans="1:27" s="73" customFormat="1" ht="24.75" x14ac:dyDescent="0.5">
      <c r="A19" s="79">
        <v>17</v>
      </c>
      <c r="B19" s="80"/>
      <c r="C19" s="80"/>
      <c r="D19" s="81"/>
      <c r="E19" s="80"/>
      <c r="F19" s="82"/>
      <c r="G19" s="82"/>
      <c r="H19" s="83"/>
      <c r="I19" s="80"/>
      <c r="J19" s="82"/>
      <c r="K19" s="82"/>
      <c r="L19" s="82"/>
      <c r="M19" s="83"/>
      <c r="N19" s="82"/>
      <c r="O19" s="84"/>
      <c r="P19" s="84"/>
      <c r="Q19" s="84"/>
      <c r="R19" s="82"/>
      <c r="S19" s="82"/>
      <c r="T19" s="82"/>
      <c r="U19" s="82"/>
      <c r="V19" s="82"/>
      <c r="W19" s="80"/>
      <c r="X19" s="80"/>
      <c r="Y19" s="80"/>
      <c r="Z19" s="80"/>
      <c r="AA19" s="80"/>
    </row>
    <row r="20" spans="1:27" s="73" customFormat="1" ht="24.75" x14ac:dyDescent="0.5">
      <c r="A20" s="79">
        <v>18</v>
      </c>
      <c r="B20" s="80"/>
      <c r="C20" s="80"/>
      <c r="D20" s="81"/>
      <c r="E20" s="80"/>
      <c r="F20" s="82"/>
      <c r="G20" s="82"/>
      <c r="H20" s="83"/>
      <c r="I20" s="80"/>
      <c r="J20" s="82"/>
      <c r="K20" s="82"/>
      <c r="L20" s="82"/>
      <c r="M20" s="83"/>
      <c r="N20" s="82"/>
      <c r="O20" s="84"/>
      <c r="P20" s="84"/>
      <c r="Q20" s="84"/>
      <c r="R20" s="82"/>
      <c r="S20" s="82"/>
      <c r="T20" s="82"/>
      <c r="U20" s="82"/>
      <c r="V20" s="82"/>
      <c r="W20" s="80"/>
      <c r="X20" s="80"/>
      <c r="Y20" s="80"/>
      <c r="Z20" s="80"/>
      <c r="AA20" s="80"/>
    </row>
    <row r="21" spans="1:27" s="73" customFormat="1" ht="24.75" x14ac:dyDescent="0.5">
      <c r="A21" s="79">
        <v>19</v>
      </c>
      <c r="B21" s="80"/>
      <c r="C21" s="80"/>
      <c r="D21" s="81"/>
      <c r="E21" s="80"/>
      <c r="F21" s="82"/>
      <c r="G21" s="82"/>
      <c r="H21" s="83"/>
      <c r="I21" s="80"/>
      <c r="J21" s="82"/>
      <c r="K21" s="82"/>
      <c r="L21" s="82"/>
      <c r="M21" s="83"/>
      <c r="N21" s="82"/>
      <c r="O21" s="84"/>
      <c r="P21" s="84"/>
      <c r="Q21" s="84"/>
      <c r="R21" s="82"/>
      <c r="S21" s="82"/>
      <c r="T21" s="82"/>
      <c r="U21" s="82"/>
      <c r="V21" s="82"/>
      <c r="W21" s="80"/>
      <c r="X21" s="80"/>
      <c r="Y21" s="80"/>
      <c r="Z21" s="80"/>
      <c r="AA21" s="80"/>
    </row>
    <row r="22" spans="1:27" s="73" customFormat="1" ht="24.75" x14ac:dyDescent="0.5">
      <c r="A22" s="79">
        <v>20</v>
      </c>
      <c r="B22" s="80"/>
      <c r="C22" s="80"/>
      <c r="D22" s="81"/>
      <c r="E22" s="80"/>
      <c r="F22" s="82"/>
      <c r="G22" s="82"/>
      <c r="H22" s="83"/>
      <c r="I22" s="80"/>
      <c r="J22" s="82"/>
      <c r="K22" s="82"/>
      <c r="L22" s="82"/>
      <c r="M22" s="83"/>
      <c r="N22" s="82"/>
      <c r="O22" s="84"/>
      <c r="P22" s="84"/>
      <c r="Q22" s="84"/>
      <c r="R22" s="82"/>
      <c r="S22" s="82"/>
      <c r="T22" s="82"/>
      <c r="U22" s="82"/>
      <c r="V22" s="82"/>
      <c r="W22" s="80"/>
      <c r="X22" s="80"/>
      <c r="Y22" s="80"/>
      <c r="Z22" s="80"/>
      <c r="AA22" s="80"/>
    </row>
  </sheetData>
  <sheetProtection algorithmName="SHA-512" hashValue="L45JzWL1hxZcZc9Kv2R8muEnY3FesoJgC8s1e6WlDlgI9JYlgFmz4mukbOJTLi5wdF/dehaeuZVcKqja4iMCmQ==" saltValue="0veVcNWoMF7NcdTPCZKWHg==" spinCount="100000" sheet="1" objects="1" scenarios="1"/>
  <dataValidations count="1">
    <dataValidation type="list" allowBlank="1" showInputMessage="1" showErrorMessage="1" sqref="D2:D22" xr:uid="{E745C557-552B-4273-9C7E-B00047B76F4E}">
      <formula1>"ประถมศึกษา,มัธยมศึกษา,ปฐมวัย"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X150"/>
  <sheetViews>
    <sheetView view="pageLayout" topLeftCell="A16" zoomScale="70" zoomScaleNormal="100" zoomScalePageLayoutView="70" workbookViewId="0">
      <selection activeCell="W7" sqref="W7"/>
    </sheetView>
  </sheetViews>
  <sheetFormatPr defaultColWidth="4.49609375" defaultRowHeight="24" x14ac:dyDescent="0.15"/>
  <cols>
    <col min="1" max="16384" width="4.49609375" style="42"/>
  </cols>
  <sheetData>
    <row r="1" spans="1:24" s="46" customFormat="1" ht="21.75" x14ac:dyDescent="0.1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S1" s="46" t="s">
        <v>240</v>
      </c>
      <c r="T1" s="46">
        <v>3</v>
      </c>
      <c r="U1" s="157" t="s">
        <v>8</v>
      </c>
      <c r="V1" s="157"/>
      <c r="W1" s="156">
        <v>1</v>
      </c>
      <c r="X1" s="156"/>
    </row>
    <row r="2" spans="1:24" x14ac:dyDescent="0.15">
      <c r="A2" s="136" t="s">
        <v>143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U2" s="157"/>
      <c r="V2" s="157"/>
      <c r="W2" s="156"/>
      <c r="X2" s="156"/>
    </row>
    <row r="3" spans="1:24" x14ac:dyDescent="0.15">
      <c r="A3" s="136" t="str">
        <f>"ภาคเรียนที่  "&amp;VLOOKUP(W1,ข้อมูลแผนการสอนและวิจัย!A:AA,3,FALSE)&amp;"    ปีการศึกษา "&amp;VLOOKUP(W1,ข้อมูลแผนการสอนและวิจัย!A:AA,2,FALSE)&amp;"  เวลา "&amp;VLOOKUP(W1,ข้อมูลแผนการสอนและวิจัย!A:AA,9,FALSE)&amp;"  ชั่วโมง"</f>
        <v>ภาคเรียนที่  1    ปีการศึกษา 2563  เวลา 6  ชั่วโมง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</row>
    <row r="4" spans="1:24" x14ac:dyDescent="0.15">
      <c r="A4" s="136" t="str">
        <f>"วิชา   "&amp;VLOOKUP(W1,ข้อมูลแผนการสอนและวิจัย!A:AA,6,FALSE)&amp;"     รหัสวิชา  "&amp;VLOOKUP(W1,ข้อมูลแผนการสอนและวิจัย!A:AA,7,FALSE)</f>
        <v>วิชา   คณิตศาสตร์     รหัสวิชา  ค 16101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</row>
    <row r="5" spans="1:24" x14ac:dyDescent="0.15">
      <c r="A5" s="136" t="str">
        <f>"หน่วยการเรียน/สาระ/เรื่อง "&amp;VLOOKUP(W1,ข้อมูลแผนการสอนและวิจัย!A:AA,8,FALSE)</f>
        <v>หน่วยการเรียน/สาระ/เรื่อง การบวกเศษส่วน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</row>
    <row r="6" spans="1:24" s="49" customFormat="1" ht="12.75" x14ac:dyDescent="0.15">
      <c r="A6" s="47"/>
      <c r="B6" s="48"/>
      <c r="C6" s="47"/>
      <c r="D6" s="47"/>
      <c r="E6" s="48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</row>
    <row r="7" spans="1:24" x14ac:dyDescent="0.15">
      <c r="A7" s="50" t="s">
        <v>144</v>
      </c>
      <c r="B7" s="51"/>
      <c r="C7" s="50"/>
      <c r="D7" s="52" t="str">
        <f>VLOOKUP(W1,ข้อมูลแผนการสอนและวิจัย!A:AA,10,FALSE)</f>
        <v>การบวกเศษส่วนที่ตัวส่วนไม่เท่ากัน</v>
      </c>
      <c r="E7" s="53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</row>
    <row r="8" spans="1:24" x14ac:dyDescent="0.15">
      <c r="A8" s="50" t="s">
        <v>145</v>
      </c>
      <c r="B8" s="51"/>
      <c r="C8" s="50"/>
      <c r="D8" s="50"/>
      <c r="E8" s="36"/>
      <c r="F8" s="50"/>
      <c r="G8" s="52" t="str">
        <f>VLOOKUP(W1,ข้อมูลแผนการสอนและวิจัย!A:AA,11,FALSE)</f>
        <v>ค 1.2 ป.6/1</v>
      </c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</row>
    <row r="9" spans="1:24" x14ac:dyDescent="0.15">
      <c r="A9" s="50" t="s">
        <v>146</v>
      </c>
      <c r="B9" s="51"/>
      <c r="C9" s="55"/>
      <c r="D9" s="55"/>
      <c r="E9" s="52" t="str">
        <f>VLOOKUP(W1,ข้อมูลแผนการสอนและวิจัย!A:AA,12,FALSE)</f>
        <v>การบวกเศษส่วน</v>
      </c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</row>
    <row r="10" spans="1:24" x14ac:dyDescent="0.15">
      <c r="A10" s="50" t="s">
        <v>147</v>
      </c>
      <c r="B10" s="51"/>
      <c r="C10" s="57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</row>
    <row r="11" spans="1:24" x14ac:dyDescent="0.15">
      <c r="A11" s="50"/>
      <c r="B11" s="52" t="str">
        <f>VLOOKUP(W1,ข้อมูลแผนการสอนและวิจัย!A:AA,13,FALSE)</f>
        <v>นักเรียนสามารถบวกเศษส่วนได้</v>
      </c>
      <c r="C11" s="52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</row>
    <row r="12" spans="1:24" x14ac:dyDescent="0.15">
      <c r="A12" s="50" t="s">
        <v>148</v>
      </c>
      <c r="B12" s="51"/>
      <c r="C12" s="36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</row>
    <row r="13" spans="1:24" x14ac:dyDescent="0.15">
      <c r="A13" s="51"/>
      <c r="B13" s="50" t="s">
        <v>149</v>
      </c>
      <c r="C13" s="57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</row>
    <row r="14" spans="1:24" x14ac:dyDescent="0.15">
      <c r="A14" s="51"/>
      <c r="B14" s="50"/>
      <c r="C14" s="52" t="str">
        <f>VLOOKUP(W1,ข้อมูลแผนการสอนและวิจัย!A:AA,18,FALSE)</f>
        <v>เศษส่วนที่เท่ากัน</v>
      </c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</row>
    <row r="15" spans="1:24" x14ac:dyDescent="0.15">
      <c r="A15" s="51"/>
      <c r="B15" s="50" t="s">
        <v>150</v>
      </c>
      <c r="C15" s="36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</row>
    <row r="16" spans="1:24" x14ac:dyDescent="0.15">
      <c r="A16" s="51"/>
      <c r="B16" s="50"/>
      <c r="C16" s="52" t="str">
        <f>VLOOKUP(W1,ข้อมูลแผนการสอนและวิจัย!A:AA,19,FALSE)</f>
        <v>ทดสอบ</v>
      </c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</row>
    <row r="17" spans="1:19" x14ac:dyDescent="0.15">
      <c r="A17" s="51"/>
      <c r="B17" s="50" t="s">
        <v>151</v>
      </c>
      <c r="C17" s="57"/>
      <c r="D17" s="36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</row>
    <row r="18" spans="1:19" x14ac:dyDescent="0.15">
      <c r="A18" s="51"/>
      <c r="B18" s="50"/>
      <c r="C18" s="52" t="str">
        <f>VLOOKUP(W1,ข้อมูลแผนการสอนและวิจัย!A:AA,20,FALSE)</f>
        <v>ยกตัวอย่างการบวกเศษส่วน</v>
      </c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</row>
    <row r="19" spans="1:19" x14ac:dyDescent="0.15">
      <c r="A19" s="51"/>
      <c r="B19" s="50" t="s">
        <v>152</v>
      </c>
      <c r="C19" s="36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</row>
    <row r="20" spans="1:19" x14ac:dyDescent="0.15">
      <c r="A20" s="51"/>
      <c r="B20" s="50"/>
      <c r="C20" s="52" t="str">
        <f>VLOOKUP(W1,ข้อมูลแผนการสอนและวิจัย!A:AA,21,FALSE)</f>
        <v>ทำแบบฝึกทักษะ</v>
      </c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</row>
    <row r="21" spans="1:19" x14ac:dyDescent="0.15">
      <c r="A21" s="51"/>
      <c r="B21" s="50" t="s">
        <v>153</v>
      </c>
      <c r="C21" s="36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</row>
    <row r="22" spans="1:19" x14ac:dyDescent="0.15">
      <c r="A22" s="51"/>
      <c r="B22" s="50"/>
      <c r="C22" s="52" t="str">
        <f>VLOOKUP(W1,ข้อมูลแผนการสอนและวิจัย!A:AA,22,FALSE)</f>
        <v>ทดสอบ</v>
      </c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</row>
    <row r="23" spans="1:19" x14ac:dyDescent="0.15">
      <c r="A23" s="51"/>
      <c r="B23" s="50" t="s">
        <v>154</v>
      </c>
      <c r="C23" s="57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</row>
    <row r="24" spans="1:19" x14ac:dyDescent="0.15">
      <c r="A24" s="51"/>
      <c r="B24" s="50"/>
      <c r="C24" s="52" t="str">
        <f>VLOOKUP(W1,ข้อมูลแผนการสอนและวิจัย!A:AA,23,FALSE)</f>
        <v>นักเรียนสรุปขั้นตอนการบวกเศษส่วนที่ตัวส่วนไม่เท่ากัน</v>
      </c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</row>
    <row r="25" spans="1:19" x14ac:dyDescent="0.15">
      <c r="A25" s="50" t="s">
        <v>155</v>
      </c>
      <c r="B25" s="51"/>
      <c r="C25" s="36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</row>
    <row r="26" spans="1:19" x14ac:dyDescent="0.15">
      <c r="A26" s="50"/>
      <c r="B26" s="58" t="s">
        <v>156</v>
      </c>
      <c r="C26" s="50" t="s">
        <v>157</v>
      </c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</row>
    <row r="27" spans="1:19" x14ac:dyDescent="0.15">
      <c r="A27" s="50"/>
      <c r="B27" s="58" t="s">
        <v>156</v>
      </c>
      <c r="C27" s="50" t="s">
        <v>158</v>
      </c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</row>
    <row r="28" spans="1:19" x14ac:dyDescent="0.15">
      <c r="A28" s="50"/>
      <c r="B28" s="58" t="s">
        <v>156</v>
      </c>
      <c r="C28" s="50" t="s">
        <v>159</v>
      </c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</row>
    <row r="29" spans="1:19" x14ac:dyDescent="0.15">
      <c r="A29" s="50" t="s">
        <v>160</v>
      </c>
      <c r="B29" s="51"/>
      <c r="C29" s="36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</row>
    <row r="30" spans="1:19" x14ac:dyDescent="0.15">
      <c r="A30" s="50"/>
      <c r="B30" s="50" t="str">
        <f>"นักเรียน จำนวน  "&amp;VLOOKUP(W1,ข้อมูลแผนการสอนและวิจัย!A:AA,24,FALSE)&amp;"  คน ผ่านเกณฑ์มาตรฐาน "&amp;VLOOKUP(W1,ข้อมูลแผนการสอนและวิจัย!A:AA,25,FALSE)&amp;"/"&amp;VLOOKUP(W1,ข้อมูลแผนการสอนและวิจัย!A:AA,26,FALSE)&amp;"   มีคะแนนเฉลี่ยเท่ากับ  "&amp;VLOOKUP(W1,ข้อมูลแผนการสอนและวิจัย!A:AA,27,FALSE)</f>
        <v>นักเรียน จำนวน  16  คน ผ่านเกณฑ์มาตรฐาน 84.33/81.5   มีคะแนนเฉลี่ยเท่ากับ  8.7</v>
      </c>
      <c r="C30" s="36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</row>
    <row r="31" spans="1:19" s="49" customFormat="1" ht="12.75" x14ac:dyDescent="0.15">
      <c r="A31" s="47"/>
      <c r="B31" s="47"/>
      <c r="C31" s="48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</row>
    <row r="32" spans="1:19" x14ac:dyDescent="0.15">
      <c r="A32" s="51"/>
      <c r="B32" s="50" t="s">
        <v>161</v>
      </c>
      <c r="C32" s="57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</row>
    <row r="33" spans="1:20" x14ac:dyDescent="0.15">
      <c r="A33" s="50"/>
      <c r="B33" s="136" t="str">
        <f>"("&amp;ข้อมูลทั่วไป!$B$2&amp;")"</f>
        <v>(นางจิรนาถ เคียนทอง)</v>
      </c>
      <c r="C33" s="136"/>
      <c r="D33" s="136"/>
      <c r="E33" s="136"/>
      <c r="F33" s="136"/>
      <c r="G33" s="136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</row>
    <row r="34" spans="1:20" x14ac:dyDescent="0.15">
      <c r="A34" s="50" t="s">
        <v>162</v>
      </c>
      <c r="B34" s="51"/>
      <c r="C34" s="36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</row>
    <row r="35" spans="1:20" x14ac:dyDescent="0.15">
      <c r="A35" s="50"/>
      <c r="B35" s="50" t="s">
        <v>163</v>
      </c>
      <c r="C35" s="36"/>
      <c r="D35" s="50"/>
      <c r="E35" s="50"/>
      <c r="F35" s="50"/>
      <c r="G35" s="50"/>
      <c r="H35" s="50"/>
      <c r="I35" s="50"/>
      <c r="J35" s="50" t="s">
        <v>164</v>
      </c>
      <c r="K35" s="50"/>
      <c r="L35" s="50"/>
      <c r="M35" s="50"/>
      <c r="N35" s="50"/>
      <c r="O35" s="50"/>
      <c r="P35" s="50"/>
      <c r="Q35" s="50"/>
      <c r="R35" s="50"/>
      <c r="S35" s="50"/>
    </row>
    <row r="36" spans="1:20" x14ac:dyDescent="0.15">
      <c r="A36" s="50"/>
      <c r="B36" s="50" t="s">
        <v>165</v>
      </c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</row>
    <row r="37" spans="1:20" s="49" customFormat="1" ht="12.75" x14ac:dyDescent="0.15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</row>
    <row r="38" spans="1:20" x14ac:dyDescent="0.15">
      <c r="A38" s="51"/>
      <c r="B38" s="50" t="str">
        <f>"ลงชื่อ....................................."&amp;ข้อมูลทั่วไป!B11</f>
        <v>ลงชื่อ.....................................ผู้อำนวยการโรงเรียนทับช้างวิทยาคม</v>
      </c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</row>
    <row r="39" spans="1:20" x14ac:dyDescent="0.15">
      <c r="A39" s="50"/>
      <c r="B39" s="136" t="str">
        <f>"("&amp;ข้อมูลทั่วไป!B10&amp;")"</f>
        <v>(นายธีรสิทธิ์ เคียนทอง)</v>
      </c>
      <c r="C39" s="136"/>
      <c r="D39" s="136"/>
      <c r="E39" s="136"/>
      <c r="F39" s="136"/>
      <c r="G39" s="136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</row>
    <row r="40" spans="1:20" x14ac:dyDescent="0.15">
      <c r="S40" s="59" t="s">
        <v>240</v>
      </c>
      <c r="T40" s="59">
        <v>2</v>
      </c>
    </row>
    <row r="42" spans="1:20" ht="26.25" x14ac:dyDescent="0.15">
      <c r="A42" s="158" t="s">
        <v>242</v>
      </c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</row>
    <row r="43" spans="1:20" x14ac:dyDescent="0.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</row>
    <row r="44" spans="1:20" ht="24.75" x14ac:dyDescent="0.5">
      <c r="A44" s="28"/>
      <c r="B44" s="37" t="s">
        <v>100</v>
      </c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37" t="s">
        <v>240</v>
      </c>
      <c r="S44" s="28"/>
      <c r="T44" s="28"/>
    </row>
    <row r="45" spans="1:20" x14ac:dyDescent="0.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</row>
    <row r="46" spans="1:20" x14ac:dyDescent="0.5">
      <c r="A46" s="28"/>
      <c r="B46" s="28" t="s">
        <v>194</v>
      </c>
      <c r="C46" s="2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9">
        <v>1</v>
      </c>
      <c r="S46" s="28"/>
      <c r="T46" s="28"/>
    </row>
    <row r="47" spans="1:20" x14ac:dyDescent="0.5">
      <c r="A47" s="28"/>
      <c r="B47" s="28" t="s">
        <v>242</v>
      </c>
      <c r="C47" s="28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39">
        <v>2</v>
      </c>
      <c r="S47" s="28"/>
      <c r="T47" s="28"/>
    </row>
    <row r="48" spans="1:20" x14ac:dyDescent="0.5">
      <c r="A48" s="28"/>
      <c r="B48" s="28" t="s">
        <v>243</v>
      </c>
      <c r="C48" s="28"/>
      <c r="D48" s="28"/>
      <c r="E48" s="28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39">
        <v>3</v>
      </c>
      <c r="S48" s="28"/>
      <c r="T48" s="28"/>
    </row>
    <row r="49" spans="1:20" x14ac:dyDescent="0.5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</row>
    <row r="77" spans="1:19" x14ac:dyDescent="0.15">
      <c r="S77" s="59" t="s">
        <v>240</v>
      </c>
    </row>
    <row r="79" spans="1:19" ht="26.25" x14ac:dyDescent="0.15">
      <c r="A79" s="158" t="s">
        <v>194</v>
      </c>
      <c r="B79" s="158"/>
      <c r="C79" s="158"/>
      <c r="D79" s="158"/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  <c r="R79" s="158"/>
      <c r="S79" s="158"/>
    </row>
    <row r="81" spans="1:19" ht="21" customHeight="1" x14ac:dyDescent="0.5">
      <c r="A81" s="32"/>
      <c r="B81" s="30"/>
      <c r="C81" s="32" t="s">
        <v>196</v>
      </c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43"/>
      <c r="R81" s="28"/>
      <c r="S81" s="28"/>
    </row>
    <row r="82" spans="1:19" ht="21" customHeight="1" x14ac:dyDescent="0.5">
      <c r="A82" s="32"/>
      <c r="B82" s="155" t="str">
        <f>"การวิจัยในชั้นเรียนโดยมีผู้วิจัย คือ"&amp;ข้อมูลทั่วไป!$B$2&amp;"  ตำแหน่ง"&amp;ข้อมูลทั่วไป!$B$3&amp;"โรงเรียน"&amp;ข้อมูลทั่วไป!$B$8&amp;"  วิทยะฐานะ "&amp;ข้อมูลทั่วไป!$B$4&amp;"  สังกัด"&amp;ข้อมูลทั่วไป!$B$9&amp;"  ซึ่งเป็นการวิจัยในชั้นเรียนเรื่อง  ผลการใช้แบบฝึกเรื่อง"&amp;VLOOKUP(W1,ข้อมูลแผนการสอนและวิจัย!A:AA,6,FALSE)&amp;" พัฒนาทักษะ"&amp;VLOOKUP(W1,ข้อมูลแผนการสอนและวิจัย!A:AA,8,FALSE)&amp;"  ของนักเรียนชั้น"&amp;VLOOKUP(W1,ข้อมูลแผนการสอนและวิจัย!A:AA,4,FALSE)&amp;"ปีที่ "&amp;VLOOKUP(W1,ข้อมูลแผนการสอนและวิจัย!A:AA,5,FALSE)</f>
        <v>การวิจัยในชั้นเรียนโดยมีผู้วิจัย คือนางจิรนาถ เคียนทอง  ตำแหน่งครูโรงเรียนทับช้างวิทยาคม  วิทยะฐานะ ชำนาญการพิเศษ  สังกัดสำนักงานเขตพื้นที่การศึกษามัธยมศึกษาสงขลา สตูล  ซึ่งเป็นการวิจัยในชั้นเรียนเรื่อง  ผลการใช้แบบฝึกเรื่องคณิตศาสตร์ พัฒนาทักษะการบวกเศษส่วน  ของนักเรียนชั้นประถมศึกษาปีที่ 6</v>
      </c>
      <c r="C82" s="155"/>
      <c r="D82" s="155"/>
      <c r="E82" s="155"/>
      <c r="F82" s="155"/>
      <c r="G82" s="155"/>
      <c r="H82" s="155"/>
      <c r="I82" s="155"/>
      <c r="J82" s="155"/>
      <c r="K82" s="155"/>
      <c r="L82" s="155"/>
      <c r="M82" s="155"/>
      <c r="N82" s="155"/>
      <c r="O82" s="155"/>
      <c r="P82" s="155"/>
      <c r="Q82" s="155"/>
      <c r="R82" s="155"/>
      <c r="S82" s="155"/>
    </row>
    <row r="83" spans="1:19" x14ac:dyDescent="0.5">
      <c r="A83" s="32"/>
      <c r="B83" s="155"/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155"/>
      <c r="N83" s="155"/>
      <c r="O83" s="155"/>
      <c r="P83" s="155"/>
      <c r="Q83" s="155"/>
      <c r="R83" s="155"/>
      <c r="S83" s="155"/>
    </row>
    <row r="84" spans="1:19" ht="21" customHeight="1" x14ac:dyDescent="0.5">
      <c r="A84" s="32"/>
      <c r="B84" s="155"/>
      <c r="C84" s="155"/>
      <c r="D84" s="155"/>
      <c r="E84" s="155"/>
      <c r="F84" s="155"/>
      <c r="G84" s="155"/>
      <c r="H84" s="155"/>
      <c r="I84" s="155"/>
      <c r="J84" s="155"/>
      <c r="K84" s="155"/>
      <c r="L84" s="155"/>
      <c r="M84" s="155"/>
      <c r="N84" s="155"/>
      <c r="O84" s="155"/>
      <c r="P84" s="155"/>
      <c r="Q84" s="155"/>
      <c r="R84" s="155"/>
      <c r="S84" s="155"/>
    </row>
    <row r="85" spans="1:19" x14ac:dyDescent="0.5">
      <c r="A85" s="28"/>
      <c r="B85" s="155"/>
      <c r="C85" s="155"/>
      <c r="D85" s="155"/>
      <c r="E85" s="155"/>
      <c r="F85" s="155"/>
      <c r="G85" s="155"/>
      <c r="H85" s="155"/>
      <c r="I85" s="155"/>
      <c r="J85" s="155"/>
      <c r="K85" s="155"/>
      <c r="L85" s="155"/>
      <c r="M85" s="155"/>
      <c r="N85" s="155"/>
      <c r="O85" s="155"/>
      <c r="P85" s="155"/>
      <c r="Q85" s="155"/>
      <c r="R85" s="155"/>
      <c r="S85" s="155"/>
    </row>
    <row r="86" spans="1:19" x14ac:dyDescent="0.5">
      <c r="A86" s="28"/>
      <c r="B86" s="155"/>
      <c r="C86" s="155"/>
      <c r="D86" s="155"/>
      <c r="E86" s="155"/>
      <c r="F86" s="155"/>
      <c r="G86" s="155"/>
      <c r="H86" s="155"/>
      <c r="I86" s="155"/>
      <c r="J86" s="155"/>
      <c r="K86" s="155"/>
      <c r="L86" s="155"/>
      <c r="M86" s="155"/>
      <c r="N86" s="155"/>
      <c r="O86" s="155"/>
      <c r="P86" s="155"/>
      <c r="Q86" s="155"/>
      <c r="R86" s="155"/>
      <c r="S86" s="155"/>
    </row>
    <row r="87" spans="1:19" x14ac:dyDescent="0.15">
      <c r="C87" s="42" t="s">
        <v>253</v>
      </c>
    </row>
    <row r="89" spans="1:19" x14ac:dyDescent="0.5">
      <c r="J89" s="32"/>
      <c r="K89" s="32"/>
      <c r="L89" s="32"/>
      <c r="M89" s="32"/>
      <c r="N89" s="32"/>
      <c r="O89" s="32"/>
      <c r="P89" s="32"/>
      <c r="Q89" s="32"/>
      <c r="R89" s="32"/>
      <c r="S89" s="32"/>
    </row>
    <row r="90" spans="1:19" x14ac:dyDescent="0.5">
      <c r="J90" s="36"/>
      <c r="K90" s="32"/>
      <c r="L90" s="138" t="s">
        <v>10</v>
      </c>
      <c r="M90" s="138"/>
      <c r="N90" s="137"/>
      <c r="O90" s="137"/>
      <c r="P90" s="137"/>
      <c r="Q90" s="137"/>
      <c r="R90" s="137"/>
      <c r="S90" s="36"/>
    </row>
    <row r="91" spans="1:19" x14ac:dyDescent="0.5">
      <c r="J91" s="36"/>
      <c r="K91" s="32"/>
      <c r="L91" s="32"/>
      <c r="M91" s="136" t="str">
        <f>"("&amp;ข้อมูลทั่วไป!B2&amp;")"</f>
        <v>(นางจิรนาถ เคียนทอง)</v>
      </c>
      <c r="N91" s="136"/>
      <c r="O91" s="136"/>
      <c r="P91" s="136"/>
      <c r="Q91" s="136"/>
      <c r="R91" s="136"/>
      <c r="S91" s="136"/>
    </row>
    <row r="117" spans="1:20" x14ac:dyDescent="0.15">
      <c r="A117" s="151" t="str">
        <f>"แผนการจัดการเรียนรู้รายวิชา"&amp;VLOOKUP(W1,ข้อมูลแผนการสอนและวิจัย!A:AA,6,FALSE)</f>
        <v>แผนการจัดการเรียนรู้รายวิชาคณิตศาสตร์</v>
      </c>
      <c r="B117" s="151"/>
      <c r="C117" s="151"/>
      <c r="D117" s="151"/>
      <c r="E117" s="151"/>
      <c r="F117" s="151"/>
      <c r="G117" s="151"/>
      <c r="H117" s="151"/>
      <c r="I117" s="151"/>
      <c r="J117" s="151"/>
      <c r="K117" s="151"/>
      <c r="L117" s="151"/>
      <c r="M117" s="151"/>
      <c r="N117" s="151"/>
      <c r="O117" s="151"/>
      <c r="P117" s="151"/>
      <c r="Q117" s="151"/>
      <c r="R117" s="151"/>
      <c r="S117" s="151"/>
    </row>
    <row r="118" spans="1:20" ht="25.15" customHeight="1" x14ac:dyDescent="0.15">
      <c r="A118" s="151"/>
      <c r="B118" s="151"/>
      <c r="C118" s="151"/>
      <c r="D118" s="151"/>
      <c r="E118" s="151"/>
      <c r="F118" s="151"/>
      <c r="G118" s="151"/>
      <c r="H118" s="151"/>
      <c r="I118" s="151"/>
      <c r="J118" s="151"/>
      <c r="K118" s="151"/>
      <c r="L118" s="151"/>
      <c r="M118" s="151"/>
      <c r="N118" s="151"/>
      <c r="O118" s="151"/>
      <c r="P118" s="151"/>
      <c r="Q118" s="151"/>
      <c r="R118" s="151"/>
      <c r="S118" s="151"/>
      <c r="T118" s="44"/>
    </row>
    <row r="119" spans="1:20" ht="21" customHeight="1" x14ac:dyDescent="0.15">
      <c r="A119" s="153" t="str">
        <f>" เรื่อง "&amp;VLOOKUP(W1,ข้อมูลแผนการสอนและวิจัย!A:AA,8,FALSE)&amp;" ชั้น"&amp;VLOOKUP(W1,ข้อมูลแผนการสอนและวิจัย!A:AA,4,FALSE)&amp;"ปีที่ "&amp;VLOOKUP(W1,ข้อมูลแผนการสอนและวิจัย!A:AA,5,FALSE)</f>
        <v xml:space="preserve"> เรื่อง การบวกเศษส่วน ชั้นประถมศึกษาปีที่ 6</v>
      </c>
      <c r="B119" s="153"/>
      <c r="C119" s="153"/>
      <c r="D119" s="153"/>
      <c r="E119" s="153"/>
      <c r="F119" s="153"/>
      <c r="G119" s="153"/>
      <c r="H119" s="153"/>
      <c r="I119" s="153"/>
      <c r="J119" s="153"/>
      <c r="K119" s="153"/>
      <c r="L119" s="153"/>
      <c r="M119" s="153"/>
      <c r="N119" s="153"/>
      <c r="O119" s="153"/>
      <c r="P119" s="153"/>
      <c r="Q119" s="153"/>
      <c r="R119" s="153"/>
      <c r="S119" s="153"/>
      <c r="T119" s="44"/>
    </row>
    <row r="120" spans="1:20" ht="21" customHeight="1" x14ac:dyDescent="0.15">
      <c r="A120" s="153"/>
      <c r="B120" s="153"/>
      <c r="C120" s="153"/>
      <c r="D120" s="153"/>
      <c r="E120" s="153"/>
      <c r="F120" s="153"/>
      <c r="G120" s="153"/>
      <c r="H120" s="153"/>
      <c r="I120" s="153"/>
      <c r="J120" s="153"/>
      <c r="K120" s="153"/>
      <c r="L120" s="153"/>
      <c r="M120" s="153"/>
      <c r="N120" s="153"/>
      <c r="O120" s="153"/>
      <c r="P120" s="153"/>
      <c r="Q120" s="153"/>
      <c r="R120" s="153"/>
      <c r="S120" s="153"/>
      <c r="T120" s="44"/>
    </row>
    <row r="121" spans="1:20" ht="21" customHeight="1" x14ac:dyDescent="0.15">
      <c r="A121" s="153"/>
      <c r="B121" s="153"/>
      <c r="C121" s="153"/>
      <c r="D121" s="153"/>
      <c r="E121" s="153"/>
      <c r="F121" s="153"/>
      <c r="G121" s="153"/>
      <c r="H121" s="153"/>
      <c r="I121" s="153"/>
      <c r="J121" s="153"/>
      <c r="K121" s="153"/>
      <c r="L121" s="153"/>
      <c r="M121" s="153"/>
      <c r="N121" s="153"/>
      <c r="O121" s="153"/>
      <c r="P121" s="153"/>
      <c r="Q121" s="153"/>
      <c r="R121" s="153"/>
      <c r="S121" s="153"/>
      <c r="T121" s="44"/>
    </row>
    <row r="122" spans="1:20" ht="21" customHeight="1" x14ac:dyDescent="0.15">
      <c r="A122" s="153"/>
      <c r="B122" s="153"/>
      <c r="C122" s="153"/>
      <c r="D122" s="153"/>
      <c r="E122" s="153"/>
      <c r="F122" s="153"/>
      <c r="G122" s="153"/>
      <c r="H122" s="153"/>
      <c r="I122" s="153"/>
      <c r="J122" s="153"/>
      <c r="K122" s="153"/>
      <c r="L122" s="153"/>
      <c r="M122" s="153"/>
      <c r="N122" s="153"/>
      <c r="O122" s="153"/>
      <c r="P122" s="153"/>
      <c r="Q122" s="153"/>
      <c r="R122" s="153"/>
      <c r="S122" s="153"/>
      <c r="T122" s="44"/>
    </row>
    <row r="123" spans="1:20" x14ac:dyDescent="0.15">
      <c r="A123" s="151"/>
      <c r="B123" s="151"/>
      <c r="C123" s="151"/>
      <c r="D123" s="151"/>
      <c r="E123" s="151"/>
      <c r="F123" s="151"/>
      <c r="G123" s="151"/>
      <c r="H123" s="151"/>
      <c r="I123" s="151"/>
      <c r="J123" s="151"/>
      <c r="K123" s="151"/>
      <c r="L123" s="151"/>
      <c r="M123" s="151"/>
      <c r="N123" s="151"/>
      <c r="O123" s="151"/>
      <c r="P123" s="151"/>
      <c r="Q123" s="151"/>
      <c r="R123" s="151"/>
      <c r="S123" s="151"/>
    </row>
    <row r="124" spans="1:20" x14ac:dyDescent="0.15">
      <c r="A124" s="151"/>
      <c r="B124" s="151"/>
      <c r="C124" s="151"/>
      <c r="D124" s="151"/>
      <c r="E124" s="151"/>
      <c r="F124" s="151"/>
      <c r="G124" s="151"/>
      <c r="H124" s="151"/>
      <c r="I124" s="151"/>
      <c r="J124" s="151"/>
      <c r="K124" s="151"/>
      <c r="L124" s="151"/>
      <c r="M124" s="151"/>
      <c r="N124" s="151"/>
      <c r="O124" s="151"/>
      <c r="P124" s="151"/>
      <c r="Q124" s="151"/>
      <c r="R124" s="151"/>
      <c r="S124" s="151"/>
    </row>
    <row r="125" spans="1:20" x14ac:dyDescent="0.15">
      <c r="A125" s="151"/>
      <c r="B125" s="151"/>
      <c r="C125" s="151"/>
      <c r="D125" s="151"/>
      <c r="E125" s="151"/>
      <c r="F125" s="151"/>
      <c r="G125" s="151"/>
      <c r="H125" s="151"/>
      <c r="I125" s="151"/>
      <c r="J125" s="151"/>
      <c r="K125" s="151"/>
      <c r="L125" s="151"/>
      <c r="M125" s="151"/>
      <c r="N125" s="151"/>
      <c r="O125" s="151"/>
      <c r="P125" s="151"/>
      <c r="Q125" s="151"/>
      <c r="R125" s="151"/>
      <c r="S125" s="151"/>
    </row>
    <row r="126" spans="1:20" x14ac:dyDescent="0.15">
      <c r="A126" s="151"/>
      <c r="B126" s="151"/>
      <c r="C126" s="151"/>
      <c r="D126" s="151"/>
      <c r="E126" s="151"/>
      <c r="F126" s="151"/>
      <c r="G126" s="151"/>
      <c r="H126" s="151"/>
      <c r="I126" s="151"/>
      <c r="J126" s="151"/>
      <c r="K126" s="151"/>
      <c r="L126" s="151"/>
      <c r="M126" s="151"/>
      <c r="N126" s="151"/>
      <c r="O126" s="151"/>
      <c r="P126" s="151"/>
      <c r="Q126" s="151"/>
      <c r="R126" s="151"/>
      <c r="S126" s="151"/>
    </row>
    <row r="127" spans="1:20" x14ac:dyDescent="0.15">
      <c r="A127" s="151"/>
      <c r="B127" s="151"/>
      <c r="C127" s="151"/>
      <c r="D127" s="151"/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  <c r="R127" s="151"/>
      <c r="S127" s="151"/>
    </row>
    <row r="128" spans="1:20" x14ac:dyDescent="0.15">
      <c r="A128" s="151"/>
      <c r="B128" s="151"/>
      <c r="C128" s="151"/>
      <c r="D128" s="151"/>
      <c r="E128" s="151"/>
      <c r="F128" s="151"/>
      <c r="G128" s="151"/>
      <c r="H128" s="151"/>
      <c r="I128" s="151"/>
      <c r="J128" s="151"/>
      <c r="K128" s="151"/>
      <c r="L128" s="151"/>
      <c r="M128" s="151"/>
      <c r="N128" s="151"/>
      <c r="O128" s="151"/>
      <c r="P128" s="151"/>
      <c r="Q128" s="151"/>
      <c r="R128" s="151"/>
      <c r="S128" s="151"/>
    </row>
    <row r="129" spans="1:19" x14ac:dyDescent="0.15">
      <c r="A129" s="154" t="str">
        <f>ข้อมูลทั่วไป!$B$2</f>
        <v>นางจิรนาถ เคียนทอง</v>
      </c>
      <c r="B129" s="151"/>
      <c r="C129" s="151"/>
      <c r="D129" s="151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  <c r="R129" s="151"/>
      <c r="S129" s="151"/>
    </row>
    <row r="130" spans="1:19" x14ac:dyDescent="0.15">
      <c r="A130" s="151"/>
      <c r="B130" s="151"/>
      <c r="C130" s="151"/>
      <c r="D130" s="151"/>
      <c r="E130" s="151"/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151"/>
      <c r="Q130" s="151"/>
      <c r="R130" s="151"/>
      <c r="S130" s="151"/>
    </row>
    <row r="131" spans="1:19" x14ac:dyDescent="0.15">
      <c r="A131" s="151" t="str">
        <f>"ตำแหน่ง "&amp;ข้อมูลทั่วไป!$B$3&amp;"  วิทยฐานะ "&amp;ข้อมูลทั่วไป!$B$4</f>
        <v>ตำแหน่ง ครู  วิทยฐานะ ชำนาญการพิเศษ</v>
      </c>
      <c r="B131" s="151"/>
      <c r="C131" s="151"/>
      <c r="D131" s="151"/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151"/>
      <c r="Q131" s="151"/>
      <c r="R131" s="151"/>
      <c r="S131" s="151"/>
    </row>
    <row r="132" spans="1:19" x14ac:dyDescent="0.15">
      <c r="A132" s="151"/>
      <c r="B132" s="151"/>
      <c r="C132" s="151"/>
      <c r="D132" s="151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  <c r="Q132" s="151"/>
      <c r="R132" s="151"/>
      <c r="S132" s="151"/>
    </row>
    <row r="133" spans="1:19" x14ac:dyDescent="0.15">
      <c r="A133" s="151"/>
      <c r="B133" s="151"/>
      <c r="C133" s="151"/>
      <c r="D133" s="151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  <c r="R133" s="151"/>
      <c r="S133" s="151"/>
    </row>
    <row r="134" spans="1:19" x14ac:dyDescent="0.15">
      <c r="A134" s="151"/>
      <c r="B134" s="151"/>
      <c r="C134" s="151"/>
      <c r="D134" s="151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  <c r="R134" s="151"/>
      <c r="S134" s="151"/>
    </row>
    <row r="135" spans="1:19" x14ac:dyDescent="0.15">
      <c r="A135" s="151"/>
      <c r="B135" s="151"/>
      <c r="C135" s="151"/>
      <c r="D135" s="151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  <c r="R135" s="151"/>
      <c r="S135" s="151"/>
    </row>
    <row r="136" spans="1:19" x14ac:dyDescent="0.15">
      <c r="A136" s="151"/>
      <c r="B136" s="151"/>
      <c r="C136" s="151"/>
      <c r="D136" s="151"/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  <c r="R136" s="151"/>
      <c r="S136" s="151"/>
    </row>
    <row r="137" spans="1:19" x14ac:dyDescent="0.15">
      <c r="A137" s="151"/>
      <c r="B137" s="151"/>
      <c r="C137" s="151"/>
      <c r="D137" s="151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  <c r="R137" s="151"/>
      <c r="S137" s="151"/>
    </row>
    <row r="138" spans="1:19" x14ac:dyDescent="0.15">
      <c r="A138" s="151"/>
      <c r="B138" s="151"/>
      <c r="C138" s="151"/>
      <c r="D138" s="151"/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151"/>
      <c r="P138" s="151"/>
      <c r="Q138" s="151"/>
      <c r="R138" s="151"/>
      <c r="S138" s="151"/>
    </row>
    <row r="139" spans="1:19" x14ac:dyDescent="0.15">
      <c r="A139" s="151"/>
      <c r="B139" s="151"/>
      <c r="C139" s="151"/>
      <c r="D139" s="151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  <c r="R139" s="151"/>
      <c r="S139" s="151"/>
    </row>
    <row r="140" spans="1:19" x14ac:dyDescent="0.15">
      <c r="A140" s="151"/>
      <c r="B140" s="151"/>
      <c r="C140" s="151"/>
      <c r="D140" s="151"/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  <c r="R140" s="151"/>
      <c r="S140" s="151"/>
    </row>
    <row r="141" spans="1:19" x14ac:dyDescent="0.15">
      <c r="A141" s="151"/>
      <c r="B141" s="151"/>
      <c r="C141" s="151"/>
      <c r="D141" s="151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  <c r="R141" s="151"/>
      <c r="S141" s="151"/>
    </row>
    <row r="142" spans="1:19" x14ac:dyDescent="0.15">
      <c r="A142" s="151"/>
      <c r="B142" s="151"/>
      <c r="C142" s="151"/>
      <c r="D142" s="151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  <c r="R142" s="151"/>
      <c r="S142" s="151"/>
    </row>
    <row r="143" spans="1:19" x14ac:dyDescent="0.15">
      <c r="A143" s="151" t="str">
        <f>"โรงเรียน"&amp;ข้อมูลทั่วไป!$B$8</f>
        <v>โรงเรียนทับช้างวิทยาคม</v>
      </c>
      <c r="B143" s="151"/>
      <c r="C143" s="151"/>
      <c r="D143" s="151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  <c r="R143" s="151"/>
      <c r="S143" s="151"/>
    </row>
    <row r="144" spans="1:19" x14ac:dyDescent="0.15">
      <c r="A144" s="151"/>
      <c r="B144" s="151"/>
      <c r="C144" s="151"/>
      <c r="D144" s="151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  <c r="R144" s="151"/>
      <c r="S144" s="151"/>
    </row>
    <row r="145" spans="1:19" ht="21" customHeight="1" x14ac:dyDescent="0.15">
      <c r="A145" s="154" t="str">
        <f>ข้อมูลทั่วไป!$B$9</f>
        <v>สำนักงานเขตพื้นที่การศึกษามัธยมศึกษาสงขลา สตูล</v>
      </c>
      <c r="B145" s="151"/>
      <c r="C145" s="151"/>
      <c r="D145" s="151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151"/>
      <c r="Q145" s="151"/>
      <c r="R145" s="151"/>
      <c r="S145" s="151"/>
    </row>
    <row r="146" spans="1:19" ht="21" customHeight="1" x14ac:dyDescent="0.15">
      <c r="A146" s="151"/>
      <c r="B146" s="151"/>
      <c r="C146" s="151"/>
      <c r="D146" s="151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P146" s="151"/>
      <c r="Q146" s="151"/>
      <c r="R146" s="151"/>
      <c r="S146" s="151"/>
    </row>
    <row r="147" spans="1:19" x14ac:dyDescent="0.15">
      <c r="A147" s="151" t="str">
        <f>"ปีการศึกษา "&amp;VLOOKUP(W1,ข้อมูลแผนการสอนและวิจัย!A:AA,2,FALSE)</f>
        <v>ปีการศึกษา 2563</v>
      </c>
      <c r="B147" s="151"/>
      <c r="C147" s="151"/>
      <c r="D147" s="151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151"/>
      <c r="Q147" s="151"/>
      <c r="R147" s="151"/>
      <c r="S147" s="151"/>
    </row>
    <row r="148" spans="1:19" x14ac:dyDescent="0.15">
      <c r="A148" s="151"/>
      <c r="B148" s="151"/>
      <c r="C148" s="151"/>
      <c r="D148" s="151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  <c r="R148" s="151"/>
      <c r="S148" s="151"/>
    </row>
    <row r="149" spans="1:19" x14ac:dyDescent="0.15">
      <c r="A149" s="152"/>
      <c r="B149" s="152"/>
      <c r="C149" s="152"/>
      <c r="D149" s="152"/>
      <c r="E149" s="152"/>
      <c r="F149" s="152"/>
      <c r="G149" s="152"/>
      <c r="H149" s="152"/>
      <c r="I149" s="152"/>
      <c r="J149" s="152"/>
      <c r="K149" s="152"/>
      <c r="L149" s="152"/>
      <c r="M149" s="152"/>
      <c r="N149" s="152"/>
      <c r="O149" s="152"/>
      <c r="P149" s="152"/>
      <c r="Q149" s="152"/>
      <c r="R149" s="152"/>
      <c r="S149" s="152"/>
    </row>
    <row r="150" spans="1:19" x14ac:dyDescent="0.15">
      <c r="A150" s="152"/>
      <c r="B150" s="152"/>
      <c r="C150" s="152"/>
      <c r="D150" s="152"/>
      <c r="E150" s="152"/>
      <c r="F150" s="152"/>
      <c r="G150" s="152"/>
      <c r="H150" s="152"/>
      <c r="I150" s="152"/>
      <c r="J150" s="152"/>
      <c r="K150" s="152"/>
      <c r="L150" s="152"/>
      <c r="M150" s="152"/>
      <c r="N150" s="152"/>
      <c r="O150" s="152"/>
      <c r="P150" s="152"/>
      <c r="Q150" s="152"/>
      <c r="R150" s="152"/>
      <c r="S150" s="152"/>
    </row>
  </sheetData>
  <sheetProtection algorithmName="SHA-512" hashValue="0zfdp54y44CgmDVxUYHoHOz23e5QaHZlSIRcfueoS1NgrkPqzyiVlKeqricnH8nqxvLqAkmbDY5aoaL42xn/KA==" saltValue="OCC8aZTbyG0ik8l4kSMNKQ==" spinCount="100000" sheet="1" objects="1" scenarios="1"/>
  <mergeCells count="30">
    <mergeCell ref="W1:X2"/>
    <mergeCell ref="U1:V2"/>
    <mergeCell ref="A79:S79"/>
    <mergeCell ref="A42:T42"/>
    <mergeCell ref="L90:M90"/>
    <mergeCell ref="N90:R90"/>
    <mergeCell ref="B39:G39"/>
    <mergeCell ref="A117:S118"/>
    <mergeCell ref="A123:S124"/>
    <mergeCell ref="A125:S126"/>
    <mergeCell ref="B82:S86"/>
    <mergeCell ref="A2:S2"/>
    <mergeCell ref="A3:S3"/>
    <mergeCell ref="A4:S4"/>
    <mergeCell ref="A5:S5"/>
    <mergeCell ref="B33:G33"/>
    <mergeCell ref="M91:S91"/>
    <mergeCell ref="A147:S148"/>
    <mergeCell ref="A149:S150"/>
    <mergeCell ref="A119:S122"/>
    <mergeCell ref="A137:S138"/>
    <mergeCell ref="A139:S140"/>
    <mergeCell ref="A141:S142"/>
    <mergeCell ref="A143:S144"/>
    <mergeCell ref="A145:S146"/>
    <mergeCell ref="A127:S128"/>
    <mergeCell ref="A129:S130"/>
    <mergeCell ref="A131:S132"/>
    <mergeCell ref="A133:S134"/>
    <mergeCell ref="A135:S136"/>
  </mergeCells>
  <pageMargins left="0.7" right="0.21014492753623187" top="0.31818181818181818" bottom="0.39393939393939392" header="0.3" footer="0.3"/>
  <pageSetup paperSize="9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ข้อมูลแผนการสอนและวิจัย!$A$1:$A$22</xm:f>
          </x14:formula1>
          <xm:sqref>W1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X170"/>
  <sheetViews>
    <sheetView view="pageLayout" zoomScaleNormal="100" workbookViewId="0">
      <selection activeCell="S4" sqref="S4"/>
    </sheetView>
  </sheetViews>
  <sheetFormatPr defaultColWidth="4.37109375" defaultRowHeight="24" x14ac:dyDescent="0.5"/>
  <cols>
    <col min="1" max="19" width="4.37109375" style="28"/>
    <col min="20" max="20" width="4.74609375" style="28" bestFit="1" customWidth="1"/>
    <col min="21" max="16384" width="4.37109375" style="28"/>
  </cols>
  <sheetData>
    <row r="1" spans="1:24" x14ac:dyDescent="0.5">
      <c r="S1" s="28" t="s">
        <v>240</v>
      </c>
      <c r="T1" s="28">
        <v>3</v>
      </c>
      <c r="U1" s="161" t="s">
        <v>8</v>
      </c>
      <c r="V1" s="161"/>
      <c r="W1" s="160">
        <v>3</v>
      </c>
      <c r="X1" s="160"/>
    </row>
    <row r="2" spans="1:24" ht="21" customHeight="1" x14ac:dyDescent="0.5">
      <c r="A2" s="159" t="s">
        <v>252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61"/>
      <c r="V2" s="161"/>
      <c r="W2" s="160"/>
      <c r="X2" s="160"/>
    </row>
    <row r="3" spans="1:24" s="29" customFormat="1" ht="12.75" x14ac:dyDescent="0.25"/>
    <row r="4" spans="1:24" x14ac:dyDescent="0.5">
      <c r="A4" s="30" t="s">
        <v>166</v>
      </c>
      <c r="B4" s="31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24" x14ac:dyDescent="0.5">
      <c r="A5" s="155" t="str">
        <f>"ผลการใช้แบบฝึกเรื่อง"&amp;VLOOKUP(W1,ข้อมูลแผนการสอนและวิจัย!A:AA,8,FALSE)&amp;" พัฒนาทักษะ"&amp;VLOOKUP(W1,ข้อมูลแผนการสอนและวิจัย!A:AA,14,FALSE)&amp;"  ของนักเรียนชั้น"&amp;VLOOKUP(W1,ข้อมูลแผนการสอนและวิจัย!A:AA,4,FALSE)&amp;"ปีที่ "&amp;VLOOKUP(W1,ข้อมูลแผนการสอนและวิจัย!A:AA,5,FALSE)</f>
        <v>ผลการใช้แบบฝึกเรื่องการหาค่าประมาณ พัฒนาทักษะการอ่านแผนภูมิแท่ง  ของนักเรียนชั้นประถมศึกษาปีที่ 5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</row>
    <row r="6" spans="1:24" x14ac:dyDescent="0.5">
      <c r="A6" s="155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</row>
    <row r="7" spans="1:24" x14ac:dyDescent="0.5">
      <c r="A7" s="30" t="s">
        <v>167</v>
      </c>
      <c r="B7" s="32"/>
      <c r="C7" s="32"/>
      <c r="D7" s="33" t="str">
        <f>ข้อมูลทั่วไป!B2</f>
        <v>นางจิรนาถ เคียนทอง</v>
      </c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</row>
    <row r="8" spans="1:24" x14ac:dyDescent="0.5">
      <c r="A8" s="31"/>
      <c r="B8" s="32"/>
      <c r="C8" s="32"/>
      <c r="D8" s="34" t="str">
        <f>"ตำแหน่ง "&amp;ข้อมูลทั่วไป!$B$3&amp;"  วิทยฐานะ "&amp;ข้อมูลทั่วไป!$B$4</f>
        <v>ตำแหน่ง ครู  วิทยฐานะ ชำนาญการพิเศษ</v>
      </c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</row>
    <row r="9" spans="1:24" x14ac:dyDescent="0.5">
      <c r="A9" s="34" t="s">
        <v>7</v>
      </c>
      <c r="B9" s="32"/>
      <c r="C9" s="32"/>
      <c r="D9" s="162" t="str">
        <f>ข้อมูลทั่วไป!$A$8&amp;ข้อมูลทั่วไป!$B$8&amp;"  "&amp;ข้อมูลทั่วไป!$A$9&amp;ข้อมูลทั่วไป!$B$9</f>
        <v>โรงเรียนทับช้างวิทยาคม  สังกัดสำนักงานเขตพื้นที่การศึกษามัธยมศึกษาสงขลา สตูล</v>
      </c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</row>
    <row r="10" spans="1:24" x14ac:dyDescent="0.5">
      <c r="A10" s="30" t="s">
        <v>168</v>
      </c>
      <c r="B10" s="32"/>
      <c r="C10" s="32"/>
      <c r="D10" s="34" t="str">
        <f>"ปีการศึกษา  "&amp;VLOOKUP(W1,ข้อมูลแผนการสอนและวิจัย!A:AA,2,FALSE)</f>
        <v>ปีการศึกษา  2564</v>
      </c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</row>
    <row r="11" spans="1:24" x14ac:dyDescent="0.5">
      <c r="A11" s="34"/>
      <c r="B11" s="31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</row>
    <row r="12" spans="1:24" x14ac:dyDescent="0.5">
      <c r="A12" s="150" t="s">
        <v>169</v>
      </c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35"/>
    </row>
    <row r="13" spans="1:24" x14ac:dyDescent="0.5">
      <c r="A13" s="34"/>
      <c r="B13" s="31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</row>
    <row r="14" spans="1:24" x14ac:dyDescent="0.5">
      <c r="A14" s="34" t="s">
        <v>170</v>
      </c>
      <c r="B14" s="31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</row>
    <row r="15" spans="1:24" x14ac:dyDescent="0.5">
      <c r="A15" s="32"/>
      <c r="B15" s="34" t="str">
        <f>"1.1 เพื่อศึกษาประสิทธิภาพของแบบฝึกเรื่อง"&amp;VLOOKUP(W1,ข้อมูลแผนการสอนและวิจัย!A:AA,8,FALSE)&amp;"  ตามเกณฑ์ 80/80 "</f>
        <v xml:space="preserve">1.1 เพื่อศึกษาประสิทธิภาพของแบบฝึกเรื่องการหาค่าประมาณ  ตามเกณฑ์ 80/80 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</row>
    <row r="16" spans="1:24" x14ac:dyDescent="0.5">
      <c r="A16" s="32"/>
      <c r="B16" s="34" t="str">
        <f>"1.2 เพื่อศึกษาผลสัมฤทธิ์ทางการเรียนเรื่อง"&amp;VLOOKUP(W1,ข้อมูลแผนการสอนและวิจัย!A:AA,8,FALSE)</f>
        <v>1.2 เพื่อศึกษาผลสัมฤทธิ์ทางการเรียนเรื่องการหาค่าประมาณ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</row>
    <row r="17" spans="1:20" x14ac:dyDescent="0.5">
      <c r="A17" s="34" t="str">
        <f>"2.  วิชา "&amp;VLOOKUP(W1,ข้อมูลแผนการสอนและวิจัย!A:AA,6,FALSE)</f>
        <v>2.  วิชา คณิตศาสตร์6</v>
      </c>
      <c r="B17" s="31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</row>
    <row r="18" spans="1:20" x14ac:dyDescent="0.5">
      <c r="A18" s="32"/>
      <c r="B18" s="34" t="str">
        <f>"2.1  สอดคล้องกับ สาระที่ "&amp;MID(VLOOKUP(W1,ข้อมูลแผนการสอนและวิจัย!A:AA,11,FALSE),2,2)</f>
        <v>2.1  สอดคล้องกับ สาระที่  1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</row>
    <row r="19" spans="1:20" x14ac:dyDescent="0.5">
      <c r="A19" s="32"/>
      <c r="B19" s="34" t="str">
        <f>"2.2  ตัวชี้วัด "&amp;VLOOKUP(W1,ข้อมูลแผนการสอนและวิจัย!A:AA,11,FALSE)</f>
        <v>2.2  ตัวชี้วัด ค 1.3 ป.6/1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</row>
    <row r="20" spans="1:20" x14ac:dyDescent="0.5">
      <c r="A20" s="32"/>
      <c r="B20" s="34" t="s">
        <v>171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</row>
    <row r="21" spans="1:20" x14ac:dyDescent="0.5">
      <c r="A21" s="32"/>
      <c r="B21" s="31"/>
      <c r="C21" s="34" t="str">
        <f>"คือนักเรียนชั้น"&amp;VLOOKUP(W1,ข้อมูลแผนการสอนและวิจัย!A:AA,4,FALSE)&amp;"ปีที่ "&amp;VLOOKUP(W1,ข้อมูลแผนการสอนและวิจัย!A:AA,5,FALSE)&amp;"  ปีการศึกษา "&amp;VLOOKUP(W1,ข้อมูลแผนการสอนและวิจัย!A:AA,2,FALSE)&amp;" จำนวน "&amp;VLOOKUP(W1,ข้อมูลแผนการสอนและวิจัย!A:AA,24,FALSE)&amp;" คน"</f>
        <v>คือนักเรียนชั้นประถมศึกษาปีที่ 5  ปีการศึกษา 2564 จำนวน 16 คน</v>
      </c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</row>
    <row r="22" spans="1:20" x14ac:dyDescent="0.5">
      <c r="A22" s="34" t="s">
        <v>172</v>
      </c>
      <c r="B22" s="31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</row>
    <row r="23" spans="1:20" x14ac:dyDescent="0.5">
      <c r="A23" s="32"/>
      <c r="B23" s="34" t="str">
        <f>"3.1  แบบฝึกเรื่อง  "&amp;VLOOKUP(W1,ข้อมูลแผนการสอนและวิจัย!A:AA,8,FALSE)&amp;"  จำนวน "&amp;VLOOKUP(W1,ข้อมูลแผนการสอนและวิจัย!A:AA,16,FALSE)&amp;" แบบฝึก"</f>
        <v>3.1  แบบฝึกเรื่อง  การหาค่าประมาณ  จำนวน 2 แบบฝึก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</row>
    <row r="24" spans="1:20" x14ac:dyDescent="0.5">
      <c r="A24" s="32"/>
      <c r="B24" s="34" t="str">
        <f>"3.2  แบบทดสอบวัดผลสัมฤทธิ์ทางการเรียน จำนวน  "&amp;VLOOKUP(W1,ข้อมูลแผนการสอนและวิจัย!A:AA,17,FALSE)&amp;" ฉบับ"</f>
        <v>3.2  แบบทดสอบวัดผลสัมฤทธิ์ทางการเรียน จำนวน  1 ฉบับ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</row>
    <row r="25" spans="1:20" x14ac:dyDescent="0.5">
      <c r="A25" s="32"/>
      <c r="B25" s="34" t="str">
        <f>"3.3  แผนการจัดการเรียนรู้ จำนวน  "&amp;VLOOKUP(W1,ข้อมูลแผนการสอนและวิจัย!A:AA,15,FALSE)&amp;" แผน"</f>
        <v>3.3  แผนการจัดการเรียนรู้ จำนวน  1 แผน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</row>
    <row r="26" spans="1:20" x14ac:dyDescent="0.5">
      <c r="A26" s="34" t="s">
        <v>173</v>
      </c>
      <c r="B26" s="31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</row>
    <row r="27" spans="1:20" x14ac:dyDescent="0.5">
      <c r="A27" s="34" t="s">
        <v>174</v>
      </c>
      <c r="B27" s="31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</row>
    <row r="28" spans="1:20" x14ac:dyDescent="0.5">
      <c r="A28" s="32"/>
      <c r="B28" s="163" t="str">
        <f>"5.1  จัดการเรียนรู้โดยการใช้แบบฝึกเรื่อง"&amp;VLOOKUP(W1,ข้อมูลแผนการสอนและวิจัย!A:AA,8,FALSE)&amp;"  ตามแผนการจัดการเรียนรู้ที่ได้กำหนดไว้"</f>
        <v>5.1  จัดการเรียนรู้โดยการใช้แบบฝึกเรื่องการหาค่าประมาณ  ตามแผนการจัดการเรียนรู้ที่ได้กำหนดไว้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</row>
    <row r="29" spans="1:20" x14ac:dyDescent="0.5">
      <c r="A29" s="32"/>
      <c r="B29" s="34" t="s">
        <v>175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</row>
    <row r="30" spans="1:20" x14ac:dyDescent="0.5">
      <c r="A30" s="34" t="s">
        <v>176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</row>
    <row r="31" spans="1:20" x14ac:dyDescent="0.5">
      <c r="A31" s="32"/>
      <c r="B31" s="34" t="str">
        <f>"6.1  ประสิทธิภาพของแบบฝึกเรื่อง"&amp;VLOOKUP(W1,ข้อมูลแผนการสอนและวิจัย!A:AA,8,FALSE)&amp;"  มีประสิทธิภาพสูงกว่าเกณฑ์ 80/80"</f>
        <v>6.1  ประสิทธิภาพของแบบฝึกเรื่องการหาค่าประมาณ  มีประสิทธิภาพสูงกว่าเกณฑ์ 80/80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</row>
    <row r="32" spans="1:20" x14ac:dyDescent="0.5">
      <c r="A32" s="32"/>
      <c r="B32" s="34" t="str">
        <f>"โดยมีประสิทธิภาพเท่ากับ "&amp;VLOOKUP(W1,ข้อมูลแผนการสอนและวิจัย!A:AA,25,FALSE)&amp;"/"&amp;VLOOKUP(W1,ข้อมูลแผนการสอนและวิจัย!A:AA,26,FALSE)</f>
        <v>โดยมีประสิทธิภาพเท่ากับ 89.17/84.38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</row>
    <row r="33" spans="1:20" x14ac:dyDescent="0.5">
      <c r="A33" s="32"/>
      <c r="B33" s="34" t="str">
        <f>"6.2  ผลสัมฤทธิ์ทางการเรียนเรื่อง"&amp;VLOOKUP(W1,ข้อมูลแผนการสอนและวิจัย!A:AA,8,FALSE)&amp;"  ของนักเรียนหลังเรียนสูงกว่าเกณฑ์มาตรฐาน"</f>
        <v>6.2  ผลสัมฤทธิ์ทางการเรียนเรื่องการหาค่าประมาณ  ของนักเรียนหลังเรียนสูงกว่าเกณฑ์มาตรฐาน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</row>
    <row r="34" spans="1:20" x14ac:dyDescent="0.5">
      <c r="A34" s="32"/>
      <c r="B34" s="34" t="str">
        <f>"มีค่าเท่ากับ "&amp;VLOOKUP(W1,ข้อมูลแผนการสอนและวิจัย!A:AA,26,FALSE)</f>
        <v>มีค่าเท่ากับ 84.38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</row>
    <row r="35" spans="1:20" x14ac:dyDescent="0.5">
      <c r="A35" s="32"/>
      <c r="B35" s="34" t="str">
        <f>"6.3  ผ่านตัวชี้วัด จำนวน "&amp;VLOOKUP(W1,ข้อมูลแผนการสอนและวิจัย!A:AA,24,FALSE)&amp; "  คน"</f>
        <v>6.3  ผ่านตัวชี้วัด จำนวน 16  คน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</row>
    <row r="36" spans="1:20" x14ac:dyDescent="0.5">
      <c r="A36" s="34" t="s">
        <v>177</v>
      </c>
      <c r="B36" s="31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</row>
    <row r="37" spans="1:20" x14ac:dyDescent="0.5">
      <c r="A37" s="32"/>
      <c r="B37" s="34" t="s">
        <v>178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</row>
    <row r="38" spans="1:20" x14ac:dyDescent="0.5">
      <c r="A38" s="32"/>
      <c r="B38" s="34" t="s">
        <v>179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</row>
    <row r="39" spans="1:20" x14ac:dyDescent="0.5">
      <c r="A39" s="32"/>
      <c r="B39" s="34" t="s">
        <v>180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</row>
    <row r="41" spans="1:20" x14ac:dyDescent="0.5">
      <c r="A41" s="138" t="s">
        <v>10</v>
      </c>
      <c r="B41" s="138"/>
      <c r="C41" s="137"/>
      <c r="D41" s="137"/>
      <c r="E41" s="137"/>
      <c r="F41" s="137"/>
      <c r="G41" s="137"/>
      <c r="H41" s="36" t="s">
        <v>167</v>
      </c>
      <c r="K41" s="138" t="s">
        <v>10</v>
      </c>
      <c r="L41" s="138"/>
      <c r="M41" s="137"/>
      <c r="N41" s="137"/>
      <c r="O41" s="137"/>
      <c r="P41" s="137"/>
      <c r="Q41" s="137"/>
      <c r="R41" s="36" t="s">
        <v>11</v>
      </c>
      <c r="S41" s="36"/>
      <c r="T41" s="36"/>
    </row>
    <row r="42" spans="1:20" x14ac:dyDescent="0.5">
      <c r="B42" s="136" t="str">
        <f>"("&amp;ข้อมูลทั่วไป!B2&amp;")"</f>
        <v>(นางจิรนาถ เคียนทอง)</v>
      </c>
      <c r="C42" s="136"/>
      <c r="D42" s="136"/>
      <c r="E42" s="136"/>
      <c r="F42" s="136"/>
      <c r="G42" s="136"/>
      <c r="H42" s="136"/>
      <c r="K42" s="32"/>
      <c r="L42" s="136" t="str">
        <f>"("&amp;ข้อมูลทั่วไป!B10&amp;")"</f>
        <v>(นายธีรสิทธิ์ เคียนทอง)</v>
      </c>
      <c r="M42" s="136"/>
      <c r="N42" s="136"/>
      <c r="O42" s="136"/>
      <c r="P42" s="136"/>
      <c r="Q42" s="136"/>
      <c r="R42" s="136"/>
      <c r="S42" s="36"/>
      <c r="T42" s="36"/>
    </row>
    <row r="70" spans="1:20" ht="26.25" x14ac:dyDescent="0.5">
      <c r="A70" s="158" t="s">
        <v>242</v>
      </c>
      <c r="B70" s="158"/>
      <c r="C70" s="158"/>
      <c r="D70" s="158"/>
      <c r="E70" s="158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58"/>
      <c r="R70" s="158"/>
      <c r="S70" s="158"/>
      <c r="T70" s="158"/>
    </row>
    <row r="72" spans="1:20" ht="24.75" x14ac:dyDescent="0.5">
      <c r="B72" s="37" t="s">
        <v>100</v>
      </c>
      <c r="R72" s="37" t="s">
        <v>240</v>
      </c>
    </row>
    <row r="74" spans="1:20" x14ac:dyDescent="0.5">
      <c r="B74" s="28" t="s">
        <v>194</v>
      </c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9">
        <v>1</v>
      </c>
    </row>
    <row r="75" spans="1:20" x14ac:dyDescent="0.5">
      <c r="B75" s="28" t="s">
        <v>242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39">
        <v>2</v>
      </c>
    </row>
    <row r="76" spans="1:20" x14ac:dyDescent="0.5">
      <c r="B76" s="28" t="s">
        <v>252</v>
      </c>
      <c r="D76" s="41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39">
        <v>3</v>
      </c>
    </row>
    <row r="78" spans="1:20" x14ac:dyDescent="0.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</row>
    <row r="79" spans="1:20" x14ac:dyDescent="0.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</row>
    <row r="80" spans="1:20" x14ac:dyDescent="0.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</row>
    <row r="81" spans="1:20" x14ac:dyDescent="0.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</row>
    <row r="82" spans="1:20" x14ac:dyDescent="0.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</row>
    <row r="83" spans="1:20" x14ac:dyDescent="0.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</row>
    <row r="84" spans="1:20" x14ac:dyDescent="0.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</row>
    <row r="85" spans="1:20" x14ac:dyDescent="0.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</row>
    <row r="86" spans="1:20" x14ac:dyDescent="0.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</row>
    <row r="87" spans="1:20" x14ac:dyDescent="0.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</row>
    <row r="88" spans="1:20" x14ac:dyDescent="0.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</row>
    <row r="89" spans="1:20" x14ac:dyDescent="0.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</row>
    <row r="90" spans="1:20" x14ac:dyDescent="0.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</row>
    <row r="91" spans="1:20" x14ac:dyDescent="0.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</row>
    <row r="92" spans="1:20" x14ac:dyDescent="0.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</row>
    <row r="93" spans="1:20" x14ac:dyDescent="0.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</row>
    <row r="94" spans="1:20" x14ac:dyDescent="0.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</row>
    <row r="95" spans="1:20" x14ac:dyDescent="0.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</row>
    <row r="96" spans="1:20" x14ac:dyDescent="0.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</row>
    <row r="97" spans="1:20" x14ac:dyDescent="0.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</row>
    <row r="98" spans="1:20" x14ac:dyDescent="0.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</row>
    <row r="99" spans="1:20" x14ac:dyDescent="0.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</row>
    <row r="100" spans="1:20" x14ac:dyDescent="0.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</row>
    <row r="101" spans="1:20" x14ac:dyDescent="0.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</row>
    <row r="102" spans="1:20" x14ac:dyDescent="0.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</row>
    <row r="103" spans="1:20" x14ac:dyDescent="0.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</row>
    <row r="104" spans="1:20" ht="26.25" x14ac:dyDescent="0.5">
      <c r="A104" s="158" t="s">
        <v>194</v>
      </c>
      <c r="B104" s="158"/>
      <c r="C104" s="158"/>
      <c r="D104" s="158"/>
      <c r="E104" s="158"/>
      <c r="F104" s="158"/>
      <c r="G104" s="158"/>
      <c r="H104" s="158"/>
      <c r="I104" s="158"/>
      <c r="J104" s="158"/>
      <c r="K104" s="158"/>
      <c r="L104" s="158"/>
      <c r="M104" s="158"/>
      <c r="N104" s="158"/>
      <c r="O104" s="158"/>
      <c r="P104" s="158"/>
      <c r="Q104" s="158"/>
      <c r="R104" s="158"/>
      <c r="S104" s="158"/>
      <c r="T104" s="42"/>
    </row>
    <row r="105" spans="1:20" x14ac:dyDescent="0.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</row>
    <row r="106" spans="1:20" x14ac:dyDescent="0.5">
      <c r="A106" s="32"/>
      <c r="B106" s="30"/>
      <c r="C106" s="32" t="s">
        <v>254</v>
      </c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43"/>
      <c r="T106" s="42"/>
    </row>
    <row r="107" spans="1:20" x14ac:dyDescent="0.5">
      <c r="A107" s="32"/>
      <c r="B107" s="155" t="str">
        <f>"การวิจัยในชั้นเรียนโดยมีผู้วิจัย คือ"&amp;ข้อมูลทั่วไป!$B$2&amp;"  ตำแหน่ง"&amp;ข้อมูลทั่วไป!$B$3&amp;"โรงเรียน"&amp;ข้อมูลทั่วไป!$B$8&amp;"  วิทยะฐานะ "&amp;ข้อมูลทั่วไป!$B$4&amp;"  สังกัด"&amp;ข้อมูลทั่วไป!$B$9&amp;"  ซึ่งเป็นการวิจัยในชั้นเรียนเรื่อง ผลการใช้แบบฝึกเรื่อง"&amp;VLOOKUP(W30,ข้อมูลแผนการสอนและวิจัย!A:AA,6,FALSE)&amp;" พัฒนาทักษะ"&amp;VLOOKUP(W30,ข้อมูลแผนการสอนและวิจัย!A:AA,8,FALSE)&amp;"  ของนักเรียนชั้น"&amp;VLOOKUP(W30,ข้อมูลแผนการสอนและวิจัย!A:AA,4,FALSE)&amp;"ปีที่ "&amp;VLOOKUP(W30,ข้อมูลแผนการสอนและวิจัย!A:AA,5,FALSE)</f>
        <v>การวิจัยในชั้นเรียนโดยมีผู้วิจัย คือนางจิรนาถ เคียนทอง  ตำแหน่งครูโรงเรียนทับช้างวิทยาคม  วิทยะฐานะ ชำนาญการพิเศษ  สังกัดสำนักงานเขตพื้นที่การศึกษามัธยมศึกษาสงขลา สตูล  ซึ่งเป็นการวิจัยในชั้นเรียนเรื่อง ผลการใช้แบบฝึกเรื่องภาษาไทย 6 พัฒนาทักษะการ  ของนักเรียนชั้นประถมศึกษาปีที่ 6</v>
      </c>
      <c r="C107" s="155"/>
      <c r="D107" s="155"/>
      <c r="E107" s="155"/>
      <c r="F107" s="155"/>
      <c r="G107" s="155"/>
      <c r="H107" s="155"/>
      <c r="I107" s="155"/>
      <c r="J107" s="155"/>
      <c r="K107" s="155"/>
      <c r="L107" s="155"/>
      <c r="M107" s="155"/>
      <c r="N107" s="155"/>
      <c r="O107" s="155"/>
      <c r="P107" s="155"/>
      <c r="Q107" s="155"/>
      <c r="R107" s="155"/>
      <c r="S107" s="155"/>
      <c r="T107" s="42"/>
    </row>
    <row r="108" spans="1:20" x14ac:dyDescent="0.5">
      <c r="A108" s="32"/>
      <c r="B108" s="155"/>
      <c r="C108" s="155"/>
      <c r="D108" s="155"/>
      <c r="E108" s="155"/>
      <c r="F108" s="155"/>
      <c r="G108" s="155"/>
      <c r="H108" s="155"/>
      <c r="I108" s="155"/>
      <c r="J108" s="155"/>
      <c r="K108" s="155"/>
      <c r="L108" s="155"/>
      <c r="M108" s="155"/>
      <c r="N108" s="155"/>
      <c r="O108" s="155"/>
      <c r="P108" s="155"/>
      <c r="Q108" s="155"/>
      <c r="R108" s="155"/>
      <c r="S108" s="155"/>
      <c r="T108" s="42"/>
    </row>
    <row r="109" spans="1:20" x14ac:dyDescent="0.5">
      <c r="A109" s="32"/>
      <c r="B109" s="155"/>
      <c r="C109" s="155"/>
      <c r="D109" s="155"/>
      <c r="E109" s="155"/>
      <c r="F109" s="155"/>
      <c r="G109" s="155"/>
      <c r="H109" s="155"/>
      <c r="I109" s="155"/>
      <c r="J109" s="155"/>
      <c r="K109" s="155"/>
      <c r="L109" s="155"/>
      <c r="M109" s="155"/>
      <c r="N109" s="155"/>
      <c r="O109" s="155"/>
      <c r="P109" s="155"/>
      <c r="Q109" s="155"/>
      <c r="R109" s="155"/>
      <c r="S109" s="155"/>
      <c r="T109" s="42"/>
    </row>
    <row r="110" spans="1:20" x14ac:dyDescent="0.5">
      <c r="B110" s="155"/>
      <c r="C110" s="155"/>
      <c r="D110" s="155"/>
      <c r="E110" s="155"/>
      <c r="F110" s="155"/>
      <c r="G110" s="155"/>
      <c r="H110" s="155"/>
      <c r="I110" s="155"/>
      <c r="J110" s="155"/>
      <c r="K110" s="155"/>
      <c r="L110" s="155"/>
      <c r="M110" s="155"/>
      <c r="N110" s="155"/>
      <c r="O110" s="155"/>
      <c r="P110" s="155"/>
      <c r="Q110" s="155"/>
      <c r="R110" s="155"/>
      <c r="S110" s="155"/>
      <c r="T110" s="42"/>
    </row>
    <row r="111" spans="1:20" x14ac:dyDescent="0.5">
      <c r="B111" s="155"/>
      <c r="C111" s="155"/>
      <c r="D111" s="155"/>
      <c r="E111" s="155"/>
      <c r="F111" s="155"/>
      <c r="G111" s="155"/>
      <c r="H111" s="155"/>
      <c r="I111" s="155"/>
      <c r="J111" s="155"/>
      <c r="K111" s="155"/>
      <c r="L111" s="155"/>
      <c r="M111" s="155"/>
      <c r="N111" s="155"/>
      <c r="O111" s="155"/>
      <c r="P111" s="155"/>
      <c r="Q111" s="155"/>
      <c r="R111" s="155"/>
      <c r="S111" s="155"/>
      <c r="T111" s="42"/>
    </row>
    <row r="112" spans="1:20" x14ac:dyDescent="0.5">
      <c r="A112" s="42"/>
      <c r="B112" s="42"/>
      <c r="C112" s="42" t="s">
        <v>253</v>
      </c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</row>
    <row r="113" spans="1:20" x14ac:dyDescent="0.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</row>
    <row r="114" spans="1:20" x14ac:dyDescent="0.5">
      <c r="A114" s="42"/>
      <c r="B114" s="42"/>
      <c r="C114" s="42"/>
      <c r="D114" s="42"/>
      <c r="E114" s="42"/>
      <c r="F114" s="42"/>
      <c r="G114" s="42"/>
      <c r="H114" s="42"/>
      <c r="I114" s="4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42"/>
    </row>
    <row r="115" spans="1:20" x14ac:dyDescent="0.5">
      <c r="A115" s="42"/>
      <c r="B115" s="42"/>
      <c r="C115" s="42"/>
      <c r="D115" s="42"/>
      <c r="E115" s="42"/>
      <c r="F115" s="42"/>
      <c r="G115" s="42"/>
      <c r="H115" s="42"/>
      <c r="I115" s="42"/>
      <c r="J115" s="36"/>
      <c r="K115" s="32"/>
      <c r="L115" s="138" t="s">
        <v>10</v>
      </c>
      <c r="M115" s="138"/>
      <c r="N115" s="137"/>
      <c r="O115" s="137"/>
      <c r="P115" s="137"/>
      <c r="Q115" s="137"/>
      <c r="R115" s="137"/>
      <c r="S115" s="36"/>
      <c r="T115" s="42"/>
    </row>
    <row r="116" spans="1:20" x14ac:dyDescent="0.5">
      <c r="A116" s="42"/>
      <c r="B116" s="42"/>
      <c r="C116" s="42"/>
      <c r="D116" s="42"/>
      <c r="E116" s="42"/>
      <c r="F116" s="42"/>
      <c r="G116" s="42"/>
      <c r="H116" s="42"/>
      <c r="I116" s="42"/>
      <c r="J116" s="36"/>
      <c r="K116" s="32"/>
      <c r="L116" s="32"/>
      <c r="M116" s="136" t="str">
        <f>"("&amp;ข้อมูลทั่วไป!B2&amp;")"</f>
        <v>(นางจิรนาถ เคียนทอง)</v>
      </c>
      <c r="N116" s="136"/>
      <c r="O116" s="136"/>
      <c r="P116" s="136"/>
      <c r="Q116" s="136"/>
      <c r="R116" s="136"/>
      <c r="S116" s="136"/>
      <c r="T116" s="42"/>
    </row>
    <row r="117" spans="1:20" x14ac:dyDescent="0.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</row>
    <row r="118" spans="1:20" x14ac:dyDescent="0.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</row>
    <row r="119" spans="1:20" x14ac:dyDescent="0.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</row>
    <row r="120" spans="1:20" x14ac:dyDescent="0.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</row>
    <row r="121" spans="1:20" x14ac:dyDescent="0.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</row>
    <row r="122" spans="1:20" x14ac:dyDescent="0.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</row>
    <row r="123" spans="1:20" x14ac:dyDescent="0.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</row>
    <row r="124" spans="1:20" x14ac:dyDescent="0.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</row>
    <row r="125" spans="1:20" x14ac:dyDescent="0.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</row>
    <row r="126" spans="1:20" x14ac:dyDescent="0.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</row>
    <row r="127" spans="1:20" x14ac:dyDescent="0.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</row>
    <row r="128" spans="1:20" x14ac:dyDescent="0.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</row>
    <row r="129" spans="1:20" x14ac:dyDescent="0.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</row>
    <row r="130" spans="1:20" x14ac:dyDescent="0.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</row>
    <row r="131" spans="1:20" x14ac:dyDescent="0.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</row>
    <row r="132" spans="1:20" x14ac:dyDescent="0.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</row>
    <row r="133" spans="1:20" x14ac:dyDescent="0.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</row>
    <row r="134" spans="1:20" x14ac:dyDescent="0.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</row>
    <row r="135" spans="1:20" x14ac:dyDescent="0.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</row>
    <row r="136" spans="1:20" x14ac:dyDescent="0.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</row>
    <row r="137" spans="1:20" x14ac:dyDescent="0.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</row>
    <row r="138" spans="1:20" x14ac:dyDescent="0.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</row>
    <row r="139" spans="1:20" ht="21" customHeight="1" x14ac:dyDescent="0.5">
      <c r="A139" s="151" t="str">
        <f>"วิจัยในชั้นเรียนเรื่อง"</f>
        <v>วิจัยในชั้นเรียนเรื่อง</v>
      </c>
      <c r="B139" s="151"/>
      <c r="C139" s="151"/>
      <c r="D139" s="151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  <c r="R139" s="151"/>
      <c r="S139" s="151"/>
      <c r="T139" s="42"/>
    </row>
    <row r="140" spans="1:20" ht="30.75" x14ac:dyDescent="0.5">
      <c r="A140" s="151"/>
      <c r="B140" s="151"/>
      <c r="C140" s="151"/>
      <c r="D140" s="151"/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  <c r="R140" s="151"/>
      <c r="S140" s="151"/>
      <c r="T140" s="44"/>
    </row>
    <row r="141" spans="1:20" ht="25.15" customHeight="1" x14ac:dyDescent="0.5">
      <c r="A141" s="153" t="str">
        <f>"ผลการใช้แบบฝึกเรื่อง"&amp;VLOOKUP(W1,ข้อมูลแผนการสอนและวิจัย!A:AA,8,FALSE)&amp;" พัฒนาทักษะ"&amp;VLOOKUP(W1,ข้อมูลแผนการสอนและวิจัย!A:AA,14,FALSE)&amp;"  ของนักเรียนชั้น"&amp;VLOOKUP(W1,ข้อมูลแผนการสอนและวิจัย!A:AA,4,FALSE)&amp;"ปีที่    "&amp;VLOOKUP(W1,ข้อมูลแผนการสอนและวิจัย!A:AA,5,FALSE)</f>
        <v>ผลการใช้แบบฝึกเรื่องการหาค่าประมาณ พัฒนาทักษะการอ่านแผนภูมิแท่ง  ของนักเรียนชั้นประถมศึกษาปีที่    5</v>
      </c>
      <c r="B141" s="153"/>
      <c r="C141" s="153"/>
      <c r="D141" s="153"/>
      <c r="E141" s="153"/>
      <c r="F141" s="153"/>
      <c r="G141" s="153"/>
      <c r="H141" s="153"/>
      <c r="I141" s="153"/>
      <c r="J141" s="153"/>
      <c r="K141" s="153"/>
      <c r="L141" s="153"/>
      <c r="M141" s="153"/>
      <c r="N141" s="153"/>
      <c r="O141" s="153"/>
      <c r="P141" s="153"/>
      <c r="Q141" s="153"/>
      <c r="R141" s="153"/>
      <c r="S141" s="153"/>
      <c r="T141" s="44"/>
    </row>
    <row r="142" spans="1:20" ht="30.75" x14ac:dyDescent="0.5">
      <c r="A142" s="153"/>
      <c r="B142" s="153"/>
      <c r="C142" s="153"/>
      <c r="D142" s="153"/>
      <c r="E142" s="153"/>
      <c r="F142" s="153"/>
      <c r="G142" s="153"/>
      <c r="H142" s="153"/>
      <c r="I142" s="153"/>
      <c r="J142" s="153"/>
      <c r="K142" s="153"/>
      <c r="L142" s="153"/>
      <c r="M142" s="153"/>
      <c r="N142" s="153"/>
      <c r="O142" s="153"/>
      <c r="P142" s="153"/>
      <c r="Q142" s="153"/>
      <c r="R142" s="153"/>
      <c r="S142" s="153"/>
      <c r="T142" s="44"/>
    </row>
    <row r="143" spans="1:20" ht="30.75" x14ac:dyDescent="0.5">
      <c r="A143" s="153"/>
      <c r="B143" s="153"/>
      <c r="C143" s="153"/>
      <c r="D143" s="153"/>
      <c r="E143" s="153"/>
      <c r="F143" s="153"/>
      <c r="G143" s="153"/>
      <c r="H143" s="153"/>
      <c r="I143" s="153"/>
      <c r="J143" s="153"/>
      <c r="K143" s="153"/>
      <c r="L143" s="153"/>
      <c r="M143" s="153"/>
      <c r="N143" s="153"/>
      <c r="O143" s="153"/>
      <c r="P143" s="153"/>
      <c r="Q143" s="153"/>
      <c r="R143" s="153"/>
      <c r="S143" s="153"/>
      <c r="T143" s="44"/>
    </row>
    <row r="144" spans="1:20" ht="30.75" x14ac:dyDescent="0.5">
      <c r="A144" s="153"/>
      <c r="B144" s="153"/>
      <c r="C144" s="153"/>
      <c r="D144" s="153"/>
      <c r="E144" s="153"/>
      <c r="F144" s="153"/>
      <c r="G144" s="153"/>
      <c r="H144" s="153"/>
      <c r="I144" s="153"/>
      <c r="J144" s="153"/>
      <c r="K144" s="153"/>
      <c r="L144" s="153"/>
      <c r="M144" s="153"/>
      <c r="N144" s="153"/>
      <c r="O144" s="153"/>
      <c r="P144" s="153"/>
      <c r="Q144" s="153"/>
      <c r="R144" s="153"/>
      <c r="S144" s="153"/>
      <c r="T144" s="44"/>
    </row>
    <row r="145" spans="1:20" x14ac:dyDescent="0.5">
      <c r="A145" s="151"/>
      <c r="B145" s="151"/>
      <c r="C145" s="151"/>
      <c r="D145" s="151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151"/>
      <c r="Q145" s="151"/>
      <c r="R145" s="151"/>
      <c r="S145" s="151"/>
      <c r="T145" s="42"/>
    </row>
    <row r="146" spans="1:20" x14ac:dyDescent="0.5">
      <c r="A146" s="151"/>
      <c r="B146" s="151"/>
      <c r="C146" s="151"/>
      <c r="D146" s="151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P146" s="151"/>
      <c r="Q146" s="151"/>
      <c r="R146" s="151"/>
      <c r="S146" s="151"/>
      <c r="T146" s="42"/>
    </row>
    <row r="147" spans="1:20" x14ac:dyDescent="0.5">
      <c r="A147" s="151"/>
      <c r="B147" s="151"/>
      <c r="C147" s="151"/>
      <c r="D147" s="151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151"/>
      <c r="Q147" s="151"/>
      <c r="R147" s="151"/>
      <c r="S147" s="151"/>
      <c r="T147" s="42"/>
    </row>
    <row r="148" spans="1:20" x14ac:dyDescent="0.5">
      <c r="A148" s="151"/>
      <c r="B148" s="151"/>
      <c r="C148" s="151"/>
      <c r="D148" s="151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  <c r="R148" s="151"/>
      <c r="S148" s="151"/>
      <c r="T148" s="42"/>
    </row>
    <row r="149" spans="1:20" x14ac:dyDescent="0.5">
      <c r="A149" s="151"/>
      <c r="B149" s="151"/>
      <c r="C149" s="151"/>
      <c r="D149" s="151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P149" s="151"/>
      <c r="Q149" s="151"/>
      <c r="R149" s="151"/>
      <c r="S149" s="151"/>
      <c r="T149" s="42"/>
    </row>
    <row r="150" spans="1:20" x14ac:dyDescent="0.5">
      <c r="A150" s="151"/>
      <c r="B150" s="151"/>
      <c r="C150" s="151"/>
      <c r="D150" s="151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  <c r="R150" s="151"/>
      <c r="S150" s="151"/>
      <c r="T150" s="42"/>
    </row>
    <row r="151" spans="1:20" ht="21" customHeight="1" x14ac:dyDescent="0.5">
      <c r="A151" s="154" t="str">
        <f>ข้อมูลทั่วไป!$B$2</f>
        <v>นางจิรนาถ เคียนทอง</v>
      </c>
      <c r="B151" s="154"/>
      <c r="C151" s="154"/>
      <c r="D151" s="154"/>
      <c r="E151" s="154"/>
      <c r="F151" s="154"/>
      <c r="G151" s="154"/>
      <c r="H151" s="154"/>
      <c r="I151" s="154"/>
      <c r="J151" s="154"/>
      <c r="K151" s="154"/>
      <c r="L151" s="154"/>
      <c r="M151" s="154"/>
      <c r="N151" s="154"/>
      <c r="O151" s="154"/>
      <c r="P151" s="154"/>
      <c r="Q151" s="154"/>
      <c r="R151" s="154"/>
      <c r="S151" s="154"/>
      <c r="T151" s="42"/>
    </row>
    <row r="152" spans="1:20" ht="21" customHeight="1" x14ac:dyDescent="0.5">
      <c r="A152" s="154"/>
      <c r="B152" s="154"/>
      <c r="C152" s="154"/>
      <c r="D152" s="154"/>
      <c r="E152" s="154"/>
      <c r="F152" s="154"/>
      <c r="G152" s="154"/>
      <c r="H152" s="154"/>
      <c r="I152" s="154"/>
      <c r="J152" s="154"/>
      <c r="K152" s="154"/>
      <c r="L152" s="154"/>
      <c r="M152" s="154"/>
      <c r="N152" s="154"/>
      <c r="O152" s="154"/>
      <c r="P152" s="154"/>
      <c r="Q152" s="154"/>
      <c r="R152" s="154"/>
      <c r="S152" s="154"/>
      <c r="T152" s="42"/>
    </row>
    <row r="153" spans="1:20" ht="21" customHeight="1" x14ac:dyDescent="0.5">
      <c r="A153" s="151" t="str">
        <f>"ตำแหน่ง "&amp;ข้อมูลทั่วไป!$B$3&amp;"  วิทยฐานะ "&amp;ข้อมูลทั่วไป!$B$4</f>
        <v>ตำแหน่ง ครู  วิทยฐานะ ชำนาญการพิเศษ</v>
      </c>
      <c r="B153" s="151"/>
      <c r="C153" s="151"/>
      <c r="D153" s="151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P153" s="151"/>
      <c r="Q153" s="151"/>
      <c r="R153" s="151"/>
      <c r="S153" s="151"/>
      <c r="T153" s="42"/>
    </row>
    <row r="154" spans="1:20" ht="21" customHeight="1" x14ac:dyDescent="0.5">
      <c r="A154" s="151"/>
      <c r="B154" s="151"/>
      <c r="C154" s="151"/>
      <c r="D154" s="151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151"/>
      <c r="Q154" s="151"/>
      <c r="R154" s="151"/>
      <c r="S154" s="151"/>
      <c r="T154" s="42"/>
    </row>
    <row r="155" spans="1:20" x14ac:dyDescent="0.5">
      <c r="A155" s="151"/>
      <c r="B155" s="151"/>
      <c r="C155" s="151"/>
      <c r="D155" s="151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1"/>
      <c r="Q155" s="151"/>
      <c r="R155" s="151"/>
      <c r="S155" s="151"/>
      <c r="T155" s="42"/>
    </row>
    <row r="156" spans="1:20" x14ac:dyDescent="0.5">
      <c r="A156" s="151"/>
      <c r="B156" s="151"/>
      <c r="C156" s="151"/>
      <c r="D156" s="151"/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  <c r="O156" s="151"/>
      <c r="P156" s="151"/>
      <c r="Q156" s="151"/>
      <c r="R156" s="151"/>
      <c r="S156" s="151"/>
      <c r="T156" s="42"/>
    </row>
    <row r="157" spans="1:20" x14ac:dyDescent="0.5">
      <c r="A157" s="151"/>
      <c r="B157" s="151"/>
      <c r="C157" s="151"/>
      <c r="D157" s="151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151"/>
      <c r="Q157" s="151"/>
      <c r="R157" s="151"/>
      <c r="S157" s="151"/>
      <c r="T157" s="42"/>
    </row>
    <row r="158" spans="1:20" x14ac:dyDescent="0.5">
      <c r="A158" s="151"/>
      <c r="B158" s="151"/>
      <c r="C158" s="151"/>
      <c r="D158" s="151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  <c r="R158" s="151"/>
      <c r="S158" s="151"/>
      <c r="T158" s="42"/>
    </row>
    <row r="159" spans="1:20" x14ac:dyDescent="0.5">
      <c r="A159" s="151"/>
      <c r="B159" s="151"/>
      <c r="C159" s="151"/>
      <c r="D159" s="151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  <c r="R159" s="151"/>
      <c r="S159" s="151"/>
      <c r="T159" s="42"/>
    </row>
    <row r="160" spans="1:20" x14ac:dyDescent="0.5">
      <c r="A160" s="151"/>
      <c r="B160" s="151"/>
      <c r="C160" s="151"/>
      <c r="D160" s="151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151"/>
      <c r="Q160" s="151"/>
      <c r="R160" s="151"/>
      <c r="S160" s="151"/>
      <c r="T160" s="42"/>
    </row>
    <row r="161" spans="1:20" x14ac:dyDescent="0.5">
      <c r="A161" s="151"/>
      <c r="B161" s="151"/>
      <c r="C161" s="151"/>
      <c r="D161" s="151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  <c r="R161" s="151"/>
      <c r="S161" s="151"/>
      <c r="T161" s="42"/>
    </row>
    <row r="162" spans="1:20" x14ac:dyDescent="0.5">
      <c r="A162" s="151"/>
      <c r="B162" s="151"/>
      <c r="C162" s="151"/>
      <c r="D162" s="151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  <c r="Q162" s="151"/>
      <c r="R162" s="151"/>
      <c r="S162" s="151"/>
      <c r="T162" s="42"/>
    </row>
    <row r="163" spans="1:20" ht="21" customHeight="1" x14ac:dyDescent="0.5">
      <c r="A163" s="151" t="str">
        <f>"โรงเรียน"&amp;ข้อมูลทั่วไป!$B$8</f>
        <v>โรงเรียนทับช้างวิทยาคม</v>
      </c>
      <c r="B163" s="151"/>
      <c r="C163" s="151"/>
      <c r="D163" s="151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  <c r="Q163" s="151"/>
      <c r="R163" s="151"/>
      <c r="S163" s="151"/>
      <c r="T163" s="42"/>
    </row>
    <row r="164" spans="1:20" ht="21" customHeight="1" x14ac:dyDescent="0.5">
      <c r="A164" s="151"/>
      <c r="B164" s="151"/>
      <c r="C164" s="151"/>
      <c r="D164" s="151"/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151"/>
      <c r="Q164" s="151"/>
      <c r="R164" s="151"/>
      <c r="S164" s="151"/>
      <c r="T164" s="42"/>
    </row>
    <row r="165" spans="1:20" ht="21" customHeight="1" x14ac:dyDescent="0.5">
      <c r="A165" s="154" t="str">
        <f>ข้อมูลทั่วไป!$B$9</f>
        <v>สำนักงานเขตพื้นที่การศึกษามัธยมศึกษาสงขลา สตูล</v>
      </c>
      <c r="B165" s="154"/>
      <c r="C165" s="154"/>
      <c r="D165" s="154"/>
      <c r="E165" s="154"/>
      <c r="F165" s="154"/>
      <c r="G165" s="154"/>
      <c r="H165" s="154"/>
      <c r="I165" s="154"/>
      <c r="J165" s="154"/>
      <c r="K165" s="154"/>
      <c r="L165" s="154"/>
      <c r="M165" s="154"/>
      <c r="N165" s="154"/>
      <c r="O165" s="154"/>
      <c r="P165" s="154"/>
      <c r="Q165" s="154"/>
      <c r="R165" s="154"/>
      <c r="S165" s="154"/>
      <c r="T165" s="42"/>
    </row>
    <row r="166" spans="1:20" ht="21" customHeight="1" x14ac:dyDescent="0.5">
      <c r="A166" s="154"/>
      <c r="B166" s="154"/>
      <c r="C166" s="154"/>
      <c r="D166" s="154"/>
      <c r="E166" s="154"/>
      <c r="F166" s="154"/>
      <c r="G166" s="154"/>
      <c r="H166" s="154"/>
      <c r="I166" s="154"/>
      <c r="J166" s="154"/>
      <c r="K166" s="154"/>
      <c r="L166" s="154"/>
      <c r="M166" s="154"/>
      <c r="N166" s="154"/>
      <c r="O166" s="154"/>
      <c r="P166" s="154"/>
      <c r="Q166" s="154"/>
      <c r="R166" s="154"/>
      <c r="S166" s="154"/>
      <c r="T166" s="42"/>
    </row>
    <row r="167" spans="1:20" ht="21" customHeight="1" x14ac:dyDescent="0.5">
      <c r="A167" s="151" t="str">
        <f>"ปีการศึกษา "&amp;VLOOKUP(W30,ข้อมูลแผนการสอนและวิจัย!A:AA,2,FALSE)</f>
        <v>ปีการศึกษา 2560</v>
      </c>
      <c r="B167" s="151"/>
      <c r="C167" s="151"/>
      <c r="D167" s="151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  <c r="R167" s="151"/>
      <c r="S167" s="151"/>
      <c r="T167" s="42"/>
    </row>
    <row r="168" spans="1:20" ht="21" customHeight="1" x14ac:dyDescent="0.5">
      <c r="A168" s="151"/>
      <c r="B168" s="151"/>
      <c r="C168" s="151"/>
      <c r="D168" s="151"/>
      <c r="E168" s="151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151"/>
      <c r="Q168" s="151"/>
      <c r="R168" s="151"/>
      <c r="S168" s="151"/>
      <c r="T168" s="42"/>
    </row>
    <row r="169" spans="1:20" x14ac:dyDescent="0.5">
      <c r="A169" s="152"/>
      <c r="B169" s="152"/>
      <c r="C169" s="152"/>
      <c r="D169" s="152"/>
      <c r="E169" s="152"/>
      <c r="F169" s="152"/>
      <c r="G169" s="152"/>
      <c r="H169" s="152"/>
      <c r="I169" s="152"/>
      <c r="J169" s="152"/>
      <c r="K169" s="152"/>
      <c r="L169" s="152"/>
      <c r="M169" s="152"/>
      <c r="N169" s="152"/>
      <c r="O169" s="152"/>
      <c r="P169" s="152"/>
      <c r="Q169" s="152"/>
      <c r="R169" s="152"/>
      <c r="S169" s="152"/>
      <c r="T169" s="42"/>
    </row>
    <row r="170" spans="1:20" x14ac:dyDescent="0.5">
      <c r="A170" s="152"/>
      <c r="B170" s="152"/>
      <c r="C170" s="152"/>
      <c r="D170" s="152"/>
      <c r="E170" s="152"/>
      <c r="F170" s="152"/>
      <c r="G170" s="152"/>
      <c r="H170" s="152"/>
      <c r="I170" s="152"/>
      <c r="J170" s="152"/>
      <c r="K170" s="152"/>
      <c r="L170" s="152"/>
      <c r="M170" s="152"/>
      <c r="N170" s="152"/>
      <c r="O170" s="152"/>
      <c r="P170" s="152"/>
      <c r="Q170" s="152"/>
      <c r="R170" s="152"/>
      <c r="S170" s="152"/>
      <c r="T170" s="42"/>
    </row>
  </sheetData>
  <sheetProtection algorithmName="SHA-512" hashValue="yiaBQoz2GwO+G+Bh74dR88Wd7dxibHBZGBsGJ78Balhh3a990sVbSvJa7Ea9nm6Xpv6ZDgAK+tqWN91bWJoqHw==" saltValue="t7sqUhSwOzeba+9LWXHWsg==" spinCount="100000" sheet="1" objects="1" scenarios="1"/>
  <mergeCells count="34">
    <mergeCell ref="A70:T70"/>
    <mergeCell ref="A104:S104"/>
    <mergeCell ref="B107:S111"/>
    <mergeCell ref="W1:X2"/>
    <mergeCell ref="U1:V2"/>
    <mergeCell ref="A5:T6"/>
    <mergeCell ref="D9:T9"/>
    <mergeCell ref="B42:H42"/>
    <mergeCell ref="L42:R42"/>
    <mergeCell ref="A12:R12"/>
    <mergeCell ref="K41:L41"/>
    <mergeCell ref="M41:Q41"/>
    <mergeCell ref="B28:T28"/>
    <mergeCell ref="A169:S170"/>
    <mergeCell ref="A2:T2"/>
    <mergeCell ref="A155:S156"/>
    <mergeCell ref="A157:S158"/>
    <mergeCell ref="A159:S160"/>
    <mergeCell ref="A161:S162"/>
    <mergeCell ref="A145:S146"/>
    <mergeCell ref="A147:S148"/>
    <mergeCell ref="A149:S150"/>
    <mergeCell ref="A151:S152"/>
    <mergeCell ref="A153:S154"/>
    <mergeCell ref="L115:M115"/>
    <mergeCell ref="N115:R115"/>
    <mergeCell ref="M116:S116"/>
    <mergeCell ref="A41:B41"/>
    <mergeCell ref="C41:G41"/>
    <mergeCell ref="A141:S144"/>
    <mergeCell ref="A139:S140"/>
    <mergeCell ref="A163:S164"/>
    <mergeCell ref="A165:S166"/>
    <mergeCell ref="A167:S168"/>
  </mergeCells>
  <pageMargins left="0.85" right="0.46666666666666667" top="0.75" bottom="0.76666666666666672" header="0.3" footer="0.3"/>
  <pageSetup paperSize="9" orientation="portrait" horizontalDpi="0" verticalDpi="0" r:id="rId1"/>
  <rowBreaks count="1" manualBreakCount="1">
    <brk id="35" max="19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8E6E00A-4C9E-482A-B2CD-0F2F13D9EBEE}">
          <x14:formula1>
            <xm:f>ข้อมูลแผนการสอนและวิจัย!$A$2:$A$22</xm:f>
          </x14:formula1>
          <xm:sqref>W1:X2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N44"/>
  <sheetViews>
    <sheetView workbookViewId="0">
      <selection activeCell="D7" sqref="D7"/>
    </sheetView>
  </sheetViews>
  <sheetFormatPr defaultColWidth="9.1171875" defaultRowHeight="25.5" x14ac:dyDescent="0.45"/>
  <cols>
    <col min="1" max="1" width="16.984375" style="14" customWidth="1"/>
    <col min="2" max="5" width="9.1171875" style="14"/>
    <col min="6" max="7" width="10.61328125" style="14" bestFit="1" customWidth="1"/>
    <col min="8" max="8" width="9.1171875" style="3"/>
    <col min="9" max="9" width="25.7265625" style="3" customWidth="1"/>
    <col min="10" max="16384" width="9.1171875" style="3"/>
  </cols>
  <sheetData>
    <row r="1" spans="1:14" ht="26.25" thickBot="1" x14ac:dyDescent="0.5">
      <c r="A1" s="164" t="s">
        <v>181</v>
      </c>
      <c r="B1" s="165"/>
      <c r="C1" s="165"/>
      <c r="D1" s="165"/>
      <c r="E1" s="165"/>
      <c r="F1" s="165"/>
      <c r="G1" s="166"/>
      <c r="I1" s="4" t="s">
        <v>182</v>
      </c>
      <c r="J1" s="4">
        <f>COUNT(F5:F44)</f>
        <v>3</v>
      </c>
      <c r="K1" s="4"/>
      <c r="L1" s="4" t="s">
        <v>183</v>
      </c>
      <c r="M1" s="4">
        <f>SUM(F5:F44)</f>
        <v>63</v>
      </c>
      <c r="N1" s="4">
        <f>SUM(G5:G44)</f>
        <v>23</v>
      </c>
    </row>
    <row r="2" spans="1:14" x14ac:dyDescent="0.45">
      <c r="A2" s="5"/>
      <c r="B2" s="6" t="s">
        <v>184</v>
      </c>
      <c r="C2" s="6" t="s">
        <v>185</v>
      </c>
      <c r="D2" s="6" t="s">
        <v>186</v>
      </c>
      <c r="E2" s="6" t="s">
        <v>187</v>
      </c>
      <c r="F2" s="5" t="s">
        <v>188</v>
      </c>
      <c r="G2" s="7" t="s">
        <v>189</v>
      </c>
      <c r="I2" s="4" t="s">
        <v>190</v>
      </c>
      <c r="J2" s="4">
        <f>F3</f>
        <v>40</v>
      </c>
      <c r="K2" s="4"/>
      <c r="L2" s="4" t="s">
        <v>130</v>
      </c>
      <c r="M2" s="8">
        <f>M1/$J$1</f>
        <v>21</v>
      </c>
      <c r="N2" s="8">
        <f>N1/$J$1</f>
        <v>7.666666666666667</v>
      </c>
    </row>
    <row r="3" spans="1:14" x14ac:dyDescent="0.45">
      <c r="A3" s="9" t="s">
        <v>191</v>
      </c>
      <c r="B3" s="10">
        <v>10</v>
      </c>
      <c r="C3" s="10">
        <v>10</v>
      </c>
      <c r="D3" s="10">
        <v>10</v>
      </c>
      <c r="E3" s="10">
        <v>10</v>
      </c>
      <c r="F3" s="4">
        <f>SUM(B3:E3)</f>
        <v>40</v>
      </c>
      <c r="G3" s="11">
        <v>10</v>
      </c>
      <c r="I3" s="4" t="s">
        <v>192</v>
      </c>
      <c r="J3" s="4">
        <f>G3</f>
        <v>10</v>
      </c>
      <c r="K3" s="4"/>
      <c r="L3" s="12" t="s">
        <v>193</v>
      </c>
      <c r="M3" s="13">
        <f>M2/J2*100</f>
        <v>52.5</v>
      </c>
      <c r="N3" s="13">
        <f>N2/J3*100</f>
        <v>76.666666666666671</v>
      </c>
    </row>
    <row r="4" spans="1:14" x14ac:dyDescent="0.45">
      <c r="A4" s="5" t="s">
        <v>197</v>
      </c>
      <c r="B4" s="6"/>
      <c r="C4" s="6"/>
      <c r="D4" s="6"/>
      <c r="E4" s="6"/>
      <c r="F4" s="4"/>
      <c r="G4" s="4"/>
    </row>
    <row r="5" spans="1:14" x14ac:dyDescent="0.45">
      <c r="A5" s="4">
        <v>1</v>
      </c>
      <c r="B5" s="11">
        <v>7</v>
      </c>
      <c r="C5" s="11">
        <v>8</v>
      </c>
      <c r="D5" s="11">
        <v>6</v>
      </c>
      <c r="E5" s="11">
        <v>4</v>
      </c>
      <c r="F5" s="4">
        <f>IF(SUM(B5:E5)=0,"",SUM(B5:E5))</f>
        <v>25</v>
      </c>
      <c r="G5" s="11">
        <v>8</v>
      </c>
    </row>
    <row r="6" spans="1:14" x14ac:dyDescent="0.45">
      <c r="A6" s="4">
        <v>2</v>
      </c>
      <c r="B6" s="11">
        <v>1</v>
      </c>
      <c r="C6" s="11">
        <v>2</v>
      </c>
      <c r="D6" s="11">
        <v>3</v>
      </c>
      <c r="E6" s="11">
        <v>4</v>
      </c>
      <c r="F6" s="4">
        <f t="shared" ref="F6:F39" si="0">IF(SUM(B6:E6)=0,"",SUM(B6:E6))</f>
        <v>10</v>
      </c>
      <c r="G6" s="11">
        <v>7</v>
      </c>
    </row>
    <row r="7" spans="1:14" x14ac:dyDescent="0.45">
      <c r="A7" s="4">
        <v>3</v>
      </c>
      <c r="B7" s="11">
        <v>5</v>
      </c>
      <c r="C7" s="11">
        <v>6</v>
      </c>
      <c r="D7" s="11">
        <v>8</v>
      </c>
      <c r="E7" s="11">
        <v>9</v>
      </c>
      <c r="F7" s="4">
        <f t="shared" si="0"/>
        <v>28</v>
      </c>
      <c r="G7" s="11">
        <v>8</v>
      </c>
    </row>
    <row r="8" spans="1:14" x14ac:dyDescent="0.45">
      <c r="A8" s="4">
        <v>4</v>
      </c>
      <c r="B8" s="11"/>
      <c r="C8" s="11"/>
      <c r="D8" s="11"/>
      <c r="E8" s="11"/>
      <c r="F8" s="4" t="str">
        <f t="shared" si="0"/>
        <v/>
      </c>
      <c r="G8" s="11"/>
    </row>
    <row r="9" spans="1:14" x14ac:dyDescent="0.45">
      <c r="A9" s="4">
        <v>5</v>
      </c>
      <c r="B9" s="11"/>
      <c r="C9" s="11"/>
      <c r="D9" s="11"/>
      <c r="E9" s="11"/>
      <c r="F9" s="4" t="str">
        <f t="shared" si="0"/>
        <v/>
      </c>
      <c r="G9" s="11"/>
    </row>
    <row r="10" spans="1:14" x14ac:dyDescent="0.45">
      <c r="A10" s="4">
        <v>6</v>
      </c>
      <c r="B10" s="11"/>
      <c r="C10" s="11"/>
      <c r="D10" s="11"/>
      <c r="E10" s="11"/>
      <c r="F10" s="4" t="str">
        <f t="shared" si="0"/>
        <v/>
      </c>
      <c r="G10" s="11"/>
    </row>
    <row r="11" spans="1:14" x14ac:dyDescent="0.45">
      <c r="A11" s="4">
        <v>7</v>
      </c>
      <c r="B11" s="11"/>
      <c r="C11" s="11"/>
      <c r="D11" s="11"/>
      <c r="E11" s="11"/>
      <c r="F11" s="4" t="str">
        <f t="shared" si="0"/>
        <v/>
      </c>
      <c r="G11" s="11"/>
    </row>
    <row r="12" spans="1:14" x14ac:dyDescent="0.45">
      <c r="A12" s="4">
        <v>8</v>
      </c>
      <c r="B12" s="11"/>
      <c r="C12" s="11"/>
      <c r="D12" s="11"/>
      <c r="E12" s="11"/>
      <c r="F12" s="4" t="str">
        <f t="shared" si="0"/>
        <v/>
      </c>
      <c r="G12" s="11"/>
    </row>
    <row r="13" spans="1:14" x14ac:dyDescent="0.45">
      <c r="A13" s="4">
        <v>9</v>
      </c>
      <c r="B13" s="11"/>
      <c r="C13" s="11"/>
      <c r="D13" s="11"/>
      <c r="E13" s="11"/>
      <c r="F13" s="4" t="str">
        <f t="shared" si="0"/>
        <v/>
      </c>
      <c r="G13" s="11"/>
    </row>
    <row r="14" spans="1:14" x14ac:dyDescent="0.45">
      <c r="A14" s="4">
        <v>10</v>
      </c>
      <c r="B14" s="11"/>
      <c r="C14" s="11"/>
      <c r="D14" s="11"/>
      <c r="E14" s="11"/>
      <c r="F14" s="4" t="str">
        <f t="shared" si="0"/>
        <v/>
      </c>
      <c r="G14" s="11"/>
    </row>
    <row r="15" spans="1:14" x14ac:dyDescent="0.45">
      <c r="A15" s="4">
        <v>11</v>
      </c>
      <c r="B15" s="11"/>
      <c r="C15" s="11"/>
      <c r="D15" s="11"/>
      <c r="E15" s="11"/>
      <c r="F15" s="4" t="str">
        <f t="shared" si="0"/>
        <v/>
      </c>
      <c r="G15" s="11"/>
    </row>
    <row r="16" spans="1:14" x14ac:dyDescent="0.45">
      <c r="A16" s="4">
        <v>12</v>
      </c>
      <c r="B16" s="11"/>
      <c r="C16" s="11"/>
      <c r="D16" s="11"/>
      <c r="E16" s="11"/>
      <c r="F16" s="4" t="str">
        <f t="shared" si="0"/>
        <v/>
      </c>
      <c r="G16" s="11"/>
    </row>
    <row r="17" spans="1:7" x14ac:dyDescent="0.45">
      <c r="A17" s="4">
        <v>13</v>
      </c>
      <c r="B17" s="11"/>
      <c r="C17" s="11"/>
      <c r="D17" s="11"/>
      <c r="E17" s="11"/>
      <c r="F17" s="4" t="str">
        <f t="shared" si="0"/>
        <v/>
      </c>
      <c r="G17" s="11"/>
    </row>
    <row r="18" spans="1:7" x14ac:dyDescent="0.45">
      <c r="A18" s="4">
        <v>14</v>
      </c>
      <c r="B18" s="11"/>
      <c r="C18" s="11"/>
      <c r="D18" s="11"/>
      <c r="E18" s="11"/>
      <c r="F18" s="4" t="str">
        <f t="shared" si="0"/>
        <v/>
      </c>
      <c r="G18" s="11"/>
    </row>
    <row r="19" spans="1:7" x14ac:dyDescent="0.45">
      <c r="A19" s="4">
        <v>15</v>
      </c>
      <c r="B19" s="11"/>
      <c r="C19" s="11"/>
      <c r="D19" s="11"/>
      <c r="E19" s="11"/>
      <c r="F19" s="4" t="str">
        <f t="shared" si="0"/>
        <v/>
      </c>
      <c r="G19" s="11"/>
    </row>
    <row r="20" spans="1:7" x14ac:dyDescent="0.45">
      <c r="A20" s="4">
        <v>16</v>
      </c>
      <c r="B20" s="11"/>
      <c r="C20" s="11"/>
      <c r="D20" s="11"/>
      <c r="E20" s="11"/>
      <c r="F20" s="4" t="str">
        <f t="shared" si="0"/>
        <v/>
      </c>
      <c r="G20" s="11"/>
    </row>
    <row r="21" spans="1:7" x14ac:dyDescent="0.45">
      <c r="A21" s="4">
        <v>17</v>
      </c>
      <c r="B21" s="11"/>
      <c r="C21" s="11"/>
      <c r="D21" s="11"/>
      <c r="E21" s="11"/>
      <c r="F21" s="4" t="str">
        <f t="shared" si="0"/>
        <v/>
      </c>
      <c r="G21" s="11"/>
    </row>
    <row r="22" spans="1:7" x14ac:dyDescent="0.45">
      <c r="A22" s="4">
        <v>18</v>
      </c>
      <c r="B22" s="11"/>
      <c r="C22" s="11"/>
      <c r="D22" s="11"/>
      <c r="E22" s="11"/>
      <c r="F22" s="4" t="str">
        <f t="shared" si="0"/>
        <v/>
      </c>
      <c r="G22" s="11"/>
    </row>
    <row r="23" spans="1:7" x14ac:dyDescent="0.45">
      <c r="A23" s="4">
        <v>19</v>
      </c>
      <c r="B23" s="11"/>
      <c r="C23" s="11"/>
      <c r="D23" s="11"/>
      <c r="E23" s="11"/>
      <c r="F23" s="4" t="str">
        <f t="shared" si="0"/>
        <v/>
      </c>
      <c r="G23" s="11"/>
    </row>
    <row r="24" spans="1:7" x14ac:dyDescent="0.45">
      <c r="A24" s="4">
        <v>20</v>
      </c>
      <c r="B24" s="11"/>
      <c r="C24" s="11"/>
      <c r="D24" s="11"/>
      <c r="E24" s="11"/>
      <c r="F24" s="4" t="str">
        <f t="shared" si="0"/>
        <v/>
      </c>
      <c r="G24" s="11"/>
    </row>
    <row r="25" spans="1:7" x14ac:dyDescent="0.45">
      <c r="A25" s="4">
        <v>21</v>
      </c>
      <c r="B25" s="11"/>
      <c r="C25" s="11"/>
      <c r="D25" s="11"/>
      <c r="E25" s="11"/>
      <c r="F25" s="4" t="str">
        <f t="shared" si="0"/>
        <v/>
      </c>
      <c r="G25" s="11"/>
    </row>
    <row r="26" spans="1:7" x14ac:dyDescent="0.45">
      <c r="A26" s="4">
        <v>22</v>
      </c>
      <c r="B26" s="11"/>
      <c r="C26" s="11"/>
      <c r="D26" s="11"/>
      <c r="E26" s="11"/>
      <c r="F26" s="4" t="str">
        <f t="shared" si="0"/>
        <v/>
      </c>
      <c r="G26" s="11"/>
    </row>
    <row r="27" spans="1:7" x14ac:dyDescent="0.45">
      <c r="A27" s="4">
        <v>23</v>
      </c>
      <c r="B27" s="11"/>
      <c r="C27" s="11"/>
      <c r="D27" s="11"/>
      <c r="E27" s="11"/>
      <c r="F27" s="4" t="str">
        <f t="shared" si="0"/>
        <v/>
      </c>
      <c r="G27" s="11"/>
    </row>
    <row r="28" spans="1:7" x14ac:dyDescent="0.45">
      <c r="A28" s="4">
        <v>24</v>
      </c>
      <c r="B28" s="11"/>
      <c r="C28" s="11"/>
      <c r="D28" s="11"/>
      <c r="E28" s="11"/>
      <c r="F28" s="4" t="str">
        <f t="shared" si="0"/>
        <v/>
      </c>
      <c r="G28" s="11"/>
    </row>
    <row r="29" spans="1:7" x14ac:dyDescent="0.45">
      <c r="A29" s="4">
        <v>25</v>
      </c>
      <c r="B29" s="11"/>
      <c r="C29" s="11"/>
      <c r="D29" s="11"/>
      <c r="E29" s="11"/>
      <c r="F29" s="4" t="str">
        <f t="shared" si="0"/>
        <v/>
      </c>
      <c r="G29" s="11"/>
    </row>
    <row r="30" spans="1:7" x14ac:dyDescent="0.45">
      <c r="A30" s="4">
        <v>26</v>
      </c>
      <c r="B30" s="11"/>
      <c r="C30" s="11"/>
      <c r="D30" s="11"/>
      <c r="E30" s="11"/>
      <c r="F30" s="4" t="str">
        <f t="shared" si="0"/>
        <v/>
      </c>
      <c r="G30" s="11"/>
    </row>
    <row r="31" spans="1:7" x14ac:dyDescent="0.45">
      <c r="A31" s="4">
        <v>27</v>
      </c>
      <c r="B31" s="11"/>
      <c r="C31" s="11"/>
      <c r="D31" s="11"/>
      <c r="E31" s="11"/>
      <c r="F31" s="4" t="str">
        <f t="shared" si="0"/>
        <v/>
      </c>
      <c r="G31" s="11"/>
    </row>
    <row r="32" spans="1:7" x14ac:dyDescent="0.45">
      <c r="A32" s="4">
        <v>28</v>
      </c>
      <c r="B32" s="11"/>
      <c r="C32" s="11"/>
      <c r="D32" s="11"/>
      <c r="E32" s="11"/>
      <c r="F32" s="4" t="str">
        <f t="shared" si="0"/>
        <v/>
      </c>
      <c r="G32" s="11"/>
    </row>
    <row r="33" spans="1:7" x14ac:dyDescent="0.45">
      <c r="A33" s="4">
        <v>29</v>
      </c>
      <c r="B33" s="11"/>
      <c r="C33" s="11"/>
      <c r="D33" s="11"/>
      <c r="E33" s="11"/>
      <c r="F33" s="4" t="str">
        <f t="shared" si="0"/>
        <v/>
      </c>
      <c r="G33" s="11"/>
    </row>
    <row r="34" spans="1:7" x14ac:dyDescent="0.45">
      <c r="A34" s="4">
        <v>30</v>
      </c>
      <c r="B34" s="11"/>
      <c r="C34" s="11"/>
      <c r="D34" s="11"/>
      <c r="E34" s="11"/>
      <c r="F34" s="4" t="str">
        <f t="shared" si="0"/>
        <v/>
      </c>
      <c r="G34" s="11"/>
    </row>
    <row r="35" spans="1:7" x14ac:dyDescent="0.45">
      <c r="A35" s="4">
        <v>31</v>
      </c>
      <c r="B35" s="11"/>
      <c r="C35" s="11"/>
      <c r="D35" s="11"/>
      <c r="E35" s="11"/>
      <c r="F35" s="4" t="str">
        <f t="shared" si="0"/>
        <v/>
      </c>
      <c r="G35" s="11"/>
    </row>
    <row r="36" spans="1:7" x14ac:dyDescent="0.45">
      <c r="A36" s="4">
        <v>32</v>
      </c>
      <c r="B36" s="11"/>
      <c r="C36" s="11"/>
      <c r="D36" s="11"/>
      <c r="E36" s="11"/>
      <c r="F36" s="4" t="str">
        <f t="shared" si="0"/>
        <v/>
      </c>
      <c r="G36" s="11"/>
    </row>
    <row r="37" spans="1:7" x14ac:dyDescent="0.45">
      <c r="A37" s="4">
        <v>33</v>
      </c>
      <c r="B37" s="11"/>
      <c r="C37" s="11"/>
      <c r="D37" s="11"/>
      <c r="E37" s="11"/>
      <c r="F37" s="4" t="str">
        <f t="shared" si="0"/>
        <v/>
      </c>
      <c r="G37" s="11"/>
    </row>
    <row r="38" spans="1:7" x14ac:dyDescent="0.45">
      <c r="A38" s="4">
        <v>34</v>
      </c>
      <c r="B38" s="11"/>
      <c r="C38" s="11"/>
      <c r="D38" s="11"/>
      <c r="E38" s="11"/>
      <c r="F38" s="4" t="str">
        <f t="shared" si="0"/>
        <v/>
      </c>
      <c r="G38" s="11"/>
    </row>
    <row r="39" spans="1:7" x14ac:dyDescent="0.45">
      <c r="A39" s="4">
        <v>35</v>
      </c>
      <c r="B39" s="11"/>
      <c r="C39" s="11"/>
      <c r="D39" s="11"/>
      <c r="E39" s="11"/>
      <c r="F39" s="4" t="str">
        <f t="shared" si="0"/>
        <v/>
      </c>
      <c r="G39" s="11"/>
    </row>
    <row r="40" spans="1:7" x14ac:dyDescent="0.45">
      <c r="A40" s="4">
        <v>36</v>
      </c>
      <c r="B40" s="11"/>
      <c r="C40" s="11"/>
      <c r="D40" s="11"/>
      <c r="E40" s="11"/>
      <c r="F40" s="4" t="str">
        <f t="shared" ref="F40:F44" si="1">IF(SUM(B40:E40)=0,"",SUM(B40:E40))</f>
        <v/>
      </c>
      <c r="G40" s="11"/>
    </row>
    <row r="41" spans="1:7" x14ac:dyDescent="0.45">
      <c r="A41" s="4">
        <v>37</v>
      </c>
      <c r="B41" s="11"/>
      <c r="C41" s="11"/>
      <c r="D41" s="11"/>
      <c r="E41" s="11"/>
      <c r="F41" s="4" t="str">
        <f t="shared" si="1"/>
        <v/>
      </c>
      <c r="G41" s="11"/>
    </row>
    <row r="42" spans="1:7" x14ac:dyDescent="0.45">
      <c r="A42" s="4">
        <v>38</v>
      </c>
      <c r="B42" s="11"/>
      <c r="C42" s="11"/>
      <c r="D42" s="11"/>
      <c r="E42" s="11"/>
      <c r="F42" s="4" t="str">
        <f t="shared" si="1"/>
        <v/>
      </c>
      <c r="G42" s="11"/>
    </row>
    <row r="43" spans="1:7" x14ac:dyDescent="0.45">
      <c r="A43" s="4">
        <v>39</v>
      </c>
      <c r="B43" s="11"/>
      <c r="C43" s="11"/>
      <c r="D43" s="11"/>
      <c r="E43" s="11"/>
      <c r="F43" s="4" t="str">
        <f t="shared" si="1"/>
        <v/>
      </c>
      <c r="G43" s="11"/>
    </row>
    <row r="44" spans="1:7" x14ac:dyDescent="0.45">
      <c r="A44" s="4">
        <v>40</v>
      </c>
      <c r="B44" s="11"/>
      <c r="C44" s="11"/>
      <c r="D44" s="11"/>
      <c r="E44" s="11"/>
      <c r="F44" s="4" t="str">
        <f t="shared" si="1"/>
        <v/>
      </c>
      <c r="G44" s="11"/>
    </row>
  </sheetData>
  <sheetProtection algorithmName="SHA-512" hashValue="TFUxlIhbsp42puadUjFjTPLh0rADOFG8325Mr0CcSH/WKEqZWxau4L35Jkg3GYIas+RzACtyaQteQAt99jqOQw==" saltValue="P7uGkmRVe4m/yJ04h465ZA==" spinCount="100000" sheet="1" objects="1" scenarios="1"/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3</vt:i4>
      </vt:variant>
    </vt:vector>
  </HeadingPairs>
  <TitlesOfParts>
    <vt:vector size="11" baseType="lpstr">
      <vt:lpstr>ข้อมูลทั่วไป</vt:lpstr>
      <vt:lpstr>1ข้อมูลรายงานPLC</vt:lpstr>
      <vt:lpstr>พิมพ์PLC</vt:lpstr>
      <vt:lpstr>2ข้อมูลวิจัยในชั้นเรียน</vt:lpstr>
      <vt:lpstr>ข้อมูลแผนการสอนและวิจัย</vt:lpstr>
      <vt:lpstr>พิมพ์แผนการสอน</vt:lpstr>
      <vt:lpstr>พิมพ์วิจัย</vt:lpstr>
      <vt:lpstr>คำนวณe1_e2</vt:lpstr>
      <vt:lpstr>พิมพ์PLC!Print_Area</vt:lpstr>
      <vt:lpstr>พิมพ์แผนการสอน!Print_Area</vt:lpstr>
      <vt:lpstr>พิมพ์วิจัย!Print_Area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ASUS</cp:lastModifiedBy>
  <cp:lastPrinted>2021-11-17T16:06:37Z</cp:lastPrinted>
  <dcterms:created xsi:type="dcterms:W3CDTF">2018-08-18T23:28:39Z</dcterms:created>
  <dcterms:modified xsi:type="dcterms:W3CDTF">2025-04-22T07:04:35Z</dcterms:modified>
</cp:coreProperties>
</file>