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CF64DB4-37F9-4F81-9E68-B8BB898CA398}" xr6:coauthVersionLast="45" xr6:coauthVersionMax="47" xr10:uidLastSave="{00000000-0000-0000-0000-000000000000}"/>
  <bookViews>
    <workbookView xWindow="3285" yWindow="30" windowWidth="13560" windowHeight="14655" tabRatio="787" xr2:uid="{00000000-000D-0000-FFFF-FFFF00000000}"/>
  </bookViews>
  <sheets>
    <sheet name="ข้อมูลทั่วไป" sheetId="1" r:id="rId1"/>
    <sheet name="1ข้อมูลรายงานPLC" sheetId="2" state="hidden" r:id="rId2"/>
    <sheet name="พิมพ์PLC" sheetId="3" state="hidden" r:id="rId3"/>
    <sheet name="2ข้อมูลวิจัยในชั้นเรียน" sheetId="4" state="hidden" r:id="rId4"/>
    <sheet name="ข้อมูลแผนการสอนและวิจัย" sheetId="5" r:id="rId5"/>
    <sheet name="พิมพ์วิจัย" sheetId="7" r:id="rId6"/>
    <sheet name="พิมพ์แผนการสอน" sheetId="6" r:id="rId7"/>
    <sheet name="คำนวณe1_e2" sheetId="8" r:id="rId8"/>
    <sheet name="คำนวณe1_e2 (2)" sheetId="12" r:id="rId9"/>
  </sheets>
  <definedNames>
    <definedName name="_xlnm._FilterDatabase" localSheetId="1" hidden="1">'1ข้อมูลรายงานPLC'!$A$1:$J$12</definedName>
    <definedName name="_xlnm.Print_Area" localSheetId="2">พิมพ์PLC!$A$1:$T$45</definedName>
    <definedName name="_xlnm.Print_Area" localSheetId="6">พิมพ์แผนการสอน!$A$1:$T$150</definedName>
    <definedName name="_xlnm.Print_Area" localSheetId="5">พิมพ์วิจัย!$A$1:$T$202</definedName>
  </definedNames>
  <calcPr calcId="191029"/>
</workbook>
</file>

<file path=xl/calcChain.xml><?xml version="1.0" encoding="utf-8"?>
<calcChain xmlns="http://schemas.openxmlformats.org/spreadsheetml/2006/main">
  <c r="C175" i="7" l="1"/>
  <c r="B15" i="7"/>
  <c r="B31" i="7" l="1"/>
  <c r="B33" i="7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M1" i="12" s="1"/>
  <c r="M2" i="12" s="1"/>
  <c r="M3" i="12" s="1"/>
  <c r="F13" i="12"/>
  <c r="F12" i="12"/>
  <c r="F11" i="12"/>
  <c r="F10" i="12"/>
  <c r="F9" i="12"/>
  <c r="F8" i="12"/>
  <c r="F7" i="12"/>
  <c r="F6" i="12"/>
  <c r="J1" i="12" s="1"/>
  <c r="F5" i="12"/>
  <c r="J3" i="12"/>
  <c r="F3" i="12"/>
  <c r="J2" i="12"/>
  <c r="N1" i="12"/>
  <c r="N1" i="8"/>
  <c r="J3" i="8"/>
  <c r="J2" i="8"/>
  <c r="F49" i="8"/>
  <c r="J1" i="8" s="1"/>
  <c r="F45" i="8"/>
  <c r="F46" i="8"/>
  <c r="F47" i="8"/>
  <c r="F48" i="8"/>
  <c r="C178" i="7"/>
  <c r="C179" i="7"/>
  <c r="C177" i="7"/>
  <c r="A5" i="7"/>
  <c r="B109" i="7"/>
  <c r="C201" i="7"/>
  <c r="D7" i="3"/>
  <c r="M118" i="7"/>
  <c r="C199" i="7"/>
  <c r="C197" i="7"/>
  <c r="C188" i="7"/>
  <c r="C186" i="7"/>
  <c r="L44" i="7"/>
  <c r="B44" i="7"/>
  <c r="B35" i="7"/>
  <c r="B32" i="7"/>
  <c r="B28" i="7"/>
  <c r="B25" i="7"/>
  <c r="B24" i="7"/>
  <c r="B23" i="7"/>
  <c r="C21" i="7"/>
  <c r="B19" i="7"/>
  <c r="B16" i="7"/>
  <c r="B18" i="7"/>
  <c r="A17" i="7"/>
  <c r="D10" i="7"/>
  <c r="D9" i="7"/>
  <c r="D8" i="7"/>
  <c r="A131" i="6"/>
  <c r="D7" i="7"/>
  <c r="B38" i="6"/>
  <c r="B39" i="6"/>
  <c r="B33" i="6"/>
  <c r="A119" i="6"/>
  <c r="A147" i="6"/>
  <c r="A145" i="6"/>
  <c r="A143" i="6"/>
  <c r="A129" i="6"/>
  <c r="A117" i="6"/>
  <c r="B82" i="6"/>
  <c r="B30" i="6"/>
  <c r="C24" i="6"/>
  <c r="C22" i="6"/>
  <c r="C20" i="6"/>
  <c r="C18" i="6"/>
  <c r="C16" i="6"/>
  <c r="C14" i="6"/>
  <c r="B11" i="6"/>
  <c r="A3" i="6"/>
  <c r="E9" i="6"/>
  <c r="G8" i="6"/>
  <c r="D7" i="6"/>
  <c r="A5" i="6"/>
  <c r="A4" i="6"/>
  <c r="N2" i="12" l="1"/>
  <c r="N3" i="12" s="1"/>
  <c r="M1" i="8"/>
  <c r="F44" i="8"/>
  <c r="F40" i="8"/>
  <c r="F41" i="8"/>
  <c r="F42" i="8"/>
  <c r="F43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5" i="8"/>
  <c r="F3" i="8"/>
  <c r="M91" i="6"/>
  <c r="N2" i="8" l="1"/>
  <c r="N3" i="8" s="1"/>
  <c r="C37" i="3"/>
  <c r="M2" i="8" l="1"/>
  <c r="M3" i="8" s="1"/>
  <c r="H41" i="3"/>
  <c r="C33" i="3"/>
  <c r="C25" i="3"/>
  <c r="C29" i="3"/>
  <c r="C21" i="3"/>
  <c r="C17" i="3"/>
  <c r="Q6" i="3"/>
  <c r="L6" i="3"/>
  <c r="L7" i="3"/>
  <c r="C6" i="3"/>
  <c r="E9" i="3"/>
  <c r="E10" i="3"/>
  <c r="L42" i="3" l="1"/>
  <c r="B42" i="3"/>
  <c r="E11" i="3" l="1"/>
</calcChain>
</file>

<file path=xl/sharedStrings.xml><?xml version="1.0" encoding="utf-8"?>
<sst xmlns="http://schemas.openxmlformats.org/spreadsheetml/2006/main" count="308" uniqueCount="229">
  <si>
    <t>ข้อมูลพื้นฐาน</t>
  </si>
  <si>
    <t>สังกัด</t>
  </si>
  <si>
    <t>โรงเรียน</t>
  </si>
  <si>
    <t>ชื่อผู้อำนวยการ</t>
  </si>
  <si>
    <t>ตำแหน่ง</t>
  </si>
  <si>
    <t>ครู</t>
  </si>
  <si>
    <t>ครูผู้ช่วย</t>
  </si>
  <si>
    <t xml:space="preserve">                       </t>
  </si>
  <si>
    <t>ลำดับที่</t>
  </si>
  <si>
    <t>ประถมศึกษา</t>
  </si>
  <si>
    <t>(ลงชื่อ)</t>
  </si>
  <si>
    <t>ผู้รับรอง</t>
  </si>
  <si>
    <t>มัธยมศึกษา</t>
  </si>
  <si>
    <t>วิทยฐานะ</t>
  </si>
  <si>
    <t>ชำนาญการ</t>
  </si>
  <si>
    <t>ชำนาญการพิเศษ</t>
  </si>
  <si>
    <t>ปฐมวัย</t>
  </si>
  <si>
    <t>-</t>
  </si>
  <si>
    <t>บทบาท</t>
  </si>
  <si>
    <t>ชื่อผู้รายงาน</t>
  </si>
  <si>
    <t>กลุ่ม</t>
  </si>
  <si>
    <t>กลุ่มPLC</t>
  </si>
  <si>
    <t xml:space="preserve">จำนวนสมาชิก </t>
  </si>
  <si>
    <t>Model teacher</t>
  </si>
  <si>
    <t>Buddy teacher</t>
  </si>
  <si>
    <t>Expert</t>
  </si>
  <si>
    <t>Administrator</t>
  </si>
  <si>
    <t>Mentor</t>
  </si>
  <si>
    <t>วัน/เดือน/ปี</t>
  </si>
  <si>
    <t>จำนวนผู้เข้าร่วม</t>
  </si>
  <si>
    <t>ประเด็น/ปัญหา</t>
  </si>
  <si>
    <t>สาเหตุ</t>
  </si>
  <si>
    <t>ความรู้/หลักการที่นำมาใช้</t>
  </si>
  <si>
    <t>กิจกรรมที่ทำ</t>
  </si>
  <si>
    <t>ผลที่ได้จากกิจกรรม</t>
  </si>
  <si>
    <t>การนำผลที่ได้ไปใช้</t>
  </si>
  <si>
    <t>ขาดการฝึกทักษะ</t>
  </si>
  <si>
    <t>หลักการอ่านและการใช้สื่อ</t>
  </si>
  <si>
    <t>ผู้เข้าร่วม</t>
  </si>
  <si>
    <t>คน</t>
  </si>
  <si>
    <t>ผู้ไม่เข้าร่วม</t>
  </si>
  <si>
    <t>ครั้งที่</t>
  </si>
  <si>
    <t>ผู้รายงาน</t>
  </si>
  <si>
    <t>วันที่</t>
  </si>
  <si>
    <t xml:space="preserve">1.   ประเด็น/ปัญหา </t>
  </si>
  <si>
    <t>จำนวนผู้ไม่เข้าร่วม</t>
  </si>
  <si>
    <t>อ่านไม่ออกหรือไม่ถูกต้อง</t>
  </si>
  <si>
    <t xml:space="preserve">2.   สาเหตุ </t>
  </si>
  <si>
    <t>3.   ความรู้/หลักการที่นำมาใช้</t>
  </si>
  <si>
    <t>4.   กิจกรรมที่ทำ</t>
  </si>
  <si>
    <t>5.   ผลที่ได้จากกิจกรรม</t>
  </si>
  <si>
    <t xml:space="preserve">6.   การนำผลที่ได้ไปใช้ </t>
  </si>
  <si>
    <t>ชุมชนการเรียนรู้ทางวิชาชีพ ( Professional Learning Community : PLC )</t>
  </si>
  <si>
    <t>ครูพี่เลี้ยง</t>
  </si>
  <si>
    <t>ผู้บริหารสถานศึกษา</t>
  </si>
  <si>
    <t>เชี่ยวชาญ</t>
  </si>
  <si>
    <t>เชี่ยวชาญพิเศษ</t>
  </si>
  <si>
    <t>การคิดคำนวณ</t>
  </si>
  <si>
    <t>โครงงาน</t>
  </si>
  <si>
    <t>ค่ายวิชาการ</t>
  </si>
  <si>
    <t>ลูกเสือ</t>
  </si>
  <si>
    <t>STEM</t>
  </si>
  <si>
    <t>Active Learning</t>
  </si>
  <si>
    <t>I-NET</t>
  </si>
  <si>
    <t>อ่านออกเขียนได้</t>
  </si>
  <si>
    <t>O-NET</t>
  </si>
  <si>
    <t>NT ป.3</t>
  </si>
  <si>
    <t>RT ป.1</t>
  </si>
  <si>
    <t>เยี่ยมบ้าน</t>
  </si>
  <si>
    <t>คัดกรองนักเรียน</t>
  </si>
  <si>
    <t>DMC</t>
  </si>
  <si>
    <t>Thai school lunch</t>
  </si>
  <si>
    <t>Thai grownth</t>
  </si>
  <si>
    <t>School Mis</t>
  </si>
  <si>
    <t>วิทยากรคำนวณ</t>
  </si>
  <si>
    <t>วินัย</t>
  </si>
  <si>
    <t>คุณธรรม</t>
  </si>
  <si>
    <t>แลกเปลี่ยนเรียนรู้ และจัดทำสื่อ</t>
  </si>
  <si>
    <t>สื่อ</t>
  </si>
  <si>
    <t>นำไปสอนในชั่วโมงซ่อมเสริม</t>
  </si>
  <si>
    <t xml:space="preserve"> </t>
  </si>
  <si>
    <t>ผลการปฏิบัติงาน ชุมชนการเรียนรู้ทางวิชาชีพ ( Professional Learning Community : PLC )</t>
  </si>
  <si>
    <t>แบบบันทึก/รายงาน</t>
  </si>
  <si>
    <t>ขอแลกเบอร์โทร</t>
  </si>
  <si>
    <t>ขาดแฟน</t>
  </si>
  <si>
    <t>รักมาก</t>
  </si>
  <si>
    <t>โทรคุย</t>
  </si>
  <si>
    <t>แฟนคนที่...</t>
  </si>
  <si>
    <t>แล้วแต่จะจัด</t>
  </si>
  <si>
    <t>นางจิรนาถ เคียนทอง</t>
  </si>
  <si>
    <t>นางจินดา เทพสุวรรณ์</t>
  </si>
  <si>
    <t>นางมนธิรา  แสนบัลลังก์เพชร</t>
  </si>
  <si>
    <t>นางจสุพร  ทองหนูรุ่ง</t>
  </si>
  <si>
    <t>นายหามะ  สาและ</t>
  </si>
  <si>
    <t>นายสุนทร พรมเรืองโชติ</t>
  </si>
  <si>
    <t>นางสาวเกศสุดา  สาคะรินทร์</t>
  </si>
  <si>
    <t>นางสาวมณฑกานต์  หนูน้อย</t>
  </si>
  <si>
    <t>นางอารินี  อิจิ</t>
  </si>
  <si>
    <t>นางเตือนใจ  คำตัน</t>
  </si>
  <si>
    <t>นางสาวดวงใจ  แก้วบันดาล</t>
  </si>
  <si>
    <t>ปีการศึกษา</t>
  </si>
  <si>
    <t>วิชา</t>
  </si>
  <si>
    <t>สาระที่</t>
  </si>
  <si>
    <t>ตัวชี้วัด</t>
  </si>
  <si>
    <t>ระดับ</t>
  </si>
  <si>
    <t>ชั้นปีที่</t>
  </si>
  <si>
    <t>เรื่อง</t>
  </si>
  <si>
    <t>เพื่อพัฒนาทักษะ</t>
  </si>
  <si>
    <t>จำนวนแผน</t>
  </si>
  <si>
    <t>จำนวนแบบฝึก</t>
  </si>
  <si>
    <t>จำนวนแบบทดสอบ</t>
  </si>
  <si>
    <t>จำนวนนักเรียน(คน)</t>
  </si>
  <si>
    <t>จำนวนนักเรียน  ผ่านเกณฑ์(คน)</t>
  </si>
  <si>
    <r>
      <t>E</t>
    </r>
    <r>
      <rPr>
        <vertAlign val="subscript"/>
        <sz val="18"/>
        <rFont val="Angsana New"/>
        <family val="1"/>
      </rPr>
      <t>1</t>
    </r>
  </si>
  <si>
    <r>
      <t>E</t>
    </r>
    <r>
      <rPr>
        <vertAlign val="subscript"/>
        <sz val="18"/>
        <rFont val="Angsana New"/>
        <family val="1"/>
      </rPr>
      <t>2</t>
    </r>
  </si>
  <si>
    <t>ภาษไทย</t>
  </si>
  <si>
    <t>2 การเขียน</t>
  </si>
  <si>
    <t xml:space="preserve">ท 2.1 ป.1/2 </t>
  </si>
  <si>
    <t>ชนิดของคำ</t>
  </si>
  <si>
    <t>คณิตศาสตร์</t>
  </si>
  <si>
    <t>รหัสวิชา</t>
  </si>
  <si>
    <t>หน่วยการเรียน/สาระ/เรื่อง</t>
  </si>
  <si>
    <t>เวลา(ชั่วโมง)</t>
  </si>
  <si>
    <t>สาระสำคัญ</t>
  </si>
  <si>
    <t>มาตรฐาน/ตัวชี้วัด</t>
  </si>
  <si>
    <t>สาระการเรียนรู้</t>
  </si>
  <si>
    <t>จุดประสงค์การเรียนรู้</t>
  </si>
  <si>
    <t>กิจกรรมขั้นนำเข้าสู่บทเรียน</t>
  </si>
  <si>
    <t>กิจกรรมทดสอบก่อนเรียน</t>
  </si>
  <si>
    <t>กิจกรรมขั้นสอน</t>
  </si>
  <si>
    <t>กิจกรรมขั้นฝึก</t>
  </si>
  <si>
    <t>กิจกรรมทดสอบหลังเรียน</t>
  </si>
  <si>
    <t>กิจกรรมขั้นสรุป</t>
  </si>
  <si>
    <t xml:space="preserve">จำนวนนักเรียน  </t>
  </si>
  <si>
    <r>
      <t>E</t>
    </r>
    <r>
      <rPr>
        <vertAlign val="subscript"/>
        <sz val="18"/>
        <rFont val="Angsana New"/>
        <family val="1"/>
      </rPr>
      <t>1</t>
    </r>
    <r>
      <rPr>
        <sz val="11"/>
        <color theme="1"/>
        <rFont val="Tahoma"/>
        <family val="2"/>
        <charset val="222"/>
        <scheme val="minor"/>
      </rPr>
      <t/>
    </r>
  </si>
  <si>
    <t>ค่าเฉลี่ย</t>
  </si>
  <si>
    <t>แผนการจัดการเรียนรู้ประกอบการวิจัยในชั้นเรียน</t>
  </si>
  <si>
    <t>1.  สาระสำคัญ</t>
  </si>
  <si>
    <t>2.  มาตรฐานการเรียนรู้/ตัวชี้วัด</t>
  </si>
  <si>
    <t>3.  สาระการเรียนรู้</t>
  </si>
  <si>
    <t>4.  จุดประสงค์การเรียนรู้</t>
  </si>
  <si>
    <t>5.  กิจกรรมการเรียนรู้</t>
  </si>
  <si>
    <t>5.1  ขั้นนำเข้าสู่บทเรียน</t>
  </si>
  <si>
    <t>5.2  ทดสอบก่อนเรียน (Pre Test)</t>
  </si>
  <si>
    <t>5.3  ขั้นสอน</t>
  </si>
  <si>
    <t>5.4  ขั้นฝึก</t>
  </si>
  <si>
    <t>5.5  ทดสอบหลังเรียน (Post Test)</t>
  </si>
  <si>
    <t>5.6  ขั้นสรุป</t>
  </si>
  <si>
    <t>6. สื่อ/แหล่งการเรียนรู้</t>
  </si>
  <si>
    <t>£</t>
  </si>
  <si>
    <t>แบบฝึก</t>
  </si>
  <si>
    <t>ใบความรู้ และแบบฝึก</t>
  </si>
  <si>
    <t>อื่น ๆ (ถ้ามี)</t>
  </si>
  <si>
    <t>7.  บันทึกหลังสอน</t>
  </si>
  <si>
    <t>ลงชื่อ.....................................ครูผู้สอน</t>
  </si>
  <si>
    <t>8.  ข้อคิดเห็นของผู้บริหารสถานศึกษา</t>
  </si>
  <si>
    <r>
      <t xml:space="preserve">จัดการเรียนรู้ได้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IT๙"/>
        <family val="2"/>
      </rPr>
      <t xml:space="preserve"> ดีมาก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IT๙"/>
        <family val="2"/>
      </rPr>
      <t xml:space="preserve"> ดี 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IT๙"/>
        <family val="2"/>
      </rPr>
      <t xml:space="preserve"> พอใช้ </t>
    </r>
  </si>
  <si>
    <t>เนื่องจาก นักเรียนผ่านเกณฑ์และบรรลุวัตถุประสงค์</t>
  </si>
  <si>
    <t>ควรเพิ่มเติม/ปรับปรุง.........................................................................................................................</t>
  </si>
  <si>
    <t>ชื่อวิจัย</t>
  </si>
  <si>
    <t>ผู้วิจัย</t>
  </si>
  <si>
    <t>ปีที่ทำการศึกษา</t>
  </si>
  <si>
    <t>บทสรุปสำหรับครู</t>
  </si>
  <si>
    <t xml:space="preserve">1.   การศึกษาครั้งนี้ มีวัตถุประสงค์ของการศึกษา 2 ประการ คือ </t>
  </si>
  <si>
    <t xml:space="preserve">2.3  ประชากรที่ใช้ในการศึกษา </t>
  </si>
  <si>
    <t xml:space="preserve">3.  เครื่องมือที่ใช้ในการศึกษา ประกอบด้วย </t>
  </si>
  <si>
    <t>4.  วิเคราะห์ข้อมูลใช้สถิติ ค่าร้อยละ ค่าเฉลี่ย และ E1/E2</t>
  </si>
  <si>
    <t>5.  วิธีดำเนินการแก้ปัญหาผู้เรียน</t>
  </si>
  <si>
    <t>5.2  ทดสอบหลังเรียน  ตรวจและบันทึกคะแนน</t>
  </si>
  <si>
    <t xml:space="preserve">6.  ผลการศึกษาสรุปได้ดังนี้ </t>
  </si>
  <si>
    <t>7. เอกสารอ้างอิง</t>
  </si>
  <si>
    <t>7.1  แบบฝึก</t>
  </si>
  <si>
    <t>7.2  แผนการจัดการเรียนรู้</t>
  </si>
  <si>
    <t>7.3  แบบทดสอบ</t>
  </si>
  <si>
    <t>ตารางคำนวณประสิทธิภาพของสื่อ</t>
  </si>
  <si>
    <t>จำนวน นร ทั้งหมด</t>
  </si>
  <si>
    <t>รวม</t>
  </si>
  <si>
    <t>กิจกรรม 1</t>
  </si>
  <si>
    <t>กิจกรรม 2</t>
  </si>
  <si>
    <t>กิจกรรม 3</t>
  </si>
  <si>
    <t>กิจกรรม 4</t>
  </si>
  <si>
    <t>Total</t>
  </si>
  <si>
    <t>หลังเรียน</t>
  </si>
  <si>
    <t>คะแนนเต็มระหว่างเรียน</t>
  </si>
  <si>
    <t>คะแนนเต็ม</t>
  </si>
  <si>
    <t>คะแนนเต็มหลังเรียน</t>
  </si>
  <si>
    <t>E1/E2</t>
  </si>
  <si>
    <t>คำนำ</t>
  </si>
  <si>
    <t>เอกสารแผนการจัดการเรียนรู้ฉบับนี้เป็นส่วนหนึ่งของพัฒนาคุณภาพการเรียนการสอน ใช้สำหรับ</t>
  </si>
  <si>
    <t>ชื่อ/เลขที่</t>
  </si>
  <si>
    <t>ค 1.3 ป.6/1</t>
  </si>
  <si>
    <t>นักเรียนทำแบบฝึก ครูตอบข้อซักถามเพิ่มเติม</t>
  </si>
  <si>
    <t>ทดสอบหลังเรียน</t>
  </si>
  <si>
    <t>การคูณเศษส่วน</t>
  </si>
  <si>
    <t>ค 1.2 ป.5/1</t>
  </si>
  <si>
    <t>ทดสอบก่อนเรียน</t>
  </si>
  <si>
    <t>การแยกตัวประกอบ</t>
  </si>
  <si>
    <t>ค 1.4 ป.6/2</t>
  </si>
  <si>
    <t>การหาห.ร.ม.</t>
  </si>
  <si>
    <t>หน้า</t>
  </si>
  <si>
    <t>ภาคเรียนที่</t>
  </si>
  <si>
    <t>สารบัญ</t>
  </si>
  <si>
    <t>แผนการจัดการเรียนรู้</t>
  </si>
  <si>
    <t>1. จำนวนและการดำเนินการ</t>
  </si>
  <si>
    <t>การหาค่าประมาณของจำนวนนับ</t>
  </si>
  <si>
    <t>1 จำนวนและการดำเนินการ</t>
  </si>
  <si>
    <t>5 การวิเคาระห์ข้อมูลและความน่าจะเป็น</t>
  </si>
  <si>
    <t>ค 5.1 ป.5/2</t>
  </si>
  <si>
    <t>แผนภูมิแท่ง</t>
  </si>
  <si>
    <t>พนักงานราชการ</t>
  </si>
  <si>
    <t>วิจัยในชั้นเรียน</t>
  </si>
  <si>
    <t>หวังเป็นอย่างยิ่งว่าเอกสารฉบับนี้จะเป็นประโยชน์ต่อผู้ที่สนใจศึกษาข้อมูลต่อไป</t>
  </si>
  <si>
    <t>เอกสารวิจัยในชั้นเรียนฉบับนี้เป็นส่วนหนึ่งของการพัฒนาคุณภาพการเรียนการสอน ใช้สำหรับ</t>
  </si>
  <si>
    <t>การเปรียบเทียบจำนวนนับ</t>
  </si>
  <si>
    <t>ค 12101</t>
  </si>
  <si>
    <t>การเปรียบเทียบจำนวนนับไม่เกิน 1,000</t>
  </si>
  <si>
    <t>ค1.1ป.2/2</t>
  </si>
  <si>
    <t>นักเรียนสามารถเปรียบเทียบจำนวนนับไม่เกิน 1,000 ได้</t>
  </si>
  <si>
    <t>ทบทวนเรื่องจำนวนนับ</t>
  </si>
  <si>
    <t>นักเรียนพิจารณาการเปรียบเทียบจำนวนนับโดยใช้เครื่องหมาย มากกว่า น้อยกว่า เท่ากับ</t>
  </si>
  <si>
    <t>นักเรียนสรุปวิธีเปรียบเทียบและเรียงลำดับจำนวนนับที่ไม่เกิน 1,000</t>
  </si>
  <si>
    <t>ภาคผนวก</t>
  </si>
  <si>
    <t>ผลงานนักเรียน</t>
  </si>
  <si>
    <t>ทับช้างวิทยาคม</t>
  </si>
  <si>
    <t>สำนักงานเขตพื้นที่การศึกษามัธยมศึกษาสงขลา สตูล</t>
  </si>
  <si>
    <t>นายธีรสิทธิ์ เคียนทอง</t>
  </si>
  <si>
    <t>ผู้อำนวยการโรงเรียนทับช้างวิทยาคม</t>
  </si>
  <si>
    <t>ใส่เลขสำดับที่วิจัยที่ต้องการปริ้นในช่องสีเหลือง</t>
  </si>
  <si>
    <t>นางสาวทานตะวัน  ต้นอ่อน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</si>
</sst>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1041E]d\ mmmm\ yyyy;@"/>
  </numFmts>
  <fonts count="34" x14ac:knownFonts="1">
    <font>
      <sz val="11"/>
      <color theme="1"/>
      <name val="Tahoma"/>
      <family val="2"/>
      <charset val="222"/>
      <scheme val="minor"/>
    </font>
    <font>
      <sz val="36"/>
      <name val="Angsana New"/>
      <family val="1"/>
    </font>
    <font>
      <sz val="2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PSK"/>
      <family val="2"/>
    </font>
    <font>
      <sz val="18"/>
      <color theme="1"/>
      <name val="TH SarabunIT๙"/>
      <family val="2"/>
    </font>
    <font>
      <b/>
      <sz val="26"/>
      <name val="Angsana New"/>
      <family val="1"/>
    </font>
    <font>
      <b/>
      <sz val="26"/>
      <color theme="1"/>
      <name val="TH SarabunPSK"/>
      <family val="2"/>
    </font>
    <font>
      <sz val="18"/>
      <name val="TH SarabunIT๙"/>
      <family val="2"/>
    </font>
    <font>
      <b/>
      <sz val="16"/>
      <name val="TH SarabunIT๙"/>
      <family val="2"/>
    </font>
    <font>
      <sz val="18"/>
      <name val="Angsana New"/>
      <family val="1"/>
    </font>
    <font>
      <sz val="16"/>
      <name val="Angsana New"/>
      <family val="1"/>
    </font>
    <font>
      <vertAlign val="subscript"/>
      <sz val="18"/>
      <name val="Angsana New"/>
      <family val="1"/>
    </font>
    <font>
      <sz val="18"/>
      <color theme="1"/>
      <name val="Angsana New"/>
      <family val="1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Wingdings 2"/>
      <family val="1"/>
      <charset val="2"/>
    </font>
    <font>
      <sz val="18"/>
      <color theme="1"/>
      <name val="Browallia New"/>
      <family val="2"/>
    </font>
    <font>
      <sz val="16"/>
      <color theme="1"/>
      <name val="Browallia New"/>
      <family val="2"/>
    </font>
    <font>
      <sz val="8"/>
      <color theme="1"/>
      <name val="TH SarabunIT๙"/>
      <family val="2"/>
    </font>
    <font>
      <sz val="20"/>
      <color theme="1"/>
      <name val="TH SarabunIT๙"/>
      <family val="2"/>
    </font>
    <font>
      <sz val="16"/>
      <color theme="0"/>
      <name val="TH SarabunIT๙"/>
      <family val="2"/>
    </font>
    <font>
      <b/>
      <sz val="20"/>
      <color theme="1"/>
      <name val="TH SarabunIT๙"/>
      <family val="2"/>
    </font>
    <font>
      <sz val="30"/>
      <color theme="1"/>
      <name val="TH SarabunIT๙"/>
      <family val="2"/>
    </font>
    <font>
      <sz val="28"/>
      <color theme="1"/>
      <name val="TH SarabunIT๙"/>
      <family val="2"/>
    </font>
    <font>
      <sz val="26"/>
      <color theme="1"/>
      <name val="TH SarabunIT๙"/>
      <family val="2"/>
    </font>
    <font>
      <sz val="24"/>
      <color theme="1"/>
      <name val="TH SarabunIT๙"/>
      <family val="2"/>
    </font>
    <font>
      <sz val="22"/>
      <color theme="1"/>
      <name val="Angsana New"/>
      <family val="1"/>
    </font>
    <font>
      <sz val="8"/>
      <name val="Tahoma"/>
      <family val="2"/>
      <charset val="222"/>
      <scheme val="minor"/>
    </font>
    <font>
      <sz val="16"/>
      <color rgb="FFFF0000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5" fillId="2" borderId="4" xfId="0" applyFont="1" applyFill="1" applyBorder="1" applyAlignment="1" applyProtection="1">
      <alignment horizontal="center"/>
      <protection locked="0"/>
    </xf>
    <xf numFmtId="0" fontId="15" fillId="2" borderId="4" xfId="0" applyFont="1" applyFill="1" applyBorder="1" applyAlignment="1" applyProtection="1">
      <alignment horizontal="left"/>
      <protection locked="0"/>
    </xf>
    <xf numFmtId="0" fontId="21" fillId="3" borderId="0" xfId="0" applyFont="1" applyFill="1" applyProtection="1">
      <protection hidden="1"/>
    </xf>
    <xf numFmtId="0" fontId="21" fillId="3" borderId="4" xfId="0" applyFont="1" applyFill="1" applyBorder="1" applyAlignment="1" applyProtection="1">
      <alignment horizontal="center"/>
      <protection hidden="1"/>
    </xf>
    <xf numFmtId="0" fontId="21" fillId="3" borderId="18" xfId="0" applyFont="1" applyFill="1" applyBorder="1" applyAlignment="1" applyProtection="1">
      <alignment horizontal="center"/>
      <protection hidden="1"/>
    </xf>
    <xf numFmtId="0" fontId="22" fillId="3" borderId="18" xfId="0" applyFont="1" applyFill="1" applyBorder="1" applyAlignment="1" applyProtection="1">
      <alignment horizontal="center"/>
      <protection hidden="1"/>
    </xf>
    <xf numFmtId="0" fontId="21" fillId="3" borderId="19" xfId="0" applyFont="1" applyFill="1" applyBorder="1" applyAlignment="1" applyProtection="1">
      <alignment horizontal="center"/>
      <protection hidden="1"/>
    </xf>
    <xf numFmtId="2" fontId="21" fillId="3" borderId="4" xfId="0" applyNumberFormat="1" applyFont="1" applyFill="1" applyBorder="1" applyAlignment="1" applyProtection="1">
      <alignment horizontal="center"/>
      <protection hidden="1"/>
    </xf>
    <xf numFmtId="0" fontId="21" fillId="3" borderId="18" xfId="0" applyFont="1" applyFill="1" applyBorder="1" applyAlignment="1" applyProtection="1">
      <alignment horizontal="right"/>
      <protection hidden="1"/>
    </xf>
    <xf numFmtId="0" fontId="22" fillId="2" borderId="18" xfId="0" applyFont="1" applyFill="1" applyBorder="1" applyAlignment="1" applyProtection="1">
      <alignment horizontal="center"/>
      <protection locked="0" hidden="1"/>
    </xf>
    <xf numFmtId="0" fontId="21" fillId="2" borderId="4" xfId="0" applyFont="1" applyFill="1" applyBorder="1" applyAlignment="1" applyProtection="1">
      <alignment horizontal="center"/>
      <protection locked="0" hidden="1"/>
    </xf>
    <xf numFmtId="0" fontId="21" fillId="7" borderId="4" xfId="0" applyFont="1" applyFill="1" applyBorder="1" applyAlignment="1" applyProtection="1">
      <alignment horizontal="center"/>
      <protection hidden="1"/>
    </xf>
    <xf numFmtId="2" fontId="21" fillId="8" borderId="4" xfId="0" applyNumberFormat="1" applyFont="1" applyFill="1" applyBorder="1" applyAlignment="1" applyProtection="1">
      <alignment horizontal="center"/>
      <protection hidden="1"/>
    </xf>
    <xf numFmtId="0" fontId="21" fillId="3" borderId="0" xfId="0" applyFont="1" applyFill="1" applyAlignment="1" applyProtection="1">
      <alignment horizontal="center"/>
      <protection hidden="1"/>
    </xf>
    <xf numFmtId="2" fontId="15" fillId="2" borderId="4" xfId="0" applyNumberFormat="1" applyFont="1" applyFill="1" applyBorder="1" applyAlignment="1" applyProtection="1">
      <alignment horizontal="center"/>
      <protection locked="0"/>
    </xf>
    <xf numFmtId="0" fontId="14" fillId="5" borderId="4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5" fillId="6" borderId="4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15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0" fillId="4" borderId="0" xfId="0" applyFill="1" applyProtection="1">
      <protection hidden="1"/>
    </xf>
    <xf numFmtId="0" fontId="2" fillId="4" borderId="2" xfId="0" applyFont="1" applyFill="1" applyBorder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8" fillId="0" borderId="4" xfId="0" applyFont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2" fillId="4" borderId="2" xfId="0" applyFont="1" applyFill="1" applyBorder="1" applyProtection="1">
      <protection hidden="1"/>
    </xf>
    <xf numFmtId="0" fontId="8" fillId="0" borderId="4" xfId="0" applyFont="1" applyBorder="1" applyProtection="1">
      <protection hidden="1"/>
    </xf>
    <xf numFmtId="0" fontId="9" fillId="4" borderId="0" xfId="0" applyFont="1" applyFill="1" applyProtection="1">
      <protection hidden="1"/>
    </xf>
    <xf numFmtId="49" fontId="10" fillId="2" borderId="2" xfId="0" applyNumberFormat="1" applyFont="1" applyFill="1" applyBorder="1" applyAlignment="1" applyProtection="1">
      <alignment horizontal="left"/>
      <protection locked="0" hidden="1"/>
    </xf>
    <xf numFmtId="0" fontId="5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9" fillId="2" borderId="0" xfId="0" applyFont="1" applyFill="1" applyAlignment="1" applyProtection="1">
      <alignment horizontal="left"/>
      <protection hidden="1"/>
    </xf>
    <xf numFmtId="0" fontId="5" fillId="2" borderId="0" xfId="0" applyFont="1" applyFill="1" applyProtection="1">
      <protection hidden="1"/>
    </xf>
    <xf numFmtId="49" fontId="5" fillId="0" borderId="0" xfId="0" applyNumberFormat="1" applyFont="1" applyProtection="1"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 vertical="top"/>
      <protection hidden="1"/>
    </xf>
    <xf numFmtId="0" fontId="4" fillId="0" borderId="0" xfId="0" applyFont="1" applyProtection="1">
      <protection hidden="1"/>
    </xf>
    <xf numFmtId="0" fontId="5" fillId="0" borderId="3" xfId="0" applyFont="1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6" xfId="0" applyFont="1" applyBorder="1" applyProtection="1">
      <protection hidden="1"/>
    </xf>
    <xf numFmtId="0" fontId="5" fillId="0" borderId="20" xfId="0" applyFont="1" applyBorder="1" applyProtection="1">
      <protection hidden="1"/>
    </xf>
    <xf numFmtId="0" fontId="5" fillId="0" borderId="0" xfId="0" applyFont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right"/>
      <protection hidden="1"/>
    </xf>
    <xf numFmtId="0" fontId="24" fillId="2" borderId="0" xfId="0" applyFont="1" applyFill="1" applyAlignment="1" applyProtection="1">
      <alignment vertical="center" wrapText="1"/>
      <protection hidden="1"/>
    </xf>
    <xf numFmtId="0" fontId="18" fillId="2" borderId="0" xfId="0" applyFont="1" applyFill="1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0" fontId="23" fillId="2" borderId="0" xfId="0" applyFont="1" applyFill="1" applyAlignment="1" applyProtection="1">
      <alignment vertical="top"/>
      <protection hidden="1"/>
    </xf>
    <xf numFmtId="0" fontId="23" fillId="2" borderId="0" xfId="0" applyFont="1" applyFill="1" applyAlignment="1" applyProtection="1">
      <alignment horizontal="left" vertical="top"/>
      <protection hidden="1"/>
    </xf>
    <xf numFmtId="0" fontId="23" fillId="0" borderId="0" xfId="0" applyFont="1" applyAlignment="1" applyProtection="1">
      <alignment vertical="top"/>
      <protection hidden="1"/>
    </xf>
    <xf numFmtId="0" fontId="5" fillId="2" borderId="0" xfId="0" applyFont="1" applyFill="1" applyAlignment="1" applyProtection="1">
      <alignment vertical="top"/>
      <protection hidden="1"/>
    </xf>
    <xf numFmtId="0" fontId="19" fillId="2" borderId="0" xfId="0" applyFont="1" applyFill="1" applyAlignment="1" applyProtection="1">
      <alignment vertical="top"/>
      <protection hidden="1"/>
    </xf>
    <xf numFmtId="0" fontId="5" fillId="2" borderId="3" xfId="0" applyFont="1" applyFill="1" applyBorder="1" applyAlignment="1" applyProtection="1">
      <alignment horizontal="left" vertical="top"/>
      <protection hidden="1"/>
    </xf>
    <xf numFmtId="49" fontId="5" fillId="2" borderId="3" xfId="0" applyNumberFormat="1" applyFont="1" applyFill="1" applyBorder="1" applyAlignment="1" applyProtection="1">
      <alignment horizontal="left" vertical="top"/>
      <protection hidden="1"/>
    </xf>
    <xf numFmtId="0" fontId="5" fillId="2" borderId="3" xfId="0" applyFont="1" applyFill="1" applyBorder="1" applyAlignment="1" applyProtection="1">
      <alignment vertical="top"/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4" fillId="2" borderId="3" xfId="0" applyFont="1" applyFill="1" applyBorder="1" applyAlignment="1" applyProtection="1">
      <alignment vertical="top"/>
      <protection hidden="1"/>
    </xf>
    <xf numFmtId="0" fontId="19" fillId="2" borderId="0" xfId="0" applyFont="1" applyFill="1" applyAlignment="1" applyProtection="1">
      <alignment horizontal="left" vertical="top"/>
      <protection hidden="1"/>
    </xf>
    <xf numFmtId="0" fontId="20" fillId="2" borderId="0" xfId="0" applyFont="1" applyFill="1" applyAlignment="1" applyProtection="1">
      <alignment vertical="top"/>
      <protection hidden="1"/>
    </xf>
    <xf numFmtId="0" fontId="25" fillId="0" borderId="0" xfId="0" applyFont="1" applyAlignment="1" applyProtection="1">
      <alignment vertical="top"/>
      <protection hidden="1"/>
    </xf>
    <xf numFmtId="0" fontId="14" fillId="3" borderId="4" xfId="0" applyFont="1" applyFill="1" applyBorder="1" applyAlignment="1" applyProtection="1">
      <alignment horizontal="center" vertical="center"/>
      <protection hidden="1"/>
    </xf>
    <xf numFmtId="0" fontId="15" fillId="3" borderId="4" xfId="0" applyFont="1" applyFill="1" applyBorder="1" applyAlignment="1" applyProtection="1">
      <alignment horizontal="center" vertical="center"/>
      <protection hidden="1"/>
    </xf>
    <xf numFmtId="0" fontId="14" fillId="3" borderId="4" xfId="0" applyFont="1" applyFill="1" applyBorder="1" applyAlignment="1" applyProtection="1">
      <alignment horizontal="center" vertical="center" shrinkToFit="1"/>
      <protection hidden="1"/>
    </xf>
    <xf numFmtId="0" fontId="14" fillId="3" borderId="4" xfId="0" applyFont="1" applyFill="1" applyBorder="1" applyAlignment="1" applyProtection="1">
      <alignment horizontal="center" vertical="center" wrapText="1"/>
      <protection hidden="1"/>
    </xf>
    <xf numFmtId="0" fontId="17" fillId="3" borderId="0" xfId="0" applyFont="1" applyFill="1" applyAlignment="1" applyProtection="1">
      <alignment horizontal="center" vertical="center"/>
      <protection hidden="1"/>
    </xf>
    <xf numFmtId="0" fontId="15" fillId="3" borderId="4" xfId="0" applyFont="1" applyFill="1" applyBorder="1" applyAlignment="1" applyProtection="1">
      <alignment horizontal="center"/>
      <protection hidden="1"/>
    </xf>
    <xf numFmtId="0" fontId="6" fillId="3" borderId="4" xfId="0" applyFont="1" applyFill="1" applyBorder="1" applyAlignment="1" applyProtection="1">
      <alignment horizontal="center"/>
      <protection hidden="1"/>
    </xf>
    <xf numFmtId="0" fontId="15" fillId="3" borderId="4" xfId="0" applyFont="1" applyFill="1" applyBorder="1" applyAlignment="1" applyProtection="1">
      <alignment horizontal="left"/>
      <protection hidden="1"/>
    </xf>
    <xf numFmtId="0" fontId="15" fillId="3" borderId="4" xfId="0" applyFont="1" applyFill="1" applyBorder="1" applyAlignment="1" applyProtection="1">
      <alignment horizontal="left" shrinkToFit="1"/>
      <protection hidden="1"/>
    </xf>
    <xf numFmtId="0" fontId="6" fillId="3" borderId="4" xfId="0" applyFont="1" applyFill="1" applyBorder="1" applyAlignment="1" applyProtection="1">
      <alignment horizontal="left"/>
      <protection hidden="1"/>
    </xf>
    <xf numFmtId="0" fontId="6" fillId="3" borderId="4" xfId="0" applyFont="1" applyFill="1" applyBorder="1" applyAlignment="1" applyProtection="1">
      <alignment horizontal="left" shrinkToFit="1"/>
      <protection hidden="1"/>
    </xf>
    <xf numFmtId="0" fontId="15" fillId="3" borderId="4" xfId="0" applyFont="1" applyFill="1" applyBorder="1" applyAlignment="1" applyProtection="1">
      <alignment horizontal="center" shrinkToFit="1"/>
      <protection hidden="1"/>
    </xf>
    <xf numFmtId="0" fontId="3" fillId="3" borderId="0" xfId="0" applyFont="1" applyFill="1" applyAlignment="1" applyProtection="1">
      <alignment horizontal="left"/>
      <protection hidden="1"/>
    </xf>
    <xf numFmtId="0" fontId="3" fillId="3" borderId="0" xfId="0" applyFont="1" applyFill="1" applyAlignment="1" applyProtection="1">
      <alignment horizontal="left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Protection="1"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shrinkToFit="1"/>
      <protection hidden="1"/>
    </xf>
    <xf numFmtId="0" fontId="3" fillId="3" borderId="0" xfId="0" applyFont="1" applyFill="1" applyAlignment="1" applyProtection="1">
      <alignment horizontal="center" shrinkToFit="1"/>
      <protection hidden="1"/>
    </xf>
    <xf numFmtId="0" fontId="15" fillId="2" borderId="4" xfId="0" applyFont="1" applyFill="1" applyBorder="1" applyAlignment="1" applyProtection="1">
      <alignment horizontal="center" vertical="center"/>
      <protection locked="0" hidden="1"/>
    </xf>
    <xf numFmtId="0" fontId="15" fillId="2" borderId="4" xfId="0" applyFont="1" applyFill="1" applyBorder="1" applyAlignment="1" applyProtection="1">
      <alignment horizontal="center"/>
      <protection locked="0" hidden="1"/>
    </xf>
    <xf numFmtId="0" fontId="6" fillId="2" borderId="4" xfId="0" applyFont="1" applyFill="1" applyBorder="1" applyAlignment="1" applyProtection="1">
      <alignment horizontal="center"/>
      <protection locked="0" hidden="1"/>
    </xf>
    <xf numFmtId="0" fontId="15" fillId="2" borderId="4" xfId="0" applyFont="1" applyFill="1" applyBorder="1" applyAlignment="1" applyProtection="1">
      <alignment horizontal="left"/>
      <protection locked="0" hidden="1"/>
    </xf>
    <xf numFmtId="0" fontId="15" fillId="2" borderId="4" xfId="0" applyFont="1" applyFill="1" applyBorder="1" applyAlignment="1" applyProtection="1">
      <alignment horizontal="left" shrinkToFit="1"/>
      <protection locked="0" hidden="1"/>
    </xf>
    <xf numFmtId="0" fontId="15" fillId="2" borderId="4" xfId="0" applyFont="1" applyFill="1" applyBorder="1" applyAlignment="1" applyProtection="1">
      <alignment horizontal="center" shrinkToFit="1"/>
      <protection locked="0" hidden="1"/>
    </xf>
    <xf numFmtId="2" fontId="15" fillId="2" borderId="4" xfId="0" applyNumberFormat="1" applyFont="1" applyFill="1" applyBorder="1" applyAlignment="1" applyProtection="1">
      <alignment horizontal="center"/>
      <protection locked="0" hidden="1"/>
    </xf>
    <xf numFmtId="0" fontId="3" fillId="2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 wrapText="1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6" xfId="0" applyFont="1" applyFill="1" applyBorder="1" applyProtection="1"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49" fontId="5" fillId="2" borderId="6" xfId="0" applyNumberFormat="1" applyFont="1" applyFill="1" applyBorder="1" applyAlignment="1" applyProtection="1">
      <alignment horizontal="left" vertical="center" wrapText="1"/>
      <protection hidden="1"/>
    </xf>
    <xf numFmtId="49" fontId="5" fillId="2" borderId="0" xfId="0" applyNumberFormat="1" applyFont="1" applyFill="1" applyAlignment="1" applyProtection="1">
      <alignment horizontal="left" vertical="center" wrapText="1"/>
      <protection hidden="1"/>
    </xf>
    <xf numFmtId="0" fontId="5" fillId="2" borderId="0" xfId="0" applyFont="1" applyFill="1" applyAlignment="1" applyProtection="1">
      <alignment horizontal="left" vertical="center" wrapText="1"/>
      <protection hidden="1"/>
    </xf>
    <xf numFmtId="0" fontId="5" fillId="2" borderId="3" xfId="0" applyFont="1" applyFill="1" applyBorder="1" applyAlignment="1" applyProtection="1">
      <alignment horizontal="left" vertical="center" wrapText="1"/>
      <protection hidden="1"/>
    </xf>
    <xf numFmtId="49" fontId="6" fillId="2" borderId="0" xfId="0" applyNumberFormat="1" applyFont="1" applyFill="1" applyAlignment="1" applyProtection="1">
      <alignment horizontal="left" vertical="center"/>
      <protection hidden="1"/>
    </xf>
    <xf numFmtId="49" fontId="5" fillId="2" borderId="0" xfId="0" applyNumberFormat="1" applyFont="1" applyFill="1" applyAlignment="1" applyProtection="1">
      <alignment horizontal="left" vertical="center"/>
      <protection hidden="1"/>
    </xf>
    <xf numFmtId="0" fontId="3" fillId="2" borderId="10" xfId="0" applyFont="1" applyFill="1" applyBorder="1" applyProtection="1">
      <protection hidden="1"/>
    </xf>
    <xf numFmtId="0" fontId="3" fillId="2" borderId="13" xfId="0" applyFont="1" applyFill="1" applyBorder="1" applyProtection="1">
      <protection hidden="1"/>
    </xf>
    <xf numFmtId="0" fontId="12" fillId="3" borderId="4" xfId="0" applyFont="1" applyFill="1" applyBorder="1" applyAlignment="1" applyProtection="1">
      <alignment horizontal="center" vertical="center"/>
      <protection hidden="1"/>
    </xf>
    <xf numFmtId="0" fontId="6" fillId="3" borderId="4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187" fontId="6" fillId="3" borderId="4" xfId="0" applyNumberFormat="1" applyFont="1" applyFill="1" applyBorder="1" applyAlignment="1" applyProtection="1">
      <alignment horizontal="center"/>
      <protection hidden="1"/>
    </xf>
    <xf numFmtId="0" fontId="5" fillId="3" borderId="4" xfId="0" applyFont="1" applyFill="1" applyBorder="1" applyProtection="1">
      <protection hidden="1"/>
    </xf>
    <xf numFmtId="0" fontId="5" fillId="3" borderId="0" xfId="0" applyFont="1" applyFill="1" applyAlignment="1" applyProtection="1">
      <alignment horizontal="left"/>
      <protection hidden="1"/>
    </xf>
    <xf numFmtId="0" fontId="5" fillId="3" borderId="0" xfId="0" applyFont="1" applyFill="1" applyAlignment="1" applyProtection="1">
      <alignment horizontal="left" vertical="center"/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5" fillId="3" borderId="0" xfId="0" applyFont="1" applyFill="1" applyProtection="1"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locked="0" hidden="1"/>
    </xf>
    <xf numFmtId="187" fontId="6" fillId="0" borderId="4" xfId="0" applyNumberFormat="1" applyFont="1" applyBorder="1" applyAlignment="1" applyProtection="1">
      <alignment horizontal="center"/>
      <protection locked="0" hidden="1"/>
    </xf>
    <xf numFmtId="0" fontId="6" fillId="0" borderId="4" xfId="0" applyFont="1" applyBorder="1" applyAlignment="1" applyProtection="1">
      <alignment horizontal="center"/>
      <protection locked="0" hidden="1"/>
    </xf>
    <xf numFmtId="0" fontId="6" fillId="0" borderId="4" xfId="0" applyFont="1" applyBorder="1" applyAlignment="1" applyProtection="1">
      <alignment horizontal="left"/>
      <protection locked="0" hidden="1"/>
    </xf>
    <xf numFmtId="0" fontId="5" fillId="0" borderId="4" xfId="0" applyFont="1" applyBorder="1" applyProtection="1">
      <protection locked="0" hidden="1"/>
    </xf>
    <xf numFmtId="0" fontId="26" fillId="2" borderId="0" xfId="0" applyFont="1" applyFill="1" applyAlignment="1" applyProtection="1">
      <alignment vertical="center" wrapText="1"/>
      <protection hidden="1"/>
    </xf>
    <xf numFmtId="0" fontId="26" fillId="2" borderId="0" xfId="0" applyFont="1" applyFill="1" applyAlignment="1" applyProtection="1">
      <alignment vertical="top" wrapText="1"/>
      <protection hidden="1"/>
    </xf>
    <xf numFmtId="0" fontId="15" fillId="8" borderId="4" xfId="0" applyFont="1" applyFill="1" applyBorder="1" applyAlignment="1" applyProtection="1">
      <alignment horizontal="center" vertical="center"/>
      <protection locked="0" hidden="1"/>
    </xf>
    <xf numFmtId="0" fontId="25" fillId="2" borderId="0" xfId="0" applyFont="1" applyFill="1" applyAlignment="1" applyProtection="1">
      <alignment horizontal="left" vertical="top"/>
      <protection hidden="1"/>
    </xf>
    <xf numFmtId="0" fontId="25" fillId="2" borderId="0" xfId="0" applyFont="1" applyFill="1" applyProtection="1">
      <protection hidden="1"/>
    </xf>
    <xf numFmtId="49" fontId="10" fillId="2" borderId="2" xfId="0" applyNumberFormat="1" applyFont="1" applyFill="1" applyBorder="1" applyAlignment="1" applyProtection="1">
      <alignment horizontal="left"/>
      <protection hidden="1"/>
    </xf>
    <xf numFmtId="0" fontId="33" fillId="0" borderId="0" xfId="0" applyFont="1" applyAlignment="1" applyProtection="1">
      <alignment vertical="top"/>
      <protection hidden="1"/>
    </xf>
    <xf numFmtId="49" fontId="10" fillId="9" borderId="2" xfId="0" applyNumberFormat="1" applyFont="1" applyFill="1" applyBorder="1" applyAlignment="1" applyProtection="1">
      <alignment horizontal="left"/>
      <protection hidden="1"/>
    </xf>
    <xf numFmtId="49" fontId="10" fillId="9" borderId="2" xfId="0" applyNumberFormat="1" applyFont="1" applyFill="1" applyBorder="1" applyAlignment="1" applyProtection="1">
      <alignment horizontal="left" shrinkToFit="1"/>
      <protection hidden="1"/>
    </xf>
    <xf numFmtId="0" fontId="11" fillId="9" borderId="4" xfId="0" applyFont="1" applyFill="1" applyBorder="1" applyAlignment="1" applyProtection="1">
      <alignment horizontal="left"/>
      <protection hidden="1"/>
    </xf>
    <xf numFmtId="0" fontId="2" fillId="2" borderId="2" xfId="0" applyFont="1" applyFill="1" applyBorder="1" applyAlignment="1" applyProtection="1">
      <alignment vertical="center"/>
      <protection locked="0"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5" fillId="2" borderId="9" xfId="0" applyFont="1" applyFill="1" applyBorder="1" applyAlignment="1" applyProtection="1">
      <alignment horizontal="left" vertical="center"/>
      <protection hidden="1"/>
    </xf>
    <xf numFmtId="0" fontId="5" fillId="2" borderId="11" xfId="0" applyFont="1" applyFill="1" applyBorder="1" applyAlignment="1" applyProtection="1">
      <alignment horizontal="left" vertical="center" shrinkToFit="1"/>
      <protection hidden="1"/>
    </xf>
    <xf numFmtId="0" fontId="5" fillId="2" borderId="12" xfId="0" applyFont="1" applyFill="1" applyBorder="1" applyAlignment="1" applyProtection="1">
      <alignment horizontal="left" vertical="center" shrinkToFit="1"/>
      <protection hidden="1"/>
    </xf>
    <xf numFmtId="0" fontId="5" fillId="2" borderId="5" xfId="0" applyFont="1" applyFill="1" applyBorder="1" applyAlignment="1" applyProtection="1">
      <alignment horizontal="left" vertical="center" shrinkToFit="1"/>
      <protection hidden="1"/>
    </xf>
    <xf numFmtId="0" fontId="5" fillId="2" borderId="14" xfId="0" applyFont="1" applyFill="1" applyBorder="1" applyAlignment="1" applyProtection="1">
      <alignment horizontal="left" vertical="center" shrinkToFit="1"/>
      <protection hidden="1"/>
    </xf>
    <xf numFmtId="0" fontId="5" fillId="2" borderId="0" xfId="0" applyFont="1" applyFill="1" applyAlignment="1" applyProtection="1">
      <alignment horizontal="left" vertical="center" wrapText="1"/>
      <protection hidden="1"/>
    </xf>
    <xf numFmtId="49" fontId="5" fillId="2" borderId="3" xfId="0" applyNumberFormat="1" applyFont="1" applyFill="1" applyBorder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 shrinkToFit="1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31" fillId="2" borderId="0" xfId="0" applyFont="1" applyFill="1" applyAlignment="1" applyProtection="1">
      <alignment horizontal="center" vertical="center"/>
      <protection hidden="1"/>
    </xf>
    <xf numFmtId="0" fontId="31" fillId="8" borderId="0" xfId="0" applyFont="1" applyFill="1" applyAlignment="1" applyProtection="1">
      <alignment horizontal="center" vertical="center"/>
      <protection locked="0" hidden="1"/>
    </xf>
    <xf numFmtId="0" fontId="5" fillId="2" borderId="0" xfId="0" applyFont="1" applyFill="1" applyAlignment="1" applyProtection="1">
      <alignment horizontal="center" vertical="top"/>
      <protection hidden="1"/>
    </xf>
    <xf numFmtId="0" fontId="5" fillId="2" borderId="3" xfId="0" applyFont="1" applyFill="1" applyBorder="1" applyAlignment="1" applyProtection="1">
      <alignment horizontal="center" vertical="top"/>
      <protection hidden="1"/>
    </xf>
    <xf numFmtId="0" fontId="5" fillId="2" borderId="0" xfId="0" applyFont="1" applyFill="1" applyAlignment="1" applyProtection="1">
      <alignment horizontal="right" vertical="top" shrinkToFit="1"/>
      <protection hidden="1"/>
    </xf>
    <xf numFmtId="49" fontId="5" fillId="2" borderId="0" xfId="0" applyNumberFormat="1" applyFont="1" applyFill="1" applyAlignment="1" applyProtection="1">
      <alignment horizontal="center" vertical="top" shrinkToFit="1"/>
      <protection hidden="1"/>
    </xf>
    <xf numFmtId="187" fontId="5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left" vertical="top" wrapText="1"/>
      <protection hidden="1"/>
    </xf>
    <xf numFmtId="0" fontId="26" fillId="2" borderId="0" xfId="0" applyFont="1" applyFill="1" applyAlignment="1" applyProtection="1">
      <alignment horizontal="center" vertical="center" wrapText="1"/>
      <protection hidden="1"/>
    </xf>
    <xf numFmtId="0" fontId="27" fillId="8" borderId="4" xfId="0" applyFont="1" applyFill="1" applyBorder="1" applyAlignment="1" applyProtection="1">
      <alignment horizontal="center" vertical="top"/>
      <protection locked="0" hidden="1"/>
    </xf>
    <xf numFmtId="0" fontId="30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shrinkToFit="1"/>
      <protection hidden="1"/>
    </xf>
    <xf numFmtId="0" fontId="25" fillId="2" borderId="0" xfId="0" applyFont="1" applyFill="1" applyAlignment="1" applyProtection="1">
      <alignment horizontal="center" vertical="top"/>
      <protection hidden="1"/>
    </xf>
    <xf numFmtId="0" fontId="25" fillId="2" borderId="0" xfId="0" applyFont="1" applyFill="1" applyAlignment="1" applyProtection="1">
      <alignment horizontal="right" vertical="top" shrinkToFit="1"/>
      <protection hidden="1"/>
    </xf>
    <xf numFmtId="0" fontId="5" fillId="2" borderId="0" xfId="0" applyFont="1" applyFill="1" applyAlignment="1" applyProtection="1">
      <alignment horizontal="left" vertical="center" shrinkToFit="1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26" fillId="2" borderId="0" xfId="0" applyFont="1" applyFill="1" applyAlignment="1" applyProtection="1">
      <alignment horizontal="center" vertical="top"/>
      <protection hidden="1"/>
    </xf>
    <xf numFmtId="0" fontId="26" fillId="2" borderId="0" xfId="0" applyFont="1" applyFill="1" applyAlignment="1" applyProtection="1">
      <alignment horizontal="center" vertical="top" wrapText="1"/>
      <protection hidden="1"/>
    </xf>
    <xf numFmtId="49" fontId="26" fillId="2" borderId="0" xfId="0" applyNumberFormat="1" applyFont="1" applyFill="1" applyAlignment="1" applyProtection="1">
      <alignment horizontal="center" wrapText="1"/>
      <protection hidden="1"/>
    </xf>
    <xf numFmtId="0" fontId="26" fillId="2" borderId="0" xfId="0" applyFont="1" applyFill="1" applyAlignment="1" applyProtection="1">
      <alignment horizontal="center" wrapText="1"/>
      <protection hidden="1"/>
    </xf>
    <xf numFmtId="49" fontId="26" fillId="2" borderId="0" xfId="0" applyNumberFormat="1" applyFont="1" applyFill="1" applyAlignment="1" applyProtection="1">
      <alignment horizontal="center" vertical="top" wrapText="1"/>
      <protection hidden="1"/>
    </xf>
    <xf numFmtId="0" fontId="28" fillId="8" borderId="4" xfId="0" applyFont="1" applyFill="1" applyBorder="1" applyAlignment="1" applyProtection="1">
      <alignment horizontal="center" vertical="center"/>
      <protection locked="0" hidden="1"/>
    </xf>
    <xf numFmtId="0" fontId="29" fillId="2" borderId="4" xfId="0" applyFont="1" applyFill="1" applyBorder="1" applyAlignment="1" applyProtection="1">
      <alignment horizontal="center" vertical="center"/>
      <protection hidden="1"/>
    </xf>
    <xf numFmtId="49" fontId="26" fillId="2" borderId="0" xfId="0" applyNumberFormat="1" applyFont="1" applyFill="1" applyAlignment="1" applyProtection="1">
      <alignment horizontal="center" vertical="center" wrapText="1"/>
      <protection hidden="1"/>
    </xf>
    <xf numFmtId="0" fontId="21" fillId="3" borderId="15" xfId="0" applyFont="1" applyFill="1" applyBorder="1" applyAlignment="1" applyProtection="1">
      <alignment horizontal="center"/>
      <protection hidden="1"/>
    </xf>
    <xf numFmtId="0" fontId="21" fillId="3" borderId="16" xfId="0" applyFont="1" applyFill="1" applyBorder="1" applyAlignment="1" applyProtection="1">
      <alignment horizontal="center"/>
      <protection hidden="1"/>
    </xf>
    <xf numFmtId="0" fontId="21" fillId="3" borderId="17" xfId="0" applyFont="1" applyFill="1" applyBorder="1" applyAlignment="1" applyProtection="1">
      <alignment horizontal="center"/>
      <protection hidden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84667</xdr:colOff>
      <xdr:row>0</xdr:row>
      <xdr:rowOff>0</xdr:rowOff>
    </xdr:from>
    <xdr:to>
      <xdr:col>19</xdr:col>
      <xdr:colOff>255667</xdr:colOff>
      <xdr:row>3</xdr:row>
      <xdr:rowOff>226867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3551B3BE-12E6-4801-A787-C6267482F9D1}"/>
            </a:ext>
          </a:extLst>
        </xdr:cNvPr>
        <xdr:cNvSpPr/>
      </xdr:nvSpPr>
      <xdr:spPr>
        <a:xfrm>
          <a:off x="5977467" y="0"/>
          <a:ext cx="856800" cy="828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169</xdr:row>
      <xdr:rowOff>38100</xdr:rowOff>
    </xdr:from>
    <xdr:to>
      <xdr:col>13</xdr:col>
      <xdr:colOff>95250</xdr:colOff>
      <xdr:row>174</xdr:row>
      <xdr:rowOff>216535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50D4ED6-C42A-40C8-873C-837EC1DE1E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43529250"/>
          <a:ext cx="1428750" cy="1464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293916</xdr:colOff>
      <xdr:row>113</xdr:row>
      <xdr:rowOff>190211</xdr:rowOff>
    </xdr:from>
    <xdr:to>
      <xdr:col>11</xdr:col>
      <xdr:colOff>34201</xdr:colOff>
      <xdr:row>116</xdr:row>
      <xdr:rowOff>93782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4B578AA-1525-45F1-B717-2287578F2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06487" y="30517811"/>
          <a:ext cx="72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</sheetPr>
  <dimension ref="A1:K22"/>
  <sheetViews>
    <sheetView tabSelected="1" zoomScaleNormal="100" workbookViewId="0">
      <selection activeCell="B3" sqref="B3"/>
    </sheetView>
  </sheetViews>
  <sheetFormatPr defaultColWidth="9" defaultRowHeight="14.25" x14ac:dyDescent="0.2"/>
  <cols>
    <col min="1" max="1" width="28.125" style="28" customWidth="1"/>
    <col min="2" max="2" width="49.375" style="28" customWidth="1"/>
    <col min="3" max="3" width="8.375" style="28" customWidth="1"/>
    <col min="4" max="4" width="9" style="28" hidden="1" customWidth="1"/>
    <col min="5" max="5" width="17.875" style="28" hidden="1" customWidth="1"/>
    <col min="6" max="6" width="16.75" style="28" hidden="1" customWidth="1"/>
    <col min="7" max="7" width="27.875" style="28" hidden="1" customWidth="1"/>
    <col min="8" max="8" width="17.125" style="28" hidden="1" customWidth="1"/>
    <col min="9" max="9" width="14.75" style="28" hidden="1" customWidth="1"/>
    <col min="10" max="10" width="18.125" style="28" hidden="1" customWidth="1"/>
    <col min="11" max="11" width="10.125" style="28" hidden="1" customWidth="1"/>
    <col min="12" max="12" width="9" style="28" customWidth="1"/>
    <col min="13" max="16384" width="9" style="28"/>
  </cols>
  <sheetData>
    <row r="1" spans="1:11" ht="56.25" customHeight="1" thickBot="1" x14ac:dyDescent="0.25">
      <c r="A1" s="139" t="s">
        <v>0</v>
      </c>
      <c r="B1" s="139"/>
    </row>
    <row r="2" spans="1:11" ht="40.5" customHeight="1" thickTop="1" thickBot="1" x14ac:dyDescent="0.7">
      <c r="A2" s="29" t="s">
        <v>19</v>
      </c>
      <c r="B2" s="138" t="s">
        <v>228</v>
      </c>
      <c r="D2" s="28">
        <v>1</v>
      </c>
      <c r="E2" s="30" t="s">
        <v>5</v>
      </c>
      <c r="F2" s="30" t="s">
        <v>17</v>
      </c>
      <c r="G2" s="31" t="s">
        <v>89</v>
      </c>
      <c r="H2" s="30" t="s">
        <v>64</v>
      </c>
      <c r="I2" s="30" t="s">
        <v>23</v>
      </c>
      <c r="K2" s="32">
        <v>4</v>
      </c>
    </row>
    <row r="3" spans="1:11" ht="40.5" customHeight="1" thickTop="1" thickBot="1" x14ac:dyDescent="0.85">
      <c r="A3" s="33" t="s">
        <v>4</v>
      </c>
      <c r="B3" s="36" t="s">
        <v>5</v>
      </c>
      <c r="D3" s="28">
        <v>2</v>
      </c>
      <c r="E3" s="30" t="s">
        <v>6</v>
      </c>
      <c r="F3" s="30" t="s">
        <v>14</v>
      </c>
      <c r="G3" s="34" t="s">
        <v>97</v>
      </c>
      <c r="H3" s="30" t="s">
        <v>57</v>
      </c>
      <c r="I3" s="30" t="s">
        <v>24</v>
      </c>
      <c r="K3" s="32">
        <v>5</v>
      </c>
    </row>
    <row r="4" spans="1:11" ht="40.5" customHeight="1" thickTop="1" thickBot="1" x14ac:dyDescent="0.85">
      <c r="A4" s="33" t="s">
        <v>13</v>
      </c>
      <c r="B4" s="36" t="s">
        <v>15</v>
      </c>
      <c r="D4" s="28">
        <v>3</v>
      </c>
      <c r="E4" s="30" t="s">
        <v>209</v>
      </c>
      <c r="F4" s="30" t="s">
        <v>15</v>
      </c>
      <c r="G4" s="34" t="s">
        <v>90</v>
      </c>
      <c r="H4" s="30" t="s">
        <v>65</v>
      </c>
      <c r="I4" s="30" t="s">
        <v>25</v>
      </c>
      <c r="K4" s="32">
        <v>6</v>
      </c>
    </row>
    <row r="5" spans="1:11" ht="40.5" hidden="1" customHeight="1" thickTop="1" thickBot="1" x14ac:dyDescent="0.85">
      <c r="A5" s="33" t="s">
        <v>21</v>
      </c>
      <c r="B5" s="133" t="s">
        <v>64</v>
      </c>
      <c r="D5" s="28">
        <v>4</v>
      </c>
      <c r="E5" s="30" t="s">
        <v>53</v>
      </c>
      <c r="F5" s="30" t="s">
        <v>55</v>
      </c>
      <c r="G5" s="34" t="s">
        <v>91</v>
      </c>
      <c r="H5" s="30" t="s">
        <v>66</v>
      </c>
      <c r="I5" s="30" t="s">
        <v>26</v>
      </c>
      <c r="K5" s="32">
        <v>7</v>
      </c>
    </row>
    <row r="6" spans="1:11" ht="40.5" hidden="1" customHeight="1" thickTop="1" thickBot="1" x14ac:dyDescent="0.85">
      <c r="A6" s="33" t="s">
        <v>18</v>
      </c>
      <c r="B6" s="133" t="s">
        <v>23</v>
      </c>
      <c r="D6" s="28">
        <v>5</v>
      </c>
      <c r="E6" s="30" t="s">
        <v>54</v>
      </c>
      <c r="F6" s="30" t="s">
        <v>56</v>
      </c>
      <c r="G6" s="34" t="s">
        <v>92</v>
      </c>
      <c r="H6" s="30" t="s">
        <v>67</v>
      </c>
      <c r="I6" s="30" t="s">
        <v>27</v>
      </c>
      <c r="K6" s="32">
        <v>8</v>
      </c>
    </row>
    <row r="7" spans="1:11" ht="40.5" hidden="1" customHeight="1" thickTop="1" thickBot="1" x14ac:dyDescent="0.85">
      <c r="A7" s="33" t="s">
        <v>22</v>
      </c>
      <c r="B7" s="133">
        <v>8</v>
      </c>
      <c r="D7" s="28">
        <v>6</v>
      </c>
      <c r="G7" s="34" t="s">
        <v>93</v>
      </c>
      <c r="H7" s="30" t="s">
        <v>58</v>
      </c>
      <c r="I7" s="35"/>
      <c r="K7" s="32">
        <v>9</v>
      </c>
    </row>
    <row r="8" spans="1:11" ht="40.5" customHeight="1" thickTop="1" thickBot="1" x14ac:dyDescent="0.85">
      <c r="A8" s="33" t="s">
        <v>2</v>
      </c>
      <c r="B8" s="135" t="s">
        <v>223</v>
      </c>
      <c r="D8" s="28">
        <v>7</v>
      </c>
      <c r="G8" s="34" t="s">
        <v>94</v>
      </c>
      <c r="H8" s="30" t="s">
        <v>59</v>
      </c>
      <c r="I8" s="35"/>
      <c r="K8" s="32">
        <v>10</v>
      </c>
    </row>
    <row r="9" spans="1:11" ht="40.5" customHeight="1" thickTop="1" thickBot="1" x14ac:dyDescent="0.85">
      <c r="A9" s="33" t="s">
        <v>1</v>
      </c>
      <c r="B9" s="136" t="s">
        <v>224</v>
      </c>
      <c r="D9" s="28">
        <v>8</v>
      </c>
      <c r="G9" s="34" t="s">
        <v>95</v>
      </c>
      <c r="H9" s="30" t="s">
        <v>60</v>
      </c>
      <c r="I9" s="35"/>
    </row>
    <row r="10" spans="1:11" ht="40.5" customHeight="1" thickTop="1" thickBot="1" x14ac:dyDescent="0.95">
      <c r="A10" s="33" t="s">
        <v>3</v>
      </c>
      <c r="B10" s="137" t="s">
        <v>225</v>
      </c>
      <c r="D10" s="28">
        <v>9</v>
      </c>
      <c r="G10" s="34" t="s">
        <v>96</v>
      </c>
      <c r="H10" s="30" t="s">
        <v>61</v>
      </c>
      <c r="I10" s="35"/>
    </row>
    <row r="11" spans="1:11" ht="40.5" customHeight="1" thickTop="1" thickBot="1" x14ac:dyDescent="0.85">
      <c r="A11" s="33" t="s">
        <v>4</v>
      </c>
      <c r="B11" s="135" t="s">
        <v>226</v>
      </c>
      <c r="D11" s="28">
        <v>10</v>
      </c>
      <c r="G11" s="34" t="s">
        <v>98</v>
      </c>
      <c r="H11" s="30" t="s">
        <v>62</v>
      </c>
      <c r="I11" s="35"/>
    </row>
    <row r="12" spans="1:11" ht="40.5" customHeight="1" thickTop="1" x14ac:dyDescent="0.65">
      <c r="D12" s="28">
        <v>11</v>
      </c>
      <c r="G12" s="34" t="s">
        <v>99</v>
      </c>
      <c r="H12" s="30" t="s">
        <v>63</v>
      </c>
      <c r="I12" s="35"/>
    </row>
    <row r="13" spans="1:11" ht="40.5" customHeight="1" x14ac:dyDescent="0.65">
      <c r="G13" s="34"/>
      <c r="H13" s="30" t="s">
        <v>68</v>
      </c>
      <c r="I13" s="35"/>
    </row>
    <row r="14" spans="1:11" ht="40.5" customHeight="1" x14ac:dyDescent="0.65">
      <c r="G14" s="34"/>
      <c r="H14" s="30" t="s">
        <v>69</v>
      </c>
      <c r="I14" s="35"/>
    </row>
    <row r="15" spans="1:11" ht="40.5" customHeight="1" x14ac:dyDescent="0.65">
      <c r="G15" s="31"/>
      <c r="H15" s="30" t="s">
        <v>70</v>
      </c>
      <c r="I15" s="35"/>
    </row>
    <row r="16" spans="1:11" ht="40.5" customHeight="1" x14ac:dyDescent="0.65">
      <c r="G16" s="31"/>
      <c r="H16" s="30" t="s">
        <v>71</v>
      </c>
      <c r="I16" s="35"/>
    </row>
    <row r="17" spans="7:9" ht="40.5" customHeight="1" x14ac:dyDescent="0.65">
      <c r="G17" s="31"/>
      <c r="H17" s="30" t="s">
        <v>73</v>
      </c>
      <c r="I17" s="35"/>
    </row>
    <row r="18" spans="7:9" ht="42" customHeight="1" x14ac:dyDescent="0.65">
      <c r="G18" s="31"/>
      <c r="H18" s="30" t="s">
        <v>72</v>
      </c>
      <c r="I18" s="35"/>
    </row>
    <row r="19" spans="7:9" ht="42" customHeight="1" x14ac:dyDescent="0.65">
      <c r="G19" s="31"/>
      <c r="H19" s="30" t="s">
        <v>74</v>
      </c>
      <c r="I19" s="35"/>
    </row>
    <row r="20" spans="7:9" ht="42" customHeight="1" x14ac:dyDescent="0.65">
      <c r="G20" s="31"/>
      <c r="H20" s="30" t="s">
        <v>75</v>
      </c>
      <c r="I20" s="35"/>
    </row>
    <row r="21" spans="7:9" ht="27.75" x14ac:dyDescent="0.65">
      <c r="G21" s="31"/>
      <c r="H21" s="30" t="s">
        <v>76</v>
      </c>
      <c r="I21" s="35"/>
    </row>
    <row r="22" spans="7:9" ht="27.75" x14ac:dyDescent="0.65">
      <c r="G22" s="31"/>
      <c r="H22" s="35"/>
      <c r="I22" s="35"/>
    </row>
  </sheetData>
  <sheetProtection algorithmName="SHA-512" hashValue="KuAuRjipLZHziRhzn+Bzp+mxocSI8djrzyxPLwts7m3l0mKf4Z3ee+ygc4nsstGW7MgEa3J3XKyzTMYI0Niv/g==" saltValue="5XGYb8MLd1wAb1x8K6RDfQ==" spinCount="100000" sheet="1" objects="1" scenarios="1"/>
  <mergeCells count="1">
    <mergeCell ref="A1:B1"/>
  </mergeCells>
  <dataValidations count="5">
    <dataValidation type="list" allowBlank="1" showInputMessage="1" showErrorMessage="1" sqref="B3" xr:uid="{00000000-0002-0000-0000-000000000000}">
      <formula1>$E$2:$E$7</formula1>
    </dataValidation>
    <dataValidation type="list" allowBlank="1" showInputMessage="1" showErrorMessage="1" sqref="B4" xr:uid="{00000000-0002-0000-0000-000002000000}">
      <formula1>$F$2:$F$6</formula1>
    </dataValidation>
    <dataValidation type="list" allowBlank="1" showInputMessage="1" showErrorMessage="1" sqref="B5" xr:uid="{00000000-0002-0000-0000-000003000000}">
      <formula1>$H$2:$H$25</formula1>
    </dataValidation>
    <dataValidation type="list" allowBlank="1" showInputMessage="1" showErrorMessage="1" sqref="B6" xr:uid="{00000000-0002-0000-0000-000004000000}">
      <formula1>$I$2:$I$6</formula1>
    </dataValidation>
    <dataValidation type="list" allowBlank="1" showInputMessage="1" showErrorMessage="1" sqref="B7" xr:uid="{00000000-0002-0000-0000-000005000000}">
      <formula1>$K$2:$K$10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</sheetPr>
  <dimension ref="A1:N12"/>
  <sheetViews>
    <sheetView zoomScale="90" zoomScaleNormal="90" workbookViewId="0">
      <pane ySplit="2" topLeftCell="A3" activePane="bottomLeft" state="frozen"/>
      <selection pane="bottomLeft" activeCell="D5" sqref="D5"/>
    </sheetView>
  </sheetViews>
  <sheetFormatPr defaultColWidth="9" defaultRowHeight="21" customHeight="1" x14ac:dyDescent="0.3"/>
  <cols>
    <col min="1" max="1" width="7.75" style="120" customWidth="1"/>
    <col min="2" max="2" width="21.375" style="120" customWidth="1"/>
    <col min="3" max="4" width="15.875" style="121" customWidth="1"/>
    <col min="5" max="7" width="28" style="121" customWidth="1"/>
    <col min="8" max="8" width="28" style="122" customWidth="1"/>
    <col min="9" max="10" width="28" style="121" customWidth="1"/>
    <col min="11" max="11" width="8.375" style="121" customWidth="1"/>
    <col min="12" max="12" width="12" style="121" hidden="1" customWidth="1"/>
    <col min="13" max="13" width="17.125" style="121" hidden="1" customWidth="1"/>
    <col min="14" max="14" width="9" style="121" hidden="1" customWidth="1"/>
    <col min="15" max="16384" width="9" style="121"/>
  </cols>
  <sheetData>
    <row r="1" spans="1:13" s="115" customFormat="1" ht="47.25" customHeight="1" x14ac:dyDescent="0.2">
      <c r="A1" s="113" t="s">
        <v>8</v>
      </c>
      <c r="B1" s="114" t="s">
        <v>28</v>
      </c>
      <c r="C1" s="113" t="s">
        <v>29</v>
      </c>
      <c r="D1" s="113" t="s">
        <v>45</v>
      </c>
      <c r="E1" s="113" t="s">
        <v>30</v>
      </c>
      <c r="F1" s="113" t="s">
        <v>31</v>
      </c>
      <c r="G1" s="113" t="s">
        <v>32</v>
      </c>
      <c r="H1" s="113" t="s">
        <v>33</v>
      </c>
      <c r="I1" s="113" t="s">
        <v>34</v>
      </c>
      <c r="J1" s="113" t="s">
        <v>35</v>
      </c>
    </row>
    <row r="2" spans="1:13" s="118" customFormat="1" ht="31.5" customHeight="1" x14ac:dyDescent="0.3">
      <c r="A2" s="75">
        <v>0</v>
      </c>
      <c r="B2" s="116">
        <v>241581</v>
      </c>
      <c r="C2" s="75">
        <v>10</v>
      </c>
      <c r="D2" s="75">
        <v>3</v>
      </c>
      <c r="E2" s="78" t="s">
        <v>46</v>
      </c>
      <c r="F2" s="78" t="s">
        <v>36</v>
      </c>
      <c r="G2" s="117" t="s">
        <v>37</v>
      </c>
      <c r="H2" s="75" t="s">
        <v>77</v>
      </c>
      <c r="I2" s="78" t="s">
        <v>78</v>
      </c>
      <c r="J2" s="78" t="s">
        <v>79</v>
      </c>
      <c r="L2" s="118" t="s">
        <v>16</v>
      </c>
      <c r="M2" s="118">
        <v>4</v>
      </c>
    </row>
    <row r="3" spans="1:13" s="119" customFormat="1" ht="31.5" customHeight="1" x14ac:dyDescent="0.3">
      <c r="A3" s="123">
        <v>1</v>
      </c>
      <c r="B3" s="124">
        <v>241471</v>
      </c>
      <c r="C3" s="125">
        <v>8</v>
      </c>
      <c r="D3" s="125">
        <v>5</v>
      </c>
      <c r="E3" s="126" t="s">
        <v>83</v>
      </c>
      <c r="F3" s="126" t="s">
        <v>84</v>
      </c>
      <c r="G3" s="127" t="s">
        <v>85</v>
      </c>
      <c r="H3" s="125" t="s">
        <v>86</v>
      </c>
      <c r="I3" s="126" t="s">
        <v>87</v>
      </c>
      <c r="J3" s="126" t="s">
        <v>88</v>
      </c>
      <c r="L3" s="119" t="s">
        <v>9</v>
      </c>
      <c r="M3" s="119">
        <v>5</v>
      </c>
    </row>
    <row r="4" spans="1:13" s="119" customFormat="1" ht="31.5" customHeight="1" x14ac:dyDescent="0.3">
      <c r="A4" s="123">
        <v>2</v>
      </c>
      <c r="B4" s="124">
        <v>241470</v>
      </c>
      <c r="C4" s="125">
        <v>8</v>
      </c>
      <c r="D4" s="125">
        <v>8</v>
      </c>
      <c r="E4" s="126"/>
      <c r="F4" s="126"/>
      <c r="G4" s="127"/>
      <c r="H4" s="125"/>
      <c r="I4" s="126"/>
      <c r="J4" s="126"/>
      <c r="L4" s="119" t="s">
        <v>12</v>
      </c>
      <c r="M4" s="119">
        <v>6</v>
      </c>
    </row>
    <row r="5" spans="1:13" s="119" customFormat="1" ht="31.5" customHeight="1" x14ac:dyDescent="0.3">
      <c r="A5" s="123">
        <v>3</v>
      </c>
      <c r="B5" s="124">
        <v>241109</v>
      </c>
      <c r="C5" s="125">
        <v>8</v>
      </c>
      <c r="D5" s="125">
        <v>8</v>
      </c>
      <c r="E5" s="126"/>
      <c r="F5" s="126"/>
      <c r="G5" s="127"/>
      <c r="H5" s="125"/>
      <c r="I5" s="126"/>
      <c r="J5" s="126"/>
      <c r="M5" s="119">
        <v>7</v>
      </c>
    </row>
    <row r="6" spans="1:13" s="119" customFormat="1" ht="31.5" customHeight="1" x14ac:dyDescent="0.3">
      <c r="A6" s="123">
        <v>4</v>
      </c>
      <c r="B6" s="124"/>
      <c r="C6" s="125"/>
      <c r="D6" s="125"/>
      <c r="E6" s="126"/>
      <c r="F6" s="126"/>
      <c r="G6" s="127"/>
      <c r="H6" s="125"/>
      <c r="I6" s="126"/>
      <c r="J6" s="126"/>
      <c r="M6" s="119">
        <v>8</v>
      </c>
    </row>
    <row r="7" spans="1:13" s="119" customFormat="1" ht="31.5" customHeight="1" x14ac:dyDescent="0.3">
      <c r="A7" s="123">
        <v>5</v>
      </c>
      <c r="B7" s="124"/>
      <c r="C7" s="125"/>
      <c r="D7" s="125"/>
      <c r="E7" s="126"/>
      <c r="F7" s="126"/>
      <c r="G7" s="127"/>
      <c r="H7" s="125"/>
      <c r="I7" s="126"/>
      <c r="J7" s="126"/>
      <c r="M7" s="119">
        <v>9</v>
      </c>
    </row>
    <row r="8" spans="1:13" s="119" customFormat="1" ht="31.5" customHeight="1" x14ac:dyDescent="0.3">
      <c r="A8" s="123">
        <v>6</v>
      </c>
      <c r="B8" s="124"/>
      <c r="C8" s="125"/>
      <c r="D8" s="125"/>
      <c r="E8" s="126"/>
      <c r="F8" s="126"/>
      <c r="G8" s="127"/>
      <c r="H8" s="125"/>
      <c r="I8" s="126"/>
      <c r="J8" s="126"/>
      <c r="M8" s="119">
        <v>10</v>
      </c>
    </row>
    <row r="9" spans="1:13" s="119" customFormat="1" ht="31.5" customHeight="1" x14ac:dyDescent="0.3">
      <c r="A9" s="123">
        <v>7</v>
      </c>
      <c r="B9" s="124"/>
      <c r="C9" s="125"/>
      <c r="D9" s="125"/>
      <c r="E9" s="126"/>
      <c r="F9" s="126"/>
      <c r="G9" s="127"/>
      <c r="H9" s="125"/>
      <c r="I9" s="126"/>
      <c r="J9" s="126"/>
      <c r="M9" s="119" t="s">
        <v>80</v>
      </c>
    </row>
    <row r="10" spans="1:13" s="119" customFormat="1" ht="31.5" customHeight="1" x14ac:dyDescent="0.3">
      <c r="A10" s="123">
        <v>8</v>
      </c>
      <c r="B10" s="124"/>
      <c r="C10" s="125"/>
      <c r="D10" s="125"/>
      <c r="E10" s="126"/>
      <c r="F10" s="126"/>
      <c r="G10" s="127"/>
      <c r="H10" s="125"/>
      <c r="I10" s="126"/>
      <c r="J10" s="126"/>
      <c r="M10" s="119" t="s">
        <v>80</v>
      </c>
    </row>
    <row r="11" spans="1:13" s="119" customFormat="1" ht="31.5" customHeight="1" x14ac:dyDescent="0.3">
      <c r="A11" s="123">
        <v>9</v>
      </c>
      <c r="B11" s="124"/>
      <c r="C11" s="125"/>
      <c r="D11" s="125"/>
      <c r="E11" s="126"/>
      <c r="F11" s="126"/>
      <c r="G11" s="127"/>
      <c r="H11" s="125"/>
      <c r="I11" s="126"/>
      <c r="J11" s="126"/>
    </row>
    <row r="12" spans="1:13" s="119" customFormat="1" ht="31.5" customHeight="1" x14ac:dyDescent="0.3">
      <c r="A12" s="123">
        <v>10</v>
      </c>
      <c r="B12" s="124"/>
      <c r="C12" s="125"/>
      <c r="D12" s="125"/>
      <c r="E12" s="126"/>
      <c r="F12" s="126"/>
      <c r="G12" s="127"/>
      <c r="H12" s="125"/>
      <c r="I12" s="126"/>
      <c r="J12" s="126"/>
    </row>
  </sheetData>
  <sheetProtection algorithmName="SHA-512" hashValue="izRUlErAPYWR7RLE7CkZFI7d2ujwA4rFx2n6GTWJNprliZfmP3ZAGvFwTjsKb88R7rGU809GLALskveAF1qfZA==" saltValue="EoFOuSX5tGnfaK5vLmo4SA==" spinCount="100000" sheet="1" objects="1" scenarios="1"/>
  <dataValidations count="2">
    <dataValidation type="list" allowBlank="1" showInputMessage="1" showErrorMessage="1" sqref="C3:C12" xr:uid="{00000000-0002-0000-0100-000000000000}">
      <formula1>$M$2:$M$6</formula1>
    </dataValidation>
    <dataValidation type="list" allowBlank="1" showInputMessage="1" showErrorMessage="1" sqref="C2" xr:uid="{00000000-0002-0000-0100-000001000000}">
      <formula1>$M$2:$M$20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FF00"/>
  </sheetPr>
  <dimension ref="A1:X45"/>
  <sheetViews>
    <sheetView view="pageLayout" topLeftCell="A13" zoomScale="90" zoomScaleNormal="100" zoomScalePageLayoutView="90" workbookViewId="0">
      <selection activeCell="S9" sqref="S9"/>
    </sheetView>
  </sheetViews>
  <sheetFormatPr defaultColWidth="4.25" defaultRowHeight="20.25" customHeight="1" x14ac:dyDescent="0.5"/>
  <cols>
    <col min="1" max="1" width="4.625" style="96" customWidth="1"/>
    <col min="2" max="18" width="4.75" style="96" customWidth="1"/>
    <col min="19" max="19" width="4.625" style="96" customWidth="1"/>
    <col min="20" max="20" width="4.375" style="96" customWidth="1"/>
    <col min="21" max="16384" width="4.25" style="96"/>
  </cols>
  <sheetData>
    <row r="1" spans="1:24" ht="20.25" customHeight="1" x14ac:dyDescent="0.5">
      <c r="A1" s="95"/>
      <c r="B1" s="150" t="s">
        <v>82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95"/>
      <c r="U1" s="152" t="s">
        <v>41</v>
      </c>
      <c r="V1" s="152"/>
      <c r="W1" s="153">
        <v>1</v>
      </c>
      <c r="X1" s="153"/>
    </row>
    <row r="2" spans="1:24" ht="20.25" customHeight="1" x14ac:dyDescent="0.5">
      <c r="A2" s="95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97"/>
      <c r="U2" s="152"/>
      <c r="V2" s="152"/>
      <c r="W2" s="153"/>
      <c r="X2" s="153"/>
    </row>
    <row r="3" spans="1:24" ht="7.5" customHeight="1" x14ac:dyDescent="0.5">
      <c r="A3" s="95"/>
      <c r="B3" s="43"/>
      <c r="C3" s="98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24" ht="20.25" customHeight="1" x14ac:dyDescent="0.5">
      <c r="A4" s="95"/>
      <c r="B4" s="151" t="s">
        <v>81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99"/>
    </row>
    <row r="5" spans="1:24" ht="7.5" customHeight="1" x14ac:dyDescent="0.5">
      <c r="A5" s="95"/>
      <c r="B5" s="43"/>
      <c r="C5" s="98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</row>
    <row r="6" spans="1:24" ht="20.25" customHeight="1" x14ac:dyDescent="0.5">
      <c r="A6" s="95"/>
      <c r="B6" s="100" t="s">
        <v>20</v>
      </c>
      <c r="C6" s="148" t="str">
        <f>ข้อมูลทั่วไป!B5</f>
        <v>อ่านออกเขียนได้</v>
      </c>
      <c r="D6" s="148"/>
      <c r="E6" s="148"/>
      <c r="F6" s="148"/>
      <c r="G6" s="148"/>
      <c r="H6" s="148"/>
      <c r="I6" s="97"/>
      <c r="J6" s="147" t="s">
        <v>38</v>
      </c>
      <c r="K6" s="147"/>
      <c r="L6" s="101">
        <f>VLOOKUP(พิมพ์PLC!W1,'1ข้อมูลรายงานPLC'!A:J,3,FALSE)</f>
        <v>8</v>
      </c>
      <c r="M6" s="97" t="s">
        <v>39</v>
      </c>
      <c r="N6" s="97"/>
      <c r="O6" s="147" t="s">
        <v>40</v>
      </c>
      <c r="P6" s="147"/>
      <c r="Q6" s="101">
        <f>VLOOKUP(พิมพ์PLC!W1,'1ข้อมูลรายงานPLC'!A:J,3,FALSE)-VLOOKUP(พิมพ์PLC!W1,'1ข้อมูลรายงานPLC'!A:J,4,FALSE)</f>
        <v>3</v>
      </c>
      <c r="R6" s="97" t="s">
        <v>39</v>
      </c>
      <c r="S6" s="97"/>
    </row>
    <row r="7" spans="1:24" ht="20.25" customHeight="1" x14ac:dyDescent="0.5">
      <c r="A7" s="95"/>
      <c r="B7" s="102" t="s">
        <v>41</v>
      </c>
      <c r="C7" s="103"/>
      <c r="D7" s="104">
        <f>W1</f>
        <v>1</v>
      </c>
      <c r="E7" s="105"/>
      <c r="F7" s="105"/>
      <c r="G7" s="106"/>
      <c r="H7" s="106"/>
      <c r="I7" s="97"/>
      <c r="J7" s="107" t="s">
        <v>43</v>
      </c>
      <c r="K7" s="108"/>
      <c r="L7" s="158">
        <f>VLOOKUP(พิมพ์PLC!W1,'1ข้อมูลรายงานPLC'!A:J,2,FALSE)</f>
        <v>241471</v>
      </c>
      <c r="M7" s="158"/>
      <c r="N7" s="158"/>
      <c r="O7" s="158"/>
      <c r="P7" s="108"/>
      <c r="Q7" s="97"/>
      <c r="R7" s="97"/>
      <c r="S7" s="97"/>
    </row>
    <row r="8" spans="1:24" ht="7.5" customHeight="1" x14ac:dyDescent="0.5">
      <c r="A8" s="95"/>
      <c r="B8" s="43"/>
      <c r="C8" s="98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</row>
    <row r="9" spans="1:24" ht="20.25" customHeight="1" x14ac:dyDescent="0.5">
      <c r="A9" s="95"/>
      <c r="B9" s="39" t="s">
        <v>42</v>
      </c>
      <c r="C9" s="95"/>
      <c r="D9" s="95"/>
      <c r="E9" s="109" t="str">
        <f>ข้อมูลทั่วไป!B2</f>
        <v>นางสาวทานตะวัน  ต้นอ่อน</v>
      </c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</row>
    <row r="10" spans="1:24" ht="20.25" customHeight="1" x14ac:dyDescent="0.5">
      <c r="A10" s="95"/>
      <c r="B10" s="98"/>
      <c r="C10" s="95"/>
      <c r="D10" s="95"/>
      <c r="E10" s="43" t="str">
        <f>"ตำแหน่ง"&amp;ข้อมูลทั่วไป!B3&amp;"   โรงเรียน"&amp;ข้อมูลทั่วไป!B8&amp;"   วิทยะฐานะ  "&amp;ข้อมูลทั่วไป!B4</f>
        <v>ตำแหน่งครู   โรงเรียนทับช้างวิทยาคม   วิทยะฐานะ  ชำนาญการพิเศษ</v>
      </c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</row>
    <row r="11" spans="1:24" ht="20.25" customHeight="1" x14ac:dyDescent="0.5">
      <c r="A11" s="95"/>
      <c r="B11" s="43" t="s">
        <v>7</v>
      </c>
      <c r="C11" s="95"/>
      <c r="D11" s="95"/>
      <c r="E11" s="110" t="str">
        <f>ข้อมูลทั่วไป!B9</f>
        <v>สำนักงานเขตพื้นที่การศึกษามัธยมศึกษาสงขลา สตูล</v>
      </c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</row>
    <row r="12" spans="1:24" ht="7.5" customHeight="1" x14ac:dyDescent="0.5">
      <c r="A12" s="95"/>
      <c r="B12" s="43"/>
      <c r="C12" s="98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</row>
    <row r="13" spans="1:24" ht="7.5" customHeight="1" x14ac:dyDescent="0.5">
      <c r="A13" s="95"/>
      <c r="B13" s="43"/>
      <c r="C13" s="98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</row>
    <row r="14" spans="1:24" ht="20.25" customHeight="1" x14ac:dyDescent="0.5">
      <c r="A14" s="95"/>
      <c r="B14" s="149" t="s">
        <v>52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99"/>
    </row>
    <row r="15" spans="1:24" ht="7.5" customHeight="1" x14ac:dyDescent="0.5">
      <c r="A15" s="95"/>
      <c r="B15" s="43"/>
      <c r="C15" s="98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</row>
    <row r="16" spans="1:24" ht="20.25" customHeight="1" x14ac:dyDescent="0.5">
      <c r="A16" s="95"/>
      <c r="B16" s="140" t="s">
        <v>44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2"/>
      <c r="S16" s="95"/>
    </row>
    <row r="17" spans="1:19" ht="20.25" customHeight="1" x14ac:dyDescent="0.5">
      <c r="A17" s="95"/>
      <c r="B17" s="111"/>
      <c r="C17" s="143" t="str">
        <f>VLOOKUP(พิมพ์PLC!W1,'1ข้อมูลรายงานPLC'!A:J,5,FALSE)</f>
        <v>ขอแลกเบอร์โทร</v>
      </c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4"/>
      <c r="S17" s="95"/>
    </row>
    <row r="18" spans="1:19" ht="20.25" customHeight="1" x14ac:dyDescent="0.5">
      <c r="A18" s="95"/>
      <c r="B18" s="112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6"/>
      <c r="S18" s="95"/>
    </row>
    <row r="19" spans="1:19" ht="7.5" customHeight="1" x14ac:dyDescent="0.5">
      <c r="A19" s="95"/>
      <c r="B19" s="43"/>
      <c r="C19" s="98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</row>
    <row r="20" spans="1:19" ht="20.25" customHeight="1" x14ac:dyDescent="0.5">
      <c r="A20" s="95"/>
      <c r="B20" s="140" t="s">
        <v>47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2"/>
      <c r="S20" s="95"/>
    </row>
    <row r="21" spans="1:19" ht="20.25" customHeight="1" x14ac:dyDescent="0.5">
      <c r="A21" s="95"/>
      <c r="B21" s="111"/>
      <c r="C21" s="143" t="str">
        <f>VLOOKUP(พิมพ์PLC!W1,'1ข้อมูลรายงานPLC'!A:J,6,FALSE)</f>
        <v>ขาดแฟน</v>
      </c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4"/>
      <c r="S21" s="95"/>
    </row>
    <row r="22" spans="1:19" ht="20.25" customHeight="1" x14ac:dyDescent="0.5">
      <c r="A22" s="95"/>
      <c r="B22" s="112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6"/>
      <c r="S22" s="95"/>
    </row>
    <row r="23" spans="1:19" ht="7.5" customHeight="1" x14ac:dyDescent="0.5">
      <c r="A23" s="95"/>
      <c r="B23" s="95"/>
      <c r="C23" s="98"/>
      <c r="D23" s="43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</row>
    <row r="24" spans="1:19" ht="20.25" customHeight="1" x14ac:dyDescent="0.5">
      <c r="A24" s="95"/>
      <c r="B24" s="140" t="s">
        <v>48</v>
      </c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2"/>
      <c r="S24" s="95"/>
    </row>
    <row r="25" spans="1:19" ht="20.25" customHeight="1" x14ac:dyDescent="0.5">
      <c r="A25" s="95"/>
      <c r="B25" s="111"/>
      <c r="C25" s="143" t="str">
        <f>VLOOKUP(พิมพ์PLC!W1,'1ข้อมูลรายงานPLC'!A:J,7,FALSE)</f>
        <v>รักมาก</v>
      </c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4"/>
      <c r="S25" s="95"/>
    </row>
    <row r="26" spans="1:19" ht="20.25" customHeight="1" x14ac:dyDescent="0.5">
      <c r="A26" s="95"/>
      <c r="B26" s="112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6"/>
      <c r="S26" s="95"/>
    </row>
    <row r="27" spans="1:19" ht="7.5" customHeight="1" x14ac:dyDescent="0.5">
      <c r="A27" s="95"/>
      <c r="B27" s="95"/>
      <c r="C27" s="43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</row>
    <row r="28" spans="1:19" ht="20.25" customHeight="1" x14ac:dyDescent="0.5">
      <c r="A28" s="95"/>
      <c r="B28" s="140" t="s">
        <v>49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2"/>
      <c r="S28" s="95"/>
    </row>
    <row r="29" spans="1:19" ht="20.25" customHeight="1" x14ac:dyDescent="0.5">
      <c r="A29" s="95"/>
      <c r="B29" s="111"/>
      <c r="C29" s="143" t="str">
        <f>VLOOKUP(พิมพ์PLC!W1,'1ข้อมูลรายงานPLC'!A:J,8,FALSE)</f>
        <v>โทรคุย</v>
      </c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4"/>
      <c r="S29" s="95"/>
    </row>
    <row r="30" spans="1:19" ht="20.25" customHeight="1" x14ac:dyDescent="0.5">
      <c r="A30" s="95"/>
      <c r="B30" s="112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6"/>
      <c r="S30" s="95"/>
    </row>
    <row r="31" spans="1:19" ht="7.5" customHeight="1" x14ac:dyDescent="0.5">
      <c r="A31" s="95"/>
      <c r="B31" s="95"/>
      <c r="C31" s="43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</row>
    <row r="32" spans="1:19" ht="20.25" customHeight="1" x14ac:dyDescent="0.5">
      <c r="A32" s="95"/>
      <c r="B32" s="140" t="s">
        <v>50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2"/>
      <c r="S32" s="95"/>
    </row>
    <row r="33" spans="1:19" ht="20.25" customHeight="1" x14ac:dyDescent="0.5">
      <c r="A33" s="95"/>
      <c r="B33" s="111"/>
      <c r="C33" s="143" t="str">
        <f>VLOOKUP(พิมพ์PLC!W1,'1ข้อมูลรายงานPLC'!A:J,9,FALSE)</f>
        <v>แฟนคนที่...</v>
      </c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4"/>
      <c r="S33" s="95"/>
    </row>
    <row r="34" spans="1:19" ht="20.25" customHeight="1" x14ac:dyDescent="0.5">
      <c r="A34" s="95"/>
      <c r="B34" s="112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6"/>
      <c r="S34" s="95"/>
    </row>
    <row r="35" spans="1:19" ht="7.5" customHeight="1" x14ac:dyDescent="0.5">
      <c r="A35" s="95"/>
      <c r="B35" s="95"/>
      <c r="C35" s="43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</row>
    <row r="36" spans="1:19" ht="20.25" customHeight="1" x14ac:dyDescent="0.5">
      <c r="A36" s="95"/>
      <c r="B36" s="140" t="s">
        <v>51</v>
      </c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2"/>
      <c r="S36" s="95"/>
    </row>
    <row r="37" spans="1:19" ht="20.25" customHeight="1" x14ac:dyDescent="0.5">
      <c r="A37" s="95"/>
      <c r="B37" s="111"/>
      <c r="C37" s="143" t="str">
        <f>VLOOKUP(พิมพ์PLC!W1,'1ข้อมูลรายงานPLC'!A:J,10,FALSE)</f>
        <v>แล้วแต่จะจัด</v>
      </c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4"/>
      <c r="S37" s="95"/>
    </row>
    <row r="38" spans="1:19" ht="20.25" customHeight="1" x14ac:dyDescent="0.5">
      <c r="A38" s="95"/>
      <c r="B38" s="112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6"/>
      <c r="S38" s="95"/>
    </row>
    <row r="39" spans="1:19" ht="20.25" customHeight="1" x14ac:dyDescent="0.5">
      <c r="A39" s="95"/>
      <c r="B39" s="95"/>
      <c r="C39" s="43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</row>
    <row r="40" spans="1:19" ht="20.25" customHeight="1" x14ac:dyDescent="0.5">
      <c r="A40" s="95"/>
      <c r="B40" s="95"/>
      <c r="C40" s="43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</row>
    <row r="41" spans="1:19" ht="20.25" customHeight="1" x14ac:dyDescent="0.5">
      <c r="A41" s="156" t="s">
        <v>10</v>
      </c>
      <c r="B41" s="156"/>
      <c r="C41" s="155"/>
      <c r="D41" s="155"/>
      <c r="E41" s="155"/>
      <c r="F41" s="155"/>
      <c r="G41" s="155"/>
      <c r="H41" s="157" t="str">
        <f>ข้อมูลทั่วไป!B6</f>
        <v>Model teacher</v>
      </c>
      <c r="I41" s="157"/>
      <c r="J41" s="157"/>
      <c r="K41" s="156" t="s">
        <v>10</v>
      </c>
      <c r="L41" s="156"/>
      <c r="M41" s="155"/>
      <c r="N41" s="155"/>
      <c r="O41" s="155"/>
      <c r="P41" s="155"/>
      <c r="Q41" s="155"/>
      <c r="R41" s="45" t="s">
        <v>11</v>
      </c>
      <c r="S41" s="45"/>
    </row>
    <row r="42" spans="1:19" ht="20.25" customHeight="1" x14ac:dyDescent="0.5">
      <c r="A42" s="95"/>
      <c r="B42" s="154" t="str">
        <f>"("&amp;ข้อมูลทั่วไป!B2&amp;")"</f>
        <v>(นางสาวทานตะวัน  ต้นอ่อน)</v>
      </c>
      <c r="C42" s="154"/>
      <c r="D42" s="154"/>
      <c r="E42" s="154"/>
      <c r="F42" s="154"/>
      <c r="G42" s="154"/>
      <c r="H42" s="154"/>
      <c r="I42" s="45"/>
      <c r="J42" s="95"/>
      <c r="K42" s="95"/>
      <c r="L42" s="154" t="str">
        <f>"("&amp;ข้อมูลทั่วไป!B10&amp;")"</f>
        <v>(นายธีรสิทธิ์ เคียนทอง)</v>
      </c>
      <c r="M42" s="154"/>
      <c r="N42" s="154"/>
      <c r="O42" s="154"/>
      <c r="P42" s="154"/>
      <c r="Q42" s="154"/>
      <c r="R42" s="154"/>
      <c r="S42" s="45"/>
    </row>
    <row r="43" spans="1:19" ht="20.25" customHeight="1" x14ac:dyDescent="0.5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</row>
    <row r="44" spans="1:19" ht="20.25" customHeight="1" x14ac:dyDescent="0.5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</row>
    <row r="45" spans="1:19" ht="20.25" customHeight="1" x14ac:dyDescent="0.5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</row>
  </sheetData>
  <mergeCells count="28">
    <mergeCell ref="B1:R2"/>
    <mergeCell ref="B4:R4"/>
    <mergeCell ref="U1:V2"/>
    <mergeCell ref="W1:X2"/>
    <mergeCell ref="B42:H42"/>
    <mergeCell ref="M41:Q41"/>
    <mergeCell ref="L42:R42"/>
    <mergeCell ref="A41:B41"/>
    <mergeCell ref="K41:L41"/>
    <mergeCell ref="H41:J41"/>
    <mergeCell ref="C41:G41"/>
    <mergeCell ref="C37:R38"/>
    <mergeCell ref="L7:O7"/>
    <mergeCell ref="B16:R16"/>
    <mergeCell ref="C17:R18"/>
    <mergeCell ref="B20:R20"/>
    <mergeCell ref="B32:R32"/>
    <mergeCell ref="C33:R34"/>
    <mergeCell ref="B36:R36"/>
    <mergeCell ref="J6:K6"/>
    <mergeCell ref="O6:P6"/>
    <mergeCell ref="C6:H6"/>
    <mergeCell ref="B24:R24"/>
    <mergeCell ref="C25:R26"/>
    <mergeCell ref="B28:R28"/>
    <mergeCell ref="C29:R30"/>
    <mergeCell ref="B14:R14"/>
    <mergeCell ref="C21:R22"/>
  </mergeCells>
  <pageMargins left="0.33564814814814814" right="0.23148148148148148" top="0.58333333333333337" bottom="0.4062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'1ข้อมูลรายงานPLC'!$A$2:$A$12</xm:f>
          </x14:formula1>
          <xm:sqref>W1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2"/>
  <sheetViews>
    <sheetView workbookViewId="0">
      <selection activeCell="M7" sqref="M7"/>
    </sheetView>
  </sheetViews>
  <sheetFormatPr defaultColWidth="9" defaultRowHeight="23.25" x14ac:dyDescent="0.5"/>
  <cols>
    <col min="1" max="1" width="7.75" style="26" customWidth="1"/>
    <col min="2" max="2" width="9" style="26"/>
    <col min="3" max="3" width="15.875" style="27" customWidth="1"/>
    <col min="4" max="4" width="18.625" style="27" customWidth="1"/>
    <col min="5" max="5" width="16.875" style="27" customWidth="1"/>
    <col min="8" max="8" width="21.375" style="27" customWidth="1"/>
    <col min="13" max="13" width="12.375" style="26" customWidth="1"/>
    <col min="14" max="14" width="13.375" style="26" customWidth="1"/>
    <col min="15" max="16" width="9" style="26"/>
    <col min="17" max="17" width="9" style="27"/>
    <col min="18" max="18" width="0" style="27" hidden="1" customWidth="1"/>
    <col min="19" max="16384" width="9" style="27"/>
  </cols>
  <sheetData>
    <row r="1" spans="1:18" s="19" customFormat="1" ht="47.25" customHeight="1" x14ac:dyDescent="0.2">
      <c r="A1" s="16" t="s">
        <v>8</v>
      </c>
      <c r="B1" s="17" t="s">
        <v>100</v>
      </c>
      <c r="C1" s="16" t="s">
        <v>101</v>
      </c>
      <c r="D1" s="16" t="s">
        <v>102</v>
      </c>
      <c r="E1" s="16" t="s">
        <v>103</v>
      </c>
      <c r="H1" s="16" t="s">
        <v>106</v>
      </c>
      <c r="M1" s="18" t="s">
        <v>111</v>
      </c>
      <c r="N1" s="18" t="s">
        <v>112</v>
      </c>
      <c r="O1" s="16" t="s">
        <v>113</v>
      </c>
      <c r="P1" s="16" t="s">
        <v>114</v>
      </c>
    </row>
    <row r="2" spans="1:18" s="23" customFormat="1" ht="31.5" customHeight="1" x14ac:dyDescent="0.5">
      <c r="A2" s="20">
        <v>0</v>
      </c>
      <c r="B2" s="20">
        <v>2560</v>
      </c>
      <c r="C2" s="21" t="s">
        <v>115</v>
      </c>
      <c r="D2" s="21" t="s">
        <v>116</v>
      </c>
      <c r="E2" s="22" t="s">
        <v>117</v>
      </c>
      <c r="H2" s="21" t="s">
        <v>118</v>
      </c>
      <c r="M2" s="20">
        <v>17</v>
      </c>
      <c r="N2" s="20">
        <v>17</v>
      </c>
      <c r="O2" s="20">
        <v>96.83</v>
      </c>
      <c r="P2" s="20">
        <v>97.63</v>
      </c>
      <c r="R2" s="23" t="s">
        <v>16</v>
      </c>
    </row>
    <row r="3" spans="1:18" s="25" customFormat="1" ht="31.5" customHeight="1" x14ac:dyDescent="0.5">
      <c r="A3" s="24">
        <v>1</v>
      </c>
      <c r="B3" s="1">
        <v>2562</v>
      </c>
      <c r="C3" s="2" t="s">
        <v>119</v>
      </c>
      <c r="D3" s="2" t="s">
        <v>203</v>
      </c>
      <c r="E3" s="2" t="s">
        <v>190</v>
      </c>
      <c r="H3" s="2" t="s">
        <v>204</v>
      </c>
      <c r="M3" s="1">
        <v>16</v>
      </c>
      <c r="N3" s="1">
        <v>16</v>
      </c>
      <c r="O3" s="15">
        <v>89.17</v>
      </c>
      <c r="P3" s="15">
        <v>84.38</v>
      </c>
      <c r="R3" s="25" t="s">
        <v>9</v>
      </c>
    </row>
    <row r="4" spans="1:18" s="25" customFormat="1" ht="31.5" customHeight="1" x14ac:dyDescent="0.5">
      <c r="A4" s="24">
        <v>2</v>
      </c>
      <c r="B4" s="1">
        <v>2563</v>
      </c>
      <c r="C4" s="2" t="s">
        <v>119</v>
      </c>
      <c r="D4" s="2" t="s">
        <v>205</v>
      </c>
      <c r="E4" s="2" t="s">
        <v>194</v>
      </c>
      <c r="H4" s="2" t="s">
        <v>193</v>
      </c>
      <c r="M4" s="1">
        <v>20</v>
      </c>
      <c r="N4" s="1">
        <v>20</v>
      </c>
      <c r="O4" s="1">
        <v>83.67</v>
      </c>
      <c r="P4" s="1">
        <v>83</v>
      </c>
      <c r="R4" s="25" t="s">
        <v>12</v>
      </c>
    </row>
    <row r="5" spans="1:18" s="25" customFormat="1" ht="31.5" customHeight="1" x14ac:dyDescent="0.5">
      <c r="A5" s="24">
        <v>3</v>
      </c>
      <c r="B5" s="1">
        <v>2563</v>
      </c>
      <c r="C5" s="2" t="s">
        <v>119</v>
      </c>
      <c r="D5" s="2" t="s">
        <v>206</v>
      </c>
      <c r="E5" s="2" t="s">
        <v>207</v>
      </c>
      <c r="H5" s="2" t="s">
        <v>208</v>
      </c>
      <c r="M5" s="1">
        <v>20</v>
      </c>
      <c r="N5" s="1">
        <v>20</v>
      </c>
      <c r="O5" s="1">
        <v>89.58</v>
      </c>
      <c r="P5" s="1">
        <v>86.5</v>
      </c>
    </row>
    <row r="6" spans="1:18" s="25" customFormat="1" ht="31.5" customHeight="1" x14ac:dyDescent="0.5">
      <c r="A6" s="24">
        <v>4</v>
      </c>
      <c r="B6" s="1">
        <v>2563</v>
      </c>
      <c r="C6" s="2" t="s">
        <v>119</v>
      </c>
      <c r="D6" s="2" t="s">
        <v>205</v>
      </c>
      <c r="E6" s="2" t="s">
        <v>197</v>
      </c>
      <c r="H6" s="2" t="s">
        <v>196</v>
      </c>
      <c r="M6" s="1">
        <v>12</v>
      </c>
      <c r="N6" s="1">
        <v>12</v>
      </c>
      <c r="O6" s="15">
        <v>89.1</v>
      </c>
      <c r="P6" s="15">
        <v>87.5</v>
      </c>
    </row>
    <row r="7" spans="1:18" s="25" customFormat="1" ht="31.5" customHeight="1" x14ac:dyDescent="0.5">
      <c r="A7" s="24">
        <v>5</v>
      </c>
      <c r="B7" s="1">
        <v>2563</v>
      </c>
      <c r="C7" s="2" t="s">
        <v>119</v>
      </c>
      <c r="D7" s="2" t="s">
        <v>205</v>
      </c>
      <c r="E7" s="2" t="s">
        <v>197</v>
      </c>
      <c r="H7" s="2" t="s">
        <v>198</v>
      </c>
      <c r="M7" s="1">
        <v>12</v>
      </c>
      <c r="N7" s="1">
        <v>12</v>
      </c>
      <c r="O7" s="15">
        <v>86.36</v>
      </c>
      <c r="P7" s="15">
        <v>85.83</v>
      </c>
    </row>
    <row r="8" spans="1:18" s="25" customFormat="1" ht="31.5" customHeight="1" x14ac:dyDescent="0.5">
      <c r="A8" s="24">
        <v>6</v>
      </c>
      <c r="B8" s="1"/>
      <c r="C8" s="2"/>
      <c r="D8" s="2"/>
      <c r="E8" s="2"/>
      <c r="H8" s="2"/>
      <c r="M8" s="1"/>
      <c r="N8" s="1"/>
      <c r="O8" s="1"/>
      <c r="P8" s="1"/>
    </row>
    <row r="9" spans="1:18" s="25" customFormat="1" ht="31.5" customHeight="1" x14ac:dyDescent="0.5">
      <c r="A9" s="24">
        <v>7</v>
      </c>
      <c r="B9" s="1"/>
      <c r="C9" s="2"/>
      <c r="D9" s="2"/>
      <c r="E9" s="2"/>
      <c r="H9" s="2"/>
      <c r="M9" s="1"/>
      <c r="N9" s="1"/>
      <c r="O9" s="1"/>
      <c r="P9" s="1"/>
    </row>
    <row r="10" spans="1:18" s="25" customFormat="1" ht="31.5" customHeight="1" x14ac:dyDescent="0.5">
      <c r="A10" s="24">
        <v>8</v>
      </c>
      <c r="B10" s="1"/>
      <c r="C10" s="2"/>
      <c r="D10" s="2"/>
      <c r="E10" s="2"/>
      <c r="H10" s="2"/>
      <c r="M10" s="1"/>
      <c r="N10" s="1"/>
      <c r="O10" s="1"/>
      <c r="P10" s="1"/>
    </row>
    <row r="11" spans="1:18" s="25" customFormat="1" ht="31.5" customHeight="1" x14ac:dyDescent="0.5">
      <c r="A11" s="24">
        <v>9</v>
      </c>
      <c r="B11" s="1"/>
      <c r="C11" s="2"/>
      <c r="D11" s="2"/>
      <c r="E11" s="2"/>
      <c r="H11" s="2"/>
      <c r="M11" s="1"/>
      <c r="N11" s="1"/>
      <c r="O11" s="1"/>
      <c r="P11" s="1"/>
    </row>
    <row r="12" spans="1:18" s="25" customFormat="1" ht="31.5" customHeight="1" x14ac:dyDescent="0.5">
      <c r="A12" s="24">
        <v>10</v>
      </c>
      <c r="B12" s="1"/>
      <c r="C12" s="2"/>
      <c r="D12" s="2"/>
      <c r="E12" s="2"/>
      <c r="H12" s="2"/>
      <c r="M12" s="1"/>
      <c r="N12" s="1"/>
      <c r="O12" s="1"/>
      <c r="P12" s="1"/>
    </row>
    <row r="13" spans="1:18" s="25" customFormat="1" ht="31.5" customHeight="1" x14ac:dyDescent="0.5">
      <c r="A13" s="24">
        <v>11</v>
      </c>
      <c r="B13" s="1"/>
      <c r="C13" s="2"/>
      <c r="D13" s="2"/>
      <c r="E13" s="2"/>
      <c r="H13" s="2"/>
      <c r="M13" s="1"/>
      <c r="N13" s="1"/>
      <c r="O13" s="1"/>
      <c r="P13" s="1"/>
    </row>
    <row r="14" spans="1:18" s="25" customFormat="1" ht="31.5" customHeight="1" x14ac:dyDescent="0.5">
      <c r="A14" s="24">
        <v>12</v>
      </c>
      <c r="B14" s="1"/>
      <c r="C14" s="2"/>
      <c r="D14" s="2"/>
      <c r="E14" s="2"/>
      <c r="H14" s="2"/>
      <c r="M14" s="1"/>
      <c r="N14" s="1"/>
      <c r="O14" s="1"/>
      <c r="P14" s="1"/>
    </row>
    <row r="15" spans="1:18" s="25" customFormat="1" ht="31.5" customHeight="1" x14ac:dyDescent="0.5">
      <c r="A15" s="24">
        <v>13</v>
      </c>
      <c r="B15" s="1"/>
      <c r="C15" s="2"/>
      <c r="D15" s="2"/>
      <c r="E15" s="2"/>
      <c r="H15" s="2"/>
      <c r="M15" s="1"/>
      <c r="N15" s="1"/>
      <c r="O15" s="1"/>
      <c r="P15" s="1"/>
    </row>
    <row r="16" spans="1:18" s="25" customFormat="1" ht="31.5" customHeight="1" x14ac:dyDescent="0.5">
      <c r="A16" s="24">
        <v>14</v>
      </c>
      <c r="B16" s="1"/>
      <c r="C16" s="2"/>
      <c r="D16" s="2"/>
      <c r="E16" s="2"/>
      <c r="H16" s="2"/>
      <c r="M16" s="1"/>
      <c r="N16" s="1"/>
      <c r="O16" s="1"/>
      <c r="P16" s="1"/>
    </row>
    <row r="17" spans="1:16" s="25" customFormat="1" ht="31.5" customHeight="1" x14ac:dyDescent="0.5">
      <c r="A17" s="24">
        <v>15</v>
      </c>
      <c r="B17" s="1"/>
      <c r="C17" s="2"/>
      <c r="D17" s="2"/>
      <c r="E17" s="2"/>
      <c r="H17" s="2"/>
      <c r="M17" s="1"/>
      <c r="N17" s="1"/>
      <c r="O17" s="1"/>
      <c r="P17" s="1"/>
    </row>
    <row r="18" spans="1:16" s="25" customFormat="1" ht="31.5" customHeight="1" x14ac:dyDescent="0.5">
      <c r="A18" s="24">
        <v>16</v>
      </c>
      <c r="B18" s="1"/>
      <c r="C18" s="2"/>
      <c r="D18" s="2"/>
      <c r="E18" s="2"/>
      <c r="H18" s="2"/>
      <c r="M18" s="1"/>
      <c r="N18" s="1"/>
      <c r="O18" s="1"/>
      <c r="P18" s="1"/>
    </row>
    <row r="19" spans="1:16" s="25" customFormat="1" ht="31.5" customHeight="1" x14ac:dyDescent="0.5">
      <c r="A19" s="24">
        <v>17</v>
      </c>
      <c r="B19" s="1"/>
      <c r="C19" s="2"/>
      <c r="D19" s="2"/>
      <c r="E19" s="2"/>
      <c r="H19" s="2"/>
      <c r="M19" s="1"/>
      <c r="N19" s="1"/>
      <c r="O19" s="1"/>
      <c r="P19" s="1"/>
    </row>
    <row r="20" spans="1:16" s="25" customFormat="1" ht="31.5" customHeight="1" x14ac:dyDescent="0.5">
      <c r="A20" s="24">
        <v>18</v>
      </c>
      <c r="B20" s="1"/>
      <c r="C20" s="2"/>
      <c r="D20" s="2"/>
      <c r="E20" s="2"/>
      <c r="H20" s="2"/>
      <c r="M20" s="1"/>
      <c r="N20" s="1"/>
      <c r="O20" s="1"/>
      <c r="P20" s="1"/>
    </row>
    <row r="21" spans="1:16" s="25" customFormat="1" ht="31.5" customHeight="1" x14ac:dyDescent="0.5">
      <c r="A21" s="24">
        <v>19</v>
      </c>
      <c r="B21" s="1"/>
      <c r="C21" s="2"/>
      <c r="D21" s="2"/>
      <c r="E21" s="2"/>
      <c r="H21" s="2"/>
      <c r="M21" s="1"/>
      <c r="N21" s="1"/>
      <c r="O21" s="1"/>
      <c r="P21" s="1"/>
    </row>
    <row r="22" spans="1:16" s="25" customFormat="1" ht="31.5" customHeight="1" x14ac:dyDescent="0.5">
      <c r="A22" s="24">
        <v>20</v>
      </c>
      <c r="B22" s="1"/>
      <c r="C22" s="2"/>
      <c r="D22" s="2"/>
      <c r="E22" s="2"/>
      <c r="H22" s="2"/>
      <c r="M22" s="1"/>
      <c r="N22" s="1"/>
      <c r="O22" s="1"/>
      <c r="P2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AC22"/>
  <sheetViews>
    <sheetView zoomScaleNormal="100" workbookViewId="0">
      <pane ySplit="1" topLeftCell="A2" activePane="bottomLeft" state="frozen"/>
      <selection activeCell="C1" sqref="C1"/>
      <selection pane="bottomLeft" activeCell="A8" sqref="A8"/>
    </sheetView>
  </sheetViews>
  <sheetFormatPr defaultColWidth="9" defaultRowHeight="23.25" x14ac:dyDescent="0.5"/>
  <cols>
    <col min="1" max="1" width="7.75" style="83" customWidth="1"/>
    <col min="2" max="3" width="9" style="83"/>
    <col min="4" max="4" width="16.875" style="84" customWidth="1"/>
    <col min="5" max="5" width="9" style="85"/>
    <col min="6" max="6" width="15.875" style="84" customWidth="1"/>
    <col min="7" max="7" width="11.75" style="84" customWidth="1"/>
    <col min="8" max="8" width="23.75" style="86" customWidth="1"/>
    <col min="9" max="9" width="13.5" style="83" customWidth="1"/>
    <col min="10" max="10" width="33.625" style="84" customWidth="1"/>
    <col min="11" max="11" width="16.875" style="84" bestFit="1" customWidth="1"/>
    <col min="12" max="12" width="33.625" style="84" customWidth="1"/>
    <col min="13" max="13" width="33.625" style="86" customWidth="1"/>
    <col min="14" max="14" width="21.375" style="84" customWidth="1"/>
    <col min="15" max="17" width="12.375" style="87" customWidth="1"/>
    <col min="18" max="18" width="33.625" style="84" customWidth="1"/>
    <col min="19" max="19" width="34.375" style="84" customWidth="1"/>
    <col min="20" max="22" width="34.375" style="81" customWidth="1"/>
    <col min="23" max="23" width="34.375" style="83" customWidth="1"/>
    <col min="24" max="24" width="13.375" style="83" customWidth="1"/>
    <col min="25" max="27" width="9" style="83"/>
    <col min="28" max="28" width="9" style="84" customWidth="1"/>
    <col min="29" max="29" width="0" style="84" hidden="1" customWidth="1"/>
    <col min="30" max="16384" width="9" style="84"/>
  </cols>
  <sheetData>
    <row r="1" spans="1:29" s="73" customFormat="1" ht="27.75" x14ac:dyDescent="0.2">
      <c r="A1" s="69" t="s">
        <v>8</v>
      </c>
      <c r="B1" s="70" t="s">
        <v>100</v>
      </c>
      <c r="C1" s="70" t="s">
        <v>200</v>
      </c>
      <c r="D1" s="69" t="s">
        <v>104</v>
      </c>
      <c r="E1" s="69" t="s">
        <v>105</v>
      </c>
      <c r="F1" s="69" t="s">
        <v>101</v>
      </c>
      <c r="G1" s="69" t="s">
        <v>120</v>
      </c>
      <c r="H1" s="71" t="s">
        <v>121</v>
      </c>
      <c r="I1" s="69" t="s">
        <v>122</v>
      </c>
      <c r="J1" s="69" t="s">
        <v>123</v>
      </c>
      <c r="K1" s="69" t="s">
        <v>124</v>
      </c>
      <c r="L1" s="69" t="s">
        <v>125</v>
      </c>
      <c r="M1" s="71" t="s">
        <v>126</v>
      </c>
      <c r="N1" s="69" t="s">
        <v>107</v>
      </c>
      <c r="O1" s="71" t="s">
        <v>108</v>
      </c>
      <c r="P1" s="71" t="s">
        <v>109</v>
      </c>
      <c r="Q1" s="71" t="s">
        <v>110</v>
      </c>
      <c r="R1" s="69" t="s">
        <v>127</v>
      </c>
      <c r="S1" s="69" t="s">
        <v>128</v>
      </c>
      <c r="T1" s="69" t="s">
        <v>129</v>
      </c>
      <c r="U1" s="69" t="s">
        <v>130</v>
      </c>
      <c r="V1" s="69" t="s">
        <v>131</v>
      </c>
      <c r="W1" s="69" t="s">
        <v>132</v>
      </c>
      <c r="X1" s="72" t="s">
        <v>133</v>
      </c>
      <c r="Y1" s="69" t="s">
        <v>113</v>
      </c>
      <c r="Z1" s="69" t="s">
        <v>134</v>
      </c>
      <c r="AA1" s="69" t="s">
        <v>135</v>
      </c>
    </row>
    <row r="2" spans="1:29" s="81" customFormat="1" x14ac:dyDescent="0.5">
      <c r="A2" s="74">
        <v>0</v>
      </c>
      <c r="B2" s="74">
        <v>2563</v>
      </c>
      <c r="C2" s="74">
        <v>1</v>
      </c>
      <c r="D2" s="75" t="s">
        <v>9</v>
      </c>
      <c r="E2" s="74">
        <v>2</v>
      </c>
      <c r="F2" s="76" t="s">
        <v>119</v>
      </c>
      <c r="G2" s="76" t="s">
        <v>214</v>
      </c>
      <c r="H2" s="77" t="s">
        <v>213</v>
      </c>
      <c r="I2" s="74">
        <v>2</v>
      </c>
      <c r="J2" s="76" t="s">
        <v>215</v>
      </c>
      <c r="K2" s="78" t="s">
        <v>216</v>
      </c>
      <c r="L2" s="78" t="s">
        <v>213</v>
      </c>
      <c r="M2" s="79" t="s">
        <v>217</v>
      </c>
      <c r="N2" s="76" t="s">
        <v>213</v>
      </c>
      <c r="O2" s="80">
        <v>2</v>
      </c>
      <c r="P2" s="80">
        <v>2</v>
      </c>
      <c r="Q2" s="80">
        <v>1</v>
      </c>
      <c r="R2" s="76" t="s">
        <v>218</v>
      </c>
      <c r="S2" s="76" t="s">
        <v>195</v>
      </c>
      <c r="T2" s="76" t="s">
        <v>219</v>
      </c>
      <c r="U2" s="76" t="s">
        <v>191</v>
      </c>
      <c r="V2" s="76" t="s">
        <v>192</v>
      </c>
      <c r="W2" s="76" t="s">
        <v>220</v>
      </c>
      <c r="X2" s="74">
        <v>20</v>
      </c>
      <c r="Y2" s="74">
        <v>77.78</v>
      </c>
      <c r="Z2" s="74">
        <v>75.56</v>
      </c>
      <c r="AA2" s="74">
        <v>7.56</v>
      </c>
      <c r="AC2" s="81" t="s">
        <v>16</v>
      </c>
    </row>
    <row r="3" spans="1:29" s="82" customFormat="1" x14ac:dyDescent="0.5">
      <c r="A3" s="130">
        <v>1</v>
      </c>
      <c r="B3" s="89"/>
      <c r="C3" s="89"/>
      <c r="D3" s="90"/>
      <c r="E3" s="89"/>
      <c r="F3" s="91"/>
      <c r="G3" s="91"/>
      <c r="H3" s="92"/>
      <c r="I3" s="89"/>
      <c r="J3" s="91"/>
      <c r="K3" s="91"/>
      <c r="L3" s="91"/>
      <c r="M3" s="92"/>
      <c r="N3" s="91"/>
      <c r="O3" s="93"/>
      <c r="P3" s="93"/>
      <c r="Q3" s="93"/>
      <c r="R3" s="91"/>
      <c r="S3" s="91"/>
      <c r="T3" s="91"/>
      <c r="U3" s="91"/>
      <c r="V3" s="91"/>
      <c r="W3" s="89"/>
      <c r="X3" s="89"/>
      <c r="Y3" s="89"/>
      <c r="Z3" s="89"/>
      <c r="AA3" s="89"/>
      <c r="AC3" s="82" t="s">
        <v>9</v>
      </c>
    </row>
    <row r="4" spans="1:29" s="82" customFormat="1" x14ac:dyDescent="0.5">
      <c r="A4" s="130">
        <v>2</v>
      </c>
      <c r="B4" s="89"/>
      <c r="C4" s="89"/>
      <c r="D4" s="90"/>
      <c r="E4" s="89"/>
      <c r="F4" s="91"/>
      <c r="G4" s="91"/>
      <c r="H4" s="91"/>
      <c r="I4" s="89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C4" s="82" t="s">
        <v>12</v>
      </c>
    </row>
    <row r="5" spans="1:29" s="82" customFormat="1" x14ac:dyDescent="0.5">
      <c r="A5" s="130">
        <v>3</v>
      </c>
      <c r="B5" s="89"/>
      <c r="C5" s="89"/>
      <c r="D5" s="90"/>
      <c r="E5" s="89"/>
      <c r="F5" s="91"/>
      <c r="G5" s="91"/>
      <c r="H5" s="92"/>
      <c r="I5" s="89"/>
      <c r="J5" s="91"/>
      <c r="K5" s="91"/>
      <c r="L5" s="91"/>
      <c r="M5" s="92"/>
      <c r="N5" s="91"/>
      <c r="O5" s="93"/>
      <c r="P5" s="93"/>
      <c r="Q5" s="93"/>
      <c r="R5" s="91"/>
      <c r="S5" s="91"/>
      <c r="T5" s="91"/>
      <c r="U5" s="91"/>
      <c r="V5" s="91"/>
      <c r="W5" s="89"/>
      <c r="X5" s="89"/>
      <c r="Y5" s="94"/>
      <c r="Z5" s="94"/>
      <c r="AA5" s="94"/>
    </row>
    <row r="6" spans="1:29" s="82" customFormat="1" x14ac:dyDescent="0.5">
      <c r="A6" s="130">
        <v>4</v>
      </c>
      <c r="B6" s="89"/>
      <c r="C6" s="89"/>
      <c r="D6" s="90"/>
      <c r="E6" s="89"/>
      <c r="F6" s="91"/>
      <c r="G6" s="91"/>
      <c r="H6" s="92"/>
      <c r="I6" s="89"/>
      <c r="J6" s="91"/>
      <c r="K6" s="91"/>
      <c r="L6" s="91"/>
      <c r="M6" s="92"/>
      <c r="N6" s="91"/>
      <c r="O6" s="93"/>
      <c r="P6" s="93"/>
      <c r="Q6" s="93"/>
      <c r="R6" s="91"/>
      <c r="S6" s="91"/>
      <c r="T6" s="91"/>
      <c r="U6" s="91"/>
      <c r="V6" s="91"/>
      <c r="W6" s="89"/>
      <c r="X6" s="89"/>
      <c r="Y6" s="94"/>
      <c r="Z6" s="94"/>
      <c r="AA6" s="94"/>
    </row>
    <row r="7" spans="1:29" s="82" customFormat="1" x14ac:dyDescent="0.5">
      <c r="A7" s="130">
        <v>5</v>
      </c>
      <c r="B7" s="89"/>
      <c r="C7" s="89"/>
      <c r="D7" s="90"/>
      <c r="E7" s="89"/>
      <c r="F7" s="91"/>
      <c r="G7" s="91"/>
      <c r="H7" s="92"/>
      <c r="I7" s="89"/>
      <c r="J7" s="91"/>
      <c r="K7" s="91"/>
      <c r="L7" s="91"/>
      <c r="M7" s="92"/>
      <c r="N7" s="91"/>
      <c r="O7" s="93"/>
      <c r="P7" s="93"/>
      <c r="Q7" s="93"/>
      <c r="R7" s="91"/>
      <c r="S7" s="91"/>
      <c r="T7" s="91"/>
      <c r="U7" s="91"/>
      <c r="V7" s="91"/>
      <c r="W7" s="89"/>
      <c r="X7" s="89"/>
      <c r="Y7" s="94"/>
      <c r="Z7" s="94"/>
      <c r="AA7" s="94"/>
    </row>
    <row r="8" spans="1:29" s="82" customFormat="1" x14ac:dyDescent="0.5">
      <c r="A8" s="130">
        <v>6</v>
      </c>
      <c r="B8" s="89"/>
      <c r="C8" s="89"/>
      <c r="D8" s="90"/>
      <c r="E8" s="89"/>
      <c r="F8" s="91"/>
      <c r="G8" s="91"/>
      <c r="H8" s="92"/>
      <c r="I8" s="89"/>
      <c r="J8" s="91"/>
      <c r="K8" s="91"/>
      <c r="L8" s="91"/>
      <c r="M8" s="92"/>
      <c r="N8" s="91"/>
      <c r="O8" s="93"/>
      <c r="P8" s="93"/>
      <c r="Q8" s="93"/>
      <c r="R8" s="91"/>
      <c r="S8" s="91"/>
      <c r="T8" s="91"/>
      <c r="U8" s="91"/>
      <c r="V8" s="91"/>
      <c r="W8" s="89"/>
      <c r="X8" s="89"/>
      <c r="Y8" s="94"/>
      <c r="Z8" s="94"/>
      <c r="AA8" s="94"/>
    </row>
    <row r="9" spans="1:29" s="82" customFormat="1" x14ac:dyDescent="0.5">
      <c r="A9" s="130">
        <v>7</v>
      </c>
      <c r="B9" s="89"/>
      <c r="C9" s="89"/>
      <c r="D9" s="90"/>
      <c r="E9" s="89"/>
      <c r="F9" s="91"/>
      <c r="G9" s="91"/>
      <c r="H9" s="92"/>
      <c r="I9" s="89"/>
      <c r="J9" s="91"/>
      <c r="K9" s="91"/>
      <c r="L9" s="91"/>
      <c r="M9" s="92"/>
      <c r="N9" s="91"/>
      <c r="O9" s="93"/>
      <c r="P9" s="93"/>
      <c r="Q9" s="93"/>
      <c r="R9" s="91"/>
      <c r="S9" s="91"/>
      <c r="T9" s="91"/>
      <c r="U9" s="91"/>
      <c r="V9" s="91"/>
      <c r="W9" s="89"/>
      <c r="X9" s="89"/>
      <c r="Y9" s="94"/>
      <c r="Z9" s="94"/>
      <c r="AA9" s="94"/>
    </row>
    <row r="10" spans="1:29" s="82" customFormat="1" x14ac:dyDescent="0.5">
      <c r="A10" s="130">
        <v>8</v>
      </c>
      <c r="B10" s="88"/>
      <c r="C10" s="88"/>
      <c r="D10" s="90"/>
      <c r="E10" s="89"/>
      <c r="F10" s="91"/>
      <c r="G10" s="91"/>
      <c r="H10" s="92"/>
      <c r="I10" s="89"/>
      <c r="J10" s="91"/>
      <c r="K10" s="91"/>
      <c r="L10" s="91"/>
      <c r="M10" s="92"/>
      <c r="N10" s="91"/>
      <c r="O10" s="93"/>
      <c r="P10" s="93"/>
      <c r="Q10" s="93"/>
      <c r="R10" s="91"/>
      <c r="S10" s="91"/>
      <c r="T10" s="91"/>
      <c r="U10" s="91"/>
      <c r="V10" s="91"/>
      <c r="W10" s="89"/>
      <c r="X10" s="89"/>
      <c r="Y10" s="89"/>
      <c r="Z10" s="89"/>
      <c r="AA10" s="89"/>
    </row>
    <row r="11" spans="1:29" s="82" customFormat="1" x14ac:dyDescent="0.5">
      <c r="A11" s="130">
        <v>9</v>
      </c>
      <c r="B11" s="88"/>
      <c r="C11" s="88"/>
      <c r="D11" s="90"/>
      <c r="E11" s="89"/>
      <c r="F11" s="91"/>
      <c r="G11" s="91"/>
      <c r="H11" s="92"/>
      <c r="I11" s="89"/>
      <c r="J11" s="91"/>
      <c r="K11" s="91"/>
      <c r="L11" s="91"/>
      <c r="M11" s="92"/>
      <c r="N11" s="91"/>
      <c r="O11" s="93"/>
      <c r="P11" s="93"/>
      <c r="Q11" s="93"/>
      <c r="R11" s="91"/>
      <c r="S11" s="91"/>
      <c r="T11" s="91"/>
      <c r="U11" s="91"/>
      <c r="V11" s="91"/>
      <c r="W11" s="89"/>
      <c r="X11" s="89"/>
      <c r="Y11" s="89"/>
      <c r="Z11" s="89"/>
      <c r="AA11" s="89"/>
    </row>
    <row r="12" spans="1:29" s="82" customFormat="1" x14ac:dyDescent="0.5">
      <c r="A12" s="130">
        <v>10</v>
      </c>
      <c r="B12" s="88"/>
      <c r="C12" s="88"/>
      <c r="D12" s="90"/>
      <c r="E12" s="89"/>
      <c r="F12" s="91"/>
      <c r="G12" s="91"/>
      <c r="H12" s="92"/>
      <c r="I12" s="89"/>
      <c r="J12" s="91"/>
      <c r="K12" s="91"/>
      <c r="L12" s="91"/>
      <c r="M12" s="92"/>
      <c r="N12" s="91"/>
      <c r="O12" s="93"/>
      <c r="P12" s="93"/>
      <c r="Q12" s="93"/>
      <c r="R12" s="91"/>
      <c r="S12" s="91"/>
      <c r="T12" s="91"/>
      <c r="U12" s="91"/>
      <c r="V12" s="91"/>
      <c r="W12" s="89"/>
      <c r="X12" s="89"/>
      <c r="Y12" s="94"/>
      <c r="Z12" s="94"/>
      <c r="AA12" s="94"/>
    </row>
    <row r="13" spans="1:29" s="82" customFormat="1" x14ac:dyDescent="0.5">
      <c r="A13" s="130">
        <v>11</v>
      </c>
      <c r="B13" s="88"/>
      <c r="C13" s="88"/>
      <c r="D13" s="90"/>
      <c r="E13" s="89"/>
      <c r="F13" s="91"/>
      <c r="G13" s="91"/>
      <c r="H13" s="92"/>
      <c r="I13" s="89"/>
      <c r="J13" s="91"/>
      <c r="K13" s="91"/>
      <c r="L13" s="91"/>
      <c r="M13" s="92"/>
      <c r="N13" s="91"/>
      <c r="O13" s="93"/>
      <c r="P13" s="93"/>
      <c r="Q13" s="93"/>
      <c r="R13" s="91"/>
      <c r="S13" s="91"/>
      <c r="T13" s="91"/>
      <c r="U13" s="91"/>
      <c r="V13" s="91"/>
      <c r="W13" s="89"/>
      <c r="X13" s="89"/>
      <c r="Y13" s="94"/>
      <c r="Z13" s="94"/>
      <c r="AA13" s="94"/>
    </row>
    <row r="14" spans="1:29" s="82" customFormat="1" x14ac:dyDescent="0.5">
      <c r="A14" s="130">
        <v>12</v>
      </c>
      <c r="B14" s="88"/>
      <c r="C14" s="88"/>
      <c r="D14" s="90"/>
      <c r="E14" s="89"/>
      <c r="F14" s="91"/>
      <c r="G14" s="91"/>
      <c r="H14" s="92"/>
      <c r="I14" s="89"/>
      <c r="J14" s="92"/>
      <c r="K14" s="91"/>
      <c r="L14" s="91"/>
      <c r="M14" s="92"/>
      <c r="N14" s="91"/>
      <c r="O14" s="93"/>
      <c r="P14" s="93"/>
      <c r="Q14" s="93"/>
      <c r="R14" s="91"/>
      <c r="S14" s="91"/>
      <c r="T14" s="91"/>
      <c r="U14" s="91"/>
      <c r="V14" s="91"/>
      <c r="W14" s="89"/>
      <c r="X14" s="89"/>
      <c r="Y14" s="94"/>
      <c r="Z14" s="94"/>
      <c r="AA14" s="94"/>
    </row>
    <row r="15" spans="1:29" s="82" customFormat="1" x14ac:dyDescent="0.5">
      <c r="A15" s="130">
        <v>13</v>
      </c>
      <c r="B15" s="88"/>
      <c r="C15" s="88"/>
      <c r="D15" s="90"/>
      <c r="E15" s="89"/>
      <c r="F15" s="91"/>
      <c r="G15" s="91"/>
      <c r="H15" s="92"/>
      <c r="I15" s="89"/>
      <c r="J15" s="91"/>
      <c r="K15" s="91"/>
      <c r="L15" s="92"/>
      <c r="M15" s="92"/>
      <c r="N15" s="92"/>
      <c r="O15" s="93"/>
      <c r="P15" s="93"/>
      <c r="Q15" s="93"/>
      <c r="R15" s="91"/>
      <c r="S15" s="91"/>
      <c r="T15" s="91"/>
      <c r="U15" s="91"/>
      <c r="V15" s="91"/>
      <c r="W15" s="89"/>
      <c r="X15" s="89"/>
      <c r="Y15" s="94"/>
      <c r="Z15" s="94"/>
      <c r="AA15" s="94"/>
    </row>
    <row r="16" spans="1:29" s="82" customFormat="1" x14ac:dyDescent="0.5">
      <c r="A16" s="130">
        <v>14</v>
      </c>
      <c r="B16" s="88"/>
      <c r="C16" s="88"/>
      <c r="D16" s="90"/>
      <c r="E16" s="89"/>
      <c r="F16" s="91"/>
      <c r="G16" s="91"/>
      <c r="H16" s="92"/>
      <c r="I16" s="89"/>
      <c r="J16" s="91"/>
      <c r="K16" s="91"/>
      <c r="L16" s="91"/>
      <c r="M16" s="92"/>
      <c r="N16" s="91"/>
      <c r="O16" s="93"/>
      <c r="P16" s="93"/>
      <c r="Q16" s="93"/>
      <c r="R16" s="91"/>
      <c r="S16" s="91"/>
      <c r="T16" s="91"/>
      <c r="U16" s="91"/>
      <c r="V16" s="91"/>
      <c r="W16" s="89"/>
      <c r="X16" s="89"/>
      <c r="Y16" s="94"/>
      <c r="Z16" s="94"/>
      <c r="AA16" s="94"/>
    </row>
    <row r="17" spans="1:27" s="82" customFormat="1" x14ac:dyDescent="0.5">
      <c r="A17" s="130">
        <v>15</v>
      </c>
      <c r="B17" s="88"/>
      <c r="C17" s="88"/>
      <c r="D17" s="90"/>
      <c r="E17" s="89"/>
      <c r="F17" s="91"/>
      <c r="G17" s="91"/>
      <c r="H17" s="92"/>
      <c r="I17" s="89"/>
      <c r="J17" s="92"/>
      <c r="K17" s="91"/>
      <c r="L17" s="92"/>
      <c r="M17" s="92"/>
      <c r="N17" s="91"/>
      <c r="O17" s="93"/>
      <c r="P17" s="93"/>
      <c r="Q17" s="93"/>
      <c r="R17" s="91"/>
      <c r="S17" s="91"/>
      <c r="T17" s="91"/>
      <c r="U17" s="91"/>
      <c r="V17" s="91"/>
      <c r="W17" s="89"/>
      <c r="X17" s="89"/>
      <c r="Y17" s="89"/>
      <c r="Z17" s="89"/>
      <c r="AA17" s="89"/>
    </row>
    <row r="18" spans="1:27" s="82" customFormat="1" x14ac:dyDescent="0.5">
      <c r="A18" s="130">
        <v>16</v>
      </c>
      <c r="B18" s="88"/>
      <c r="C18" s="88"/>
      <c r="D18" s="90"/>
      <c r="E18" s="89"/>
      <c r="F18" s="91"/>
      <c r="G18" s="91"/>
      <c r="H18" s="92"/>
      <c r="I18" s="89"/>
      <c r="J18" s="91"/>
      <c r="K18" s="91"/>
      <c r="L18" s="91"/>
      <c r="M18" s="92"/>
      <c r="N18" s="91"/>
      <c r="O18" s="93"/>
      <c r="P18" s="93"/>
      <c r="Q18" s="93"/>
      <c r="R18" s="91"/>
      <c r="S18" s="91"/>
      <c r="T18" s="91"/>
      <c r="U18" s="91"/>
      <c r="V18" s="91"/>
      <c r="W18" s="89"/>
      <c r="X18" s="89"/>
      <c r="Y18" s="89"/>
      <c r="Z18" s="89"/>
      <c r="AA18" s="89"/>
    </row>
    <row r="19" spans="1:27" s="82" customFormat="1" x14ac:dyDescent="0.5">
      <c r="A19" s="130">
        <v>17</v>
      </c>
      <c r="B19" s="89"/>
      <c r="C19" s="89"/>
      <c r="D19" s="90"/>
      <c r="E19" s="89"/>
      <c r="F19" s="91"/>
      <c r="G19" s="91"/>
      <c r="H19" s="92"/>
      <c r="I19" s="89"/>
      <c r="J19" s="91"/>
      <c r="K19" s="91"/>
      <c r="L19" s="91"/>
      <c r="M19" s="92"/>
      <c r="N19" s="91"/>
      <c r="O19" s="93"/>
      <c r="P19" s="93"/>
      <c r="Q19" s="93"/>
      <c r="R19" s="91"/>
      <c r="S19" s="91"/>
      <c r="T19" s="91"/>
      <c r="U19" s="91"/>
      <c r="V19" s="91"/>
      <c r="W19" s="89"/>
      <c r="X19" s="89"/>
      <c r="Y19" s="89"/>
      <c r="Z19" s="89"/>
      <c r="AA19" s="89"/>
    </row>
    <row r="20" spans="1:27" s="82" customFormat="1" x14ac:dyDescent="0.5">
      <c r="A20" s="130">
        <v>18</v>
      </c>
      <c r="B20" s="89"/>
      <c r="C20" s="89"/>
      <c r="D20" s="90"/>
      <c r="E20" s="89"/>
      <c r="F20" s="91"/>
      <c r="G20" s="91"/>
      <c r="H20" s="92"/>
      <c r="I20" s="89"/>
      <c r="J20" s="91"/>
      <c r="K20" s="91"/>
      <c r="L20" s="91"/>
      <c r="M20" s="92"/>
      <c r="N20" s="91"/>
      <c r="O20" s="93"/>
      <c r="P20" s="93"/>
      <c r="Q20" s="93"/>
      <c r="R20" s="91"/>
      <c r="S20" s="91"/>
      <c r="T20" s="91"/>
      <c r="U20" s="91"/>
      <c r="V20" s="91"/>
      <c r="W20" s="89"/>
      <c r="X20" s="89"/>
      <c r="Y20" s="89"/>
      <c r="Z20" s="94"/>
      <c r="AA20" s="89"/>
    </row>
    <row r="21" spans="1:27" s="82" customFormat="1" x14ac:dyDescent="0.5">
      <c r="A21" s="130">
        <v>19</v>
      </c>
      <c r="B21" s="89"/>
      <c r="C21" s="89"/>
      <c r="D21" s="90"/>
      <c r="E21" s="89"/>
      <c r="F21" s="91"/>
      <c r="G21" s="91"/>
      <c r="H21" s="92"/>
      <c r="I21" s="89"/>
      <c r="J21" s="91"/>
      <c r="K21" s="91"/>
      <c r="L21" s="91"/>
      <c r="M21" s="92"/>
      <c r="N21" s="91"/>
      <c r="O21" s="93"/>
      <c r="P21" s="93"/>
      <c r="Q21" s="93"/>
      <c r="R21" s="91"/>
      <c r="S21" s="91"/>
      <c r="T21" s="91"/>
      <c r="U21" s="91"/>
      <c r="V21" s="91"/>
      <c r="W21" s="89"/>
      <c r="X21" s="89"/>
      <c r="Y21" s="89"/>
      <c r="Z21" s="89"/>
      <c r="AA21" s="89"/>
    </row>
    <row r="22" spans="1:27" s="82" customFormat="1" x14ac:dyDescent="0.5">
      <c r="A22" s="130">
        <v>20</v>
      </c>
      <c r="B22" s="89"/>
      <c r="C22" s="89"/>
      <c r="D22" s="90"/>
      <c r="E22" s="89"/>
      <c r="F22" s="91"/>
      <c r="G22" s="91"/>
      <c r="H22" s="92"/>
      <c r="I22" s="89"/>
      <c r="J22" s="91"/>
      <c r="K22" s="91"/>
      <c r="L22" s="91"/>
      <c r="M22" s="92"/>
      <c r="N22" s="91"/>
      <c r="O22" s="93"/>
      <c r="P22" s="93"/>
      <c r="Q22" s="93"/>
      <c r="R22" s="91"/>
      <c r="S22" s="91"/>
      <c r="T22" s="91"/>
      <c r="U22" s="91"/>
      <c r="V22" s="91"/>
      <c r="W22" s="89"/>
      <c r="X22" s="89"/>
      <c r="Y22" s="89"/>
      <c r="Z22" s="89"/>
      <c r="AA22" s="89"/>
    </row>
  </sheetData>
  <sheetProtection algorithmName="SHA-512" hashValue="7BRPIoK7UXkOwhSRsrYCixvs27QeOxAjicYX/iudJtLxMptLT9rBd3lOyGbW59Z/D4oFHFmwP2U1rrU3Be+BVA==" saltValue="Lzw4UapUdmyz6cFbHYjiSw==" spinCount="100000" sheet="1" objects="1" scenarios="1"/>
  <phoneticPr fontId="32" type="noConversion"/>
  <dataValidations count="1">
    <dataValidation type="list" allowBlank="1" showInputMessage="1" showErrorMessage="1" sqref="D2:D22" xr:uid="{E745C557-552B-4273-9C7E-B00047B76F4E}">
      <formula1>"ประถมศึกษา,มัธยมศึกษา,ปฐมวัย"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Z204"/>
  <sheetViews>
    <sheetView showGridLines="0" view="pageLayout" topLeftCell="A170" zoomScaleNormal="100" zoomScaleSheetLayoutView="145" workbookViewId="0">
      <selection activeCell="P180" sqref="P180"/>
    </sheetView>
  </sheetViews>
  <sheetFormatPr defaultColWidth="4.375" defaultRowHeight="20.25" x14ac:dyDescent="0.3"/>
  <cols>
    <col min="1" max="19" width="4.375" style="37"/>
    <col min="20" max="20" width="4.75" style="37" bestFit="1" customWidth="1"/>
    <col min="21" max="16384" width="4.375" style="37"/>
  </cols>
  <sheetData>
    <row r="1" spans="1:26" x14ac:dyDescent="0.3">
      <c r="S1" s="37" t="s">
        <v>199</v>
      </c>
      <c r="T1" s="37">
        <v>3</v>
      </c>
      <c r="U1" s="162" t="s">
        <v>8</v>
      </c>
      <c r="V1" s="162"/>
      <c r="W1" s="161">
        <v>0</v>
      </c>
      <c r="X1" s="161"/>
    </row>
    <row r="2" spans="1:26" ht="21" customHeight="1" x14ac:dyDescent="0.35">
      <c r="A2" s="169" t="s">
        <v>210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2"/>
      <c r="V2" s="162"/>
      <c r="W2" s="161"/>
      <c r="X2" s="161"/>
      <c r="Z2" s="134" t="s">
        <v>227</v>
      </c>
    </row>
    <row r="3" spans="1:26" s="38" customFormat="1" ht="11.25" x14ac:dyDescent="0.2"/>
    <row r="4" spans="1:26" x14ac:dyDescent="0.3">
      <c r="A4" s="39" t="s">
        <v>159</v>
      </c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26" x14ac:dyDescent="0.3">
      <c r="A5" s="159" t="str">
        <f>"ผลการใช้แบบฝึกเรื่อง"&amp;VLOOKUP(W1,ข้อมูลแผนการสอนและวิจัย!A:AA,8,FALSE)&amp;" พัฒนาทักษะ"&amp;VLOOKUP(W1,ข้อมูลแผนการสอนและวิจัย!A:AA,14,FALSE)&amp;"  ของนักเรียนชั้น"&amp;VLOOKUP(W1,ข้อมูลแผนการสอนและวิจัย!A:AA,4,FALSE)&amp;"ปีที่ "&amp;VLOOKUP(W1,ข้อมูลแผนการสอนและวิจัย!A:AA,5,FALSE)</f>
        <v>ผลการใช้แบบฝึกเรื่องการเปรียบเทียบจำนวนนับ พัฒนาทักษะการเปรียบเทียบจำนวนนับ  ของนักเรียนชั้นประถมศึกษาปีที่ 2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</row>
    <row r="6" spans="1:26" x14ac:dyDescent="0.3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</row>
    <row r="7" spans="1:26" x14ac:dyDescent="0.3">
      <c r="A7" s="39" t="s">
        <v>160</v>
      </c>
      <c r="B7" s="41"/>
      <c r="C7" s="41"/>
      <c r="D7" s="42" t="str">
        <f>ข้อมูลทั่วไป!B2</f>
        <v>นางสาวทานตะวัน  ต้นอ่อน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26" x14ac:dyDescent="0.3">
      <c r="A8" s="40"/>
      <c r="B8" s="41"/>
      <c r="C8" s="41"/>
      <c r="D8" s="43" t="str">
        <f>"ตำแหน่ง "&amp;ข้อมูลทั่วไป!$B$3&amp;"  วิทยฐานะ "&amp;ข้อมูลทั่วไป!$B$4</f>
        <v>ตำแหน่ง ครู  วิทยฐานะ ชำนาญการพิเศษ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</row>
    <row r="9" spans="1:26" x14ac:dyDescent="0.3">
      <c r="A9" s="43" t="s">
        <v>7</v>
      </c>
      <c r="B9" s="41"/>
      <c r="C9" s="41"/>
      <c r="D9" s="163" t="str">
        <f>ข้อมูลทั่วไป!$A$8&amp;ข้อมูลทั่วไป!$B$8&amp;"  "&amp;ข้อมูลทั่วไป!$A$9&amp;ข้อมูลทั่วไป!$B$9</f>
        <v>โรงเรียนทับช้างวิทยาคม  สังกัดสำนักงานเขตพื้นที่การศึกษามัธยมศึกษาสงขลา สตูล</v>
      </c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</row>
    <row r="10" spans="1:26" x14ac:dyDescent="0.3">
      <c r="A10" s="39" t="s">
        <v>161</v>
      </c>
      <c r="B10" s="41"/>
      <c r="C10" s="41"/>
      <c r="D10" s="43" t="str">
        <f>"ปีการศึกษา  "&amp;VLOOKUP(W1,ข้อมูลแผนการสอนและวิจัย!A:AA,2,FALSE)</f>
        <v>ปีการศึกษา  2563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26" x14ac:dyDescent="0.3">
      <c r="A11" s="43"/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26" x14ac:dyDescent="0.3">
      <c r="A12" s="149" t="s">
        <v>162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44"/>
    </row>
    <row r="13" spans="1:26" x14ac:dyDescent="0.3">
      <c r="A13" s="43"/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26" x14ac:dyDescent="0.3">
      <c r="A14" s="43" t="s">
        <v>163</v>
      </c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</row>
    <row r="15" spans="1:26" x14ac:dyDescent="0.3">
      <c r="A15" s="41"/>
      <c r="B15" s="43" t="str">
        <f>"1.1 เพื่อศึกษาประสิทธิภาพของแบบฝึกเรื่อง"&amp;VLOOKUP(W1,ข้อมูลแผนการสอนและวิจัย!A:AA,8,FALSE)&amp;"  ตามเกณฑ์ 80/80 "</f>
        <v xml:space="preserve">1.1 เพื่อศึกษาประสิทธิภาพของแบบฝึกเรื่องการเปรียบเทียบจำนวนนับ  ตามเกณฑ์ 80/80 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</row>
    <row r="16" spans="1:26" x14ac:dyDescent="0.3">
      <c r="A16" s="41"/>
      <c r="B16" s="43" t="str">
        <f>"1.2 เพื่อศึกษาผลสัมฤทธิ์ทางการเรียนเรื่อง"&amp;VLOOKUP(W1,ข้อมูลแผนการสอนและวิจัย!A:AA,8,FALSE)</f>
        <v>1.2 เพื่อศึกษาผลสัมฤทธิ์ทางการเรียนเรื่องการเปรียบเทียบจำนวนนับ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</row>
    <row r="17" spans="1:20" x14ac:dyDescent="0.3">
      <c r="A17" s="43" t="str">
        <f>"2.  วิชา "&amp;VLOOKUP(W1,ข้อมูลแผนการสอนและวิจัย!A:AA,6,FALSE)</f>
        <v>2.  วิชา คณิตศาสตร์</v>
      </c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</row>
    <row r="18" spans="1:20" x14ac:dyDescent="0.3">
      <c r="A18" s="41"/>
      <c r="B18" s="43" t="str">
        <f>"2.1  สอดคล้องกับ สาระที่ "&amp;MID(VLOOKUP(W1,ข้อมูลแผนการสอนและวิจัย!A:AA,11,FALSE),2,2)</f>
        <v>2.1  สอดคล้องกับ สาระที่ 1.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</row>
    <row r="19" spans="1:20" x14ac:dyDescent="0.3">
      <c r="A19" s="41"/>
      <c r="B19" s="43" t="str">
        <f>"2.2  ตัวชี้วัด "&amp;VLOOKUP(W1,ข้อมูลแผนการสอนและวิจัย!A:AA,11,FALSE)</f>
        <v>2.2  ตัวชี้วัด ค1.1ป.2/2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</row>
    <row r="20" spans="1:20" x14ac:dyDescent="0.3">
      <c r="A20" s="41"/>
      <c r="B20" s="43" t="s">
        <v>164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</row>
    <row r="21" spans="1:20" x14ac:dyDescent="0.3">
      <c r="A21" s="41"/>
      <c r="B21" s="40"/>
      <c r="C21" s="43" t="str">
        <f>"คือนักเรียนชั้น"&amp;VLOOKUP(W1,ข้อมูลแผนการสอนและวิจัย!A:AA,4,FALSE)&amp;"ปีที่ "&amp;VLOOKUP(W1,ข้อมูลแผนการสอนและวิจัย!A:AA,5,FALSE)&amp;"  ปีการศึกษา "&amp;VLOOKUP(W1,ข้อมูลแผนการสอนและวิจัย!A:AA,2,FALSE)&amp;" จำนวน "&amp;VLOOKUP(W1,ข้อมูลแผนการสอนและวิจัย!A:AA,24,FALSE)&amp;" คน"</f>
        <v>คือนักเรียนชั้นประถมศึกษาปีที่ 2  ปีการศึกษา 2563 จำนวน 20 คน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</row>
    <row r="22" spans="1:20" x14ac:dyDescent="0.3">
      <c r="A22" s="43" t="s">
        <v>165</v>
      </c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</row>
    <row r="23" spans="1:20" x14ac:dyDescent="0.3">
      <c r="A23" s="41"/>
      <c r="B23" s="43" t="str">
        <f>"3.1  แบบฝึกเรื่อง  "&amp;VLOOKUP(W1,ข้อมูลแผนการสอนและวิจัย!A:AA,8,FALSE)&amp;"  จำนวน "&amp;VLOOKUP(W1,ข้อมูลแผนการสอนและวิจัย!A:AA,16,FALSE)&amp;" แบบฝึก"</f>
        <v>3.1  แบบฝึกเรื่อง  การเปรียบเทียบจำนวนนับ  จำนวน 2 แบบฝึก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</row>
    <row r="24" spans="1:20" x14ac:dyDescent="0.3">
      <c r="A24" s="41"/>
      <c r="B24" s="43" t="str">
        <f>"3.2  แบบทดสอบวัดผลสัมฤทธิ์ทางการเรียน จำนวน  "&amp;VLOOKUP(W1,ข้อมูลแผนการสอนและวิจัย!A:AA,17,FALSE)&amp;" ฉบับ"</f>
        <v>3.2  แบบทดสอบวัดผลสัมฤทธิ์ทางการเรียน จำนวน  1 ฉบับ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0" x14ac:dyDescent="0.3">
      <c r="A25" s="41"/>
      <c r="B25" s="43" t="str">
        <f>"3.3  แผนการจัดการเรียนรู้ จำนวน  "&amp;VLOOKUP(W1,ข้อมูลแผนการสอนและวิจัย!A:AA,15,FALSE)&amp;" แผน"</f>
        <v>3.3  แผนการจัดการเรียนรู้ จำนวน  2 แผน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</row>
    <row r="26" spans="1:20" x14ac:dyDescent="0.3">
      <c r="A26" s="43" t="s">
        <v>166</v>
      </c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</row>
    <row r="27" spans="1:20" x14ac:dyDescent="0.3">
      <c r="A27" s="43" t="s">
        <v>167</v>
      </c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</row>
    <row r="28" spans="1:20" x14ac:dyDescent="0.3">
      <c r="A28" s="41"/>
      <c r="B28" s="166" t="str">
        <f>"5.1  จัดการเรียนรู้โดยการใช้แบบฝึกเรื่อง"&amp;VLOOKUP(W1,ข้อมูลแผนการสอนและวิจัย!A:AA,8,FALSE)&amp;"  ตามแผนการจัดการเรียนรู้ที่ได้กำหนดไว้"</f>
        <v>5.1  จัดการเรียนรู้โดยการใช้แบบฝึกเรื่องการเปรียบเทียบจำนวนนับ  ตามแผนการจัดการเรียนรู้ที่ได้กำหนดไว้</v>
      </c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</row>
    <row r="29" spans="1:20" x14ac:dyDescent="0.3">
      <c r="A29" s="41"/>
      <c r="B29" s="43" t="s">
        <v>168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</row>
    <row r="30" spans="1:20" x14ac:dyDescent="0.3">
      <c r="A30" s="43" t="s">
        <v>169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1:20" x14ac:dyDescent="0.3">
      <c r="A31" s="41"/>
      <c r="B31" s="43" t="str">
        <f>"6.1  ประสิทธิภาพของแบบฝึกเรื่อง"&amp;VLOOKUP(W1,ข้อมูลแผนการสอนและวิจัย!A:AA,8,FALSE)&amp;"  มีประสิทธิภาพสูงกว่าเกณฑ์ 80/80"</f>
        <v>6.1  ประสิทธิภาพของแบบฝึกเรื่องการเปรียบเทียบจำนวนนับ  มีประสิทธิภาพสูงกว่าเกณฑ์ 80/80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</row>
    <row r="32" spans="1:20" x14ac:dyDescent="0.3">
      <c r="A32" s="41"/>
      <c r="B32" s="43" t="str">
        <f>"โดยมีประสิทธิภาพเท่ากับ "&amp;VLOOKUP(W1,ข้อมูลแผนการสอนและวิจัย!A:AA,25,FALSE)&amp;"/"&amp;VLOOKUP(W1,ข้อมูลแผนการสอนและวิจัย!A:AA,26,FALSE)</f>
        <v>โดยมีประสิทธิภาพเท่ากับ 77.78/75.56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</row>
    <row r="33" spans="1:20" x14ac:dyDescent="0.3">
      <c r="B33" s="159" t="str">
        <f>"6.2  ผลสัมฤทธิ์ทางการเรียนเรื่อง"&amp;VLOOKUP(W1,ข้อมูลแผนการสอนและวิจัย!A:AA,8,FALSE)&amp;"  ของนักเรียนหลังเรียนสูงกว่าเกณฑ์มาตรฐาน"
&amp;"มีค่าเท่ากับ "&amp;VLOOKUP(W1,ข้อมูลแผนการสอนและวิจัย!A:AA,26,FALSE)&amp;"  มีค่าเฉลี่ยเท่ากับ "&amp;VLOOKUP(W1,ข้อมูลแผนการสอนและวิจัย!A:AA,27,FALSE)</f>
        <v>6.2  ผลสัมฤทธิ์ทางการเรียนเรื่องการเปรียบเทียบจำนวนนับ  ของนักเรียนหลังเรียนสูงกว่าเกณฑ์มาตรฐานมีค่าเท่ากับ 75.56  มีค่าเฉลี่ยเท่ากับ 7.56</v>
      </c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</row>
    <row r="34" spans="1:20" x14ac:dyDescent="0.3">
      <c r="A34" s="59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</row>
    <row r="35" spans="1:20" x14ac:dyDescent="0.3">
      <c r="A35" s="41"/>
      <c r="B35" s="43" t="str">
        <f>"6.3  ผ่านตัวชี้วัด จำนวน "&amp;VLOOKUP(W1,ข้อมูลแผนการสอนและวิจัย!A:AA,24,FALSE)&amp; "  คน"</f>
        <v>6.3  ผ่านตัวชี้วัด จำนวน 20  คน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</row>
    <row r="36" spans="1:20" x14ac:dyDescent="0.3">
      <c r="A36" s="41"/>
      <c r="B36" s="43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37" t="s">
        <v>199</v>
      </c>
      <c r="T36" s="37">
        <v>4</v>
      </c>
    </row>
    <row r="37" spans="1:20" x14ac:dyDescent="0.3">
      <c r="A37" s="41"/>
      <c r="B37" s="43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</row>
    <row r="38" spans="1:20" x14ac:dyDescent="0.3">
      <c r="A38" s="43" t="s">
        <v>170</v>
      </c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</row>
    <row r="39" spans="1:20" x14ac:dyDescent="0.3">
      <c r="A39" s="41"/>
      <c r="B39" s="43" t="s">
        <v>171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</row>
    <row r="40" spans="1:20" x14ac:dyDescent="0.3">
      <c r="A40" s="41"/>
      <c r="B40" s="43" t="s">
        <v>172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</row>
    <row r="41" spans="1:20" x14ac:dyDescent="0.3">
      <c r="A41" s="41"/>
      <c r="B41" s="43" t="s">
        <v>173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</row>
    <row r="43" spans="1:20" x14ac:dyDescent="0.3">
      <c r="A43" s="156" t="s">
        <v>10</v>
      </c>
      <c r="B43" s="156"/>
      <c r="C43" s="155"/>
      <c r="D43" s="155"/>
      <c r="E43" s="155"/>
      <c r="F43" s="155"/>
      <c r="G43" s="155"/>
      <c r="H43" s="45" t="s">
        <v>160</v>
      </c>
      <c r="K43" s="165" t="s">
        <v>10</v>
      </c>
      <c r="L43" s="165"/>
      <c r="M43" s="164"/>
      <c r="N43" s="164"/>
      <c r="O43" s="164"/>
      <c r="P43" s="164"/>
      <c r="Q43" s="164"/>
      <c r="R43" s="131" t="s">
        <v>11</v>
      </c>
      <c r="S43" s="131"/>
      <c r="T43" s="45"/>
    </row>
    <row r="44" spans="1:20" x14ac:dyDescent="0.3">
      <c r="B44" s="154" t="str">
        <f>"("&amp;ข้อมูลทั่วไป!B2&amp;")"</f>
        <v>(นางสาวทานตะวัน  ต้นอ่อน)</v>
      </c>
      <c r="C44" s="154"/>
      <c r="D44" s="154"/>
      <c r="E44" s="154"/>
      <c r="F44" s="154"/>
      <c r="G44" s="154"/>
      <c r="H44" s="154"/>
      <c r="K44" s="132"/>
      <c r="L44" s="164" t="str">
        <f>"("&amp;ข้อมูลทั่วไป!B10&amp;")"</f>
        <v>(นายธีรสิทธิ์ เคียนทอง)</v>
      </c>
      <c r="M44" s="164"/>
      <c r="N44" s="164"/>
      <c r="O44" s="164"/>
      <c r="P44" s="164"/>
      <c r="Q44" s="164"/>
      <c r="R44" s="164"/>
      <c r="S44" s="131"/>
      <c r="T44" s="45"/>
    </row>
    <row r="72" spans="1:20" ht="23.25" x14ac:dyDescent="0.3">
      <c r="A72" s="170" t="s">
        <v>201</v>
      </c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</row>
    <row r="74" spans="1:20" x14ac:dyDescent="0.3">
      <c r="B74" s="46" t="s">
        <v>106</v>
      </c>
      <c r="R74" s="46" t="s">
        <v>199</v>
      </c>
    </row>
    <row r="76" spans="1:20" ht="25.15" customHeight="1" x14ac:dyDescent="0.3">
      <c r="B76" s="37" t="s">
        <v>187</v>
      </c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8">
        <v>1</v>
      </c>
    </row>
    <row r="77" spans="1:20" x14ac:dyDescent="0.3">
      <c r="B77" s="37" t="s">
        <v>201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8">
        <v>2</v>
      </c>
    </row>
    <row r="78" spans="1:20" x14ac:dyDescent="0.3">
      <c r="B78" s="37" t="s">
        <v>210</v>
      </c>
      <c r="D78" s="50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8">
        <v>3</v>
      </c>
    </row>
    <row r="79" spans="1:20" x14ac:dyDescent="0.3">
      <c r="B79" s="37" t="s">
        <v>221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8">
        <v>5</v>
      </c>
    </row>
    <row r="80" spans="1:20" x14ac:dyDescent="0.3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</row>
    <row r="81" spans="1:20" x14ac:dyDescent="0.3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</row>
    <row r="82" spans="1:20" x14ac:dyDescent="0.3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</row>
    <row r="83" spans="1:20" x14ac:dyDescent="0.3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</row>
    <row r="84" spans="1:20" x14ac:dyDescent="0.3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</row>
    <row r="85" spans="1:20" x14ac:dyDescent="0.3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</row>
    <row r="86" spans="1:20" x14ac:dyDescent="0.3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</row>
    <row r="87" spans="1:20" x14ac:dyDescent="0.3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</row>
    <row r="88" spans="1:20" x14ac:dyDescent="0.3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</row>
    <row r="89" spans="1:20" x14ac:dyDescent="0.3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</row>
    <row r="90" spans="1:20" x14ac:dyDescent="0.3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</row>
    <row r="91" spans="1:20" x14ac:dyDescent="0.3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</row>
    <row r="92" spans="1:20" x14ac:dyDescent="0.3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</row>
    <row r="93" spans="1:20" x14ac:dyDescent="0.3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</row>
    <row r="94" spans="1:20" x14ac:dyDescent="0.3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</row>
    <row r="95" spans="1:20" x14ac:dyDescent="0.3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</row>
    <row r="96" spans="1:20" x14ac:dyDescent="0.3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</row>
    <row r="97" spans="1:20" x14ac:dyDescent="0.3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</row>
    <row r="98" spans="1:20" x14ac:dyDescent="0.3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</row>
    <row r="99" spans="1:20" x14ac:dyDescent="0.3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</row>
    <row r="100" spans="1:20" x14ac:dyDescent="0.3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</row>
    <row r="101" spans="1:20" x14ac:dyDescent="0.3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</row>
    <row r="102" spans="1:20" x14ac:dyDescent="0.3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</row>
    <row r="103" spans="1:20" x14ac:dyDescent="0.3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</row>
    <row r="104" spans="1:20" x14ac:dyDescent="0.3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</row>
    <row r="105" spans="1:20" x14ac:dyDescent="0.3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</row>
    <row r="106" spans="1:20" ht="23.25" x14ac:dyDescent="0.3">
      <c r="A106" s="170" t="s">
        <v>187</v>
      </c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51"/>
    </row>
    <row r="107" spans="1:20" x14ac:dyDescent="0.3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</row>
    <row r="108" spans="1:20" x14ac:dyDescent="0.3">
      <c r="A108" s="41"/>
      <c r="B108" s="39"/>
      <c r="C108" s="41" t="s">
        <v>212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52"/>
      <c r="T108" s="51"/>
    </row>
    <row r="109" spans="1:20" x14ac:dyDescent="0.3">
      <c r="A109" s="41"/>
      <c r="B109" s="159" t="str">
        <f>"การวิจัยในชั้นเรียนโดยมีผู้วิจัย คือ"&amp;ข้อมูลทั่วไป!$B$2&amp;"  ตำแหน่ง"&amp;ข้อมูลทั่วไป!$B$3&amp;"โรงเรียน"&amp;ข้อมูลทั่วไป!$B$8&amp;"  วิทยะฐานะ "&amp;ข้อมูลทั่วไป!$B$4&amp;"  สังกัด"&amp;ข้อมูลทั่วไป!$B$9&amp;"  ซึ่งเป็นการวิจัยในชั้นเรียนเรื่อง ผลการใช้แบบฝึกเรื่อง"&amp;VLOOKUP(W1,ข้อมูลแผนการสอนและวิจัย!A:AA,6,FALSE)&amp;" พัฒนาทักษะ"&amp;VLOOKUP(W1,ข้อมูลแผนการสอนและวิจัย!A:AA,8,FALSE)&amp;"  ของนักเรียนชั้น"&amp;VLOOKUP(W1,ข้อมูลแผนการสอนและวิจัย!A:AA,4,FALSE)&amp;"ปีที่ "&amp;VLOOKUP(W1,ข้อมูลแผนการสอนและวิจัย!A:AA,5,FALSE)</f>
        <v>การวิจัยในชั้นเรียนโดยมีผู้วิจัย คือนางสาวทานตะวัน  ต้นอ่อน  ตำแหน่งครูโรงเรียนทับช้างวิทยาคม  วิทยะฐานะ ชำนาญการพิเศษ  สังกัดสำนักงานเขตพื้นที่การศึกษามัธยมศึกษาสงขลา สตูล  ซึ่งเป็นการวิจัยในชั้นเรียนเรื่อง ผลการใช้แบบฝึกเรื่องคณิตศาสตร์ พัฒนาทักษะการเปรียบเทียบจำนวนนับ  ของนักเรียนชั้นประถมศึกษาปีที่ 2</v>
      </c>
      <c r="C109" s="159"/>
      <c r="D109" s="159"/>
      <c r="E109" s="159"/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51"/>
    </row>
    <row r="110" spans="1:20" x14ac:dyDescent="0.3">
      <c r="A110" s="41"/>
      <c r="B110" s="159"/>
      <c r="C110" s="159"/>
      <c r="D110" s="159"/>
      <c r="E110" s="159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51"/>
    </row>
    <row r="111" spans="1:20" x14ac:dyDescent="0.3">
      <c r="A111" s="41"/>
      <c r="B111" s="159"/>
      <c r="C111" s="159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51"/>
    </row>
    <row r="112" spans="1:20" x14ac:dyDescent="0.3">
      <c r="B112" s="159"/>
      <c r="C112" s="159"/>
      <c r="D112" s="159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51"/>
    </row>
    <row r="113" spans="1:20" x14ac:dyDescent="0.3">
      <c r="B113" s="159"/>
      <c r="C113" s="159"/>
      <c r="D113" s="159"/>
      <c r="E113" s="159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51"/>
    </row>
    <row r="114" spans="1:20" x14ac:dyDescent="0.3">
      <c r="A114" s="51"/>
      <c r="B114" s="51"/>
      <c r="C114" s="51" t="s">
        <v>211</v>
      </c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</row>
    <row r="115" spans="1:20" x14ac:dyDescent="0.3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</row>
    <row r="116" spans="1:20" x14ac:dyDescent="0.3">
      <c r="A116" s="51"/>
      <c r="B116" s="51"/>
      <c r="C116" s="51"/>
      <c r="D116" s="51"/>
      <c r="E116" s="51"/>
      <c r="F116" s="51"/>
      <c r="G116" s="51"/>
      <c r="H116" s="51"/>
      <c r="I116" s="5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51"/>
    </row>
    <row r="117" spans="1:20" x14ac:dyDescent="0.3">
      <c r="A117" s="51"/>
      <c r="B117" s="51"/>
      <c r="C117" s="51"/>
      <c r="D117" s="51"/>
      <c r="E117" s="51"/>
      <c r="F117" s="51"/>
      <c r="G117" s="51"/>
      <c r="H117" s="51"/>
      <c r="I117" s="51"/>
      <c r="J117" s="45"/>
      <c r="K117" s="41"/>
      <c r="L117" s="156" t="s">
        <v>10</v>
      </c>
      <c r="M117" s="156"/>
      <c r="N117" s="155"/>
      <c r="O117" s="155"/>
      <c r="P117" s="155"/>
      <c r="Q117" s="155"/>
      <c r="R117" s="155"/>
      <c r="S117" s="45"/>
      <c r="T117" s="51"/>
    </row>
    <row r="118" spans="1:20" x14ac:dyDescent="0.3">
      <c r="A118" s="51"/>
      <c r="B118" s="51"/>
      <c r="C118" s="51"/>
      <c r="D118" s="51"/>
      <c r="E118" s="51"/>
      <c r="F118" s="51"/>
      <c r="G118" s="51"/>
      <c r="H118" s="51"/>
      <c r="I118" s="51"/>
      <c r="J118" s="45"/>
      <c r="K118" s="41"/>
      <c r="L118" s="41"/>
      <c r="M118" s="154" t="str">
        <f>"("&amp;ข้อมูลทั่วไป!B2&amp;")"</f>
        <v>(นางสาวทานตะวัน  ต้นอ่อน)</v>
      </c>
      <c r="N118" s="154"/>
      <c r="O118" s="154"/>
      <c r="P118" s="154"/>
      <c r="Q118" s="154"/>
      <c r="R118" s="154"/>
      <c r="S118" s="154"/>
      <c r="T118" s="51"/>
    </row>
    <row r="119" spans="1:20" x14ac:dyDescent="0.3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</row>
    <row r="120" spans="1:20" x14ac:dyDescent="0.3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</row>
    <row r="121" spans="1:20" x14ac:dyDescent="0.3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</row>
    <row r="122" spans="1:20" x14ac:dyDescent="0.3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</row>
    <row r="123" spans="1:20" x14ac:dyDescent="0.3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</row>
    <row r="124" spans="1:20" x14ac:dyDescent="0.3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</row>
    <row r="125" spans="1:20" x14ac:dyDescent="0.3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</row>
    <row r="126" spans="1:20" x14ac:dyDescent="0.3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</row>
    <row r="127" spans="1:20" x14ac:dyDescent="0.3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</row>
    <row r="128" spans="1:20" x14ac:dyDescent="0.3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</row>
    <row r="129" spans="1:20" x14ac:dyDescent="0.3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</row>
    <row r="130" spans="1:20" x14ac:dyDescent="0.3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</row>
    <row r="131" spans="1:20" x14ac:dyDescent="0.3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</row>
    <row r="132" spans="1:20" x14ac:dyDescent="0.3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</row>
    <row r="133" spans="1:20" x14ac:dyDescent="0.3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</row>
    <row r="134" spans="1:20" x14ac:dyDescent="0.3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</row>
    <row r="135" spans="1:20" x14ac:dyDescent="0.3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</row>
    <row r="136" spans="1:20" x14ac:dyDescent="0.3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</row>
    <row r="137" spans="1:20" x14ac:dyDescent="0.3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</row>
    <row r="138" spans="1:20" x14ac:dyDescent="0.3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</row>
    <row r="139" spans="1:20" x14ac:dyDescent="0.3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</row>
    <row r="140" spans="1:20" x14ac:dyDescent="0.3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</row>
    <row r="141" spans="1:20" x14ac:dyDescent="0.3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</row>
    <row r="142" spans="1:20" x14ac:dyDescent="0.3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</row>
    <row r="143" spans="1:20" x14ac:dyDescent="0.3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</row>
    <row r="144" spans="1:20" x14ac:dyDescent="0.3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</row>
    <row r="145" spans="1:20" x14ac:dyDescent="0.3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</row>
    <row r="146" spans="1:20" x14ac:dyDescent="0.3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</row>
    <row r="147" spans="1:20" x14ac:dyDescent="0.3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</row>
    <row r="148" spans="1:20" x14ac:dyDescent="0.3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</row>
    <row r="149" spans="1:20" x14ac:dyDescent="0.3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</row>
    <row r="150" spans="1:20" x14ac:dyDescent="0.3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</row>
    <row r="151" spans="1:20" x14ac:dyDescent="0.3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</row>
    <row r="152" spans="1:20" x14ac:dyDescent="0.3">
      <c r="A152" s="51"/>
      <c r="B152" s="51"/>
      <c r="C152" s="51"/>
      <c r="D152" s="51"/>
      <c r="E152" s="51"/>
      <c r="F152" s="51"/>
      <c r="G152" s="167" t="s">
        <v>221</v>
      </c>
      <c r="H152" s="167"/>
      <c r="I152" s="167"/>
      <c r="J152" s="167"/>
      <c r="K152" s="167"/>
      <c r="L152" s="167"/>
      <c r="M152" s="167"/>
      <c r="N152" s="167"/>
      <c r="O152" s="51"/>
      <c r="P152" s="51"/>
      <c r="Q152" s="51"/>
      <c r="R152" s="51"/>
      <c r="S152" s="51"/>
      <c r="T152" s="51"/>
    </row>
    <row r="153" spans="1:20" x14ac:dyDescent="0.3">
      <c r="A153" s="51"/>
      <c r="B153" s="51"/>
      <c r="C153" s="51"/>
      <c r="D153" s="51"/>
      <c r="E153" s="51"/>
      <c r="F153" s="51"/>
      <c r="G153" s="167"/>
      <c r="H153" s="167"/>
      <c r="I153" s="167"/>
      <c r="J153" s="167"/>
      <c r="K153" s="167"/>
      <c r="L153" s="167"/>
      <c r="M153" s="167"/>
      <c r="N153" s="167"/>
      <c r="O153" s="51"/>
      <c r="P153" s="51"/>
      <c r="Q153" s="51"/>
      <c r="R153" s="51"/>
      <c r="S153" s="51"/>
      <c r="T153" s="51"/>
    </row>
    <row r="154" spans="1:20" x14ac:dyDescent="0.3">
      <c r="A154" s="51"/>
      <c r="B154" s="51"/>
      <c r="C154" s="51"/>
      <c r="D154" s="51"/>
      <c r="E154" s="51"/>
      <c r="F154" s="51"/>
      <c r="G154" s="167"/>
      <c r="H154" s="167"/>
      <c r="I154" s="167"/>
      <c r="J154" s="167"/>
      <c r="K154" s="167"/>
      <c r="L154" s="167"/>
      <c r="M154" s="167"/>
      <c r="N154" s="167"/>
      <c r="O154" s="51"/>
      <c r="P154" s="51"/>
      <c r="Q154" s="51"/>
      <c r="R154" s="51"/>
      <c r="S154" s="51"/>
      <c r="T154" s="51"/>
    </row>
    <row r="155" spans="1:20" x14ac:dyDescent="0.3">
      <c r="A155" s="51"/>
      <c r="B155" s="51"/>
      <c r="C155" s="51"/>
      <c r="D155" s="51"/>
      <c r="E155" s="51"/>
      <c r="F155" s="51"/>
      <c r="G155" s="167"/>
      <c r="H155" s="167"/>
      <c r="I155" s="167"/>
      <c r="J155" s="167"/>
      <c r="K155" s="167"/>
      <c r="L155" s="167"/>
      <c r="M155" s="167"/>
      <c r="N155" s="167"/>
      <c r="O155" s="51"/>
      <c r="P155" s="51"/>
      <c r="Q155" s="51"/>
      <c r="R155" s="51"/>
      <c r="S155" s="51"/>
      <c r="T155" s="51"/>
    </row>
    <row r="156" spans="1:20" x14ac:dyDescent="0.3">
      <c r="A156" s="51"/>
      <c r="B156" s="51"/>
      <c r="C156" s="51"/>
      <c r="D156" s="51"/>
      <c r="E156" s="51"/>
      <c r="F156" s="51"/>
      <c r="G156" s="51" t="s">
        <v>17</v>
      </c>
      <c r="H156" s="51" t="s">
        <v>202</v>
      </c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</row>
    <row r="157" spans="1:20" x14ac:dyDescent="0.3">
      <c r="A157" s="51"/>
      <c r="B157" s="51"/>
      <c r="C157" s="51"/>
      <c r="D157" s="51"/>
      <c r="E157" s="51"/>
      <c r="F157" s="51"/>
      <c r="G157" s="51" t="s">
        <v>17</v>
      </c>
      <c r="H157" s="51" t="s">
        <v>222</v>
      </c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</row>
    <row r="158" spans="1:20" x14ac:dyDescent="0.3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</row>
    <row r="159" spans="1:20" x14ac:dyDescent="0.3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</row>
    <row r="160" spans="1:20" x14ac:dyDescent="0.3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</row>
    <row r="161" spans="1:20" x14ac:dyDescent="0.3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</row>
    <row r="162" spans="1:20" x14ac:dyDescent="0.3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</row>
    <row r="163" spans="1:20" x14ac:dyDescent="0.3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</row>
    <row r="164" spans="1:20" x14ac:dyDescent="0.3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</row>
    <row r="165" spans="1:20" x14ac:dyDescent="0.3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</row>
    <row r="166" spans="1:20" x14ac:dyDescent="0.3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</row>
    <row r="167" spans="1:20" x14ac:dyDescent="0.3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</row>
    <row r="168" spans="1:20" x14ac:dyDescent="0.3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</row>
    <row r="169" spans="1:20" x14ac:dyDescent="0.3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</row>
    <row r="170" spans="1:20" x14ac:dyDescent="0.3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</row>
    <row r="171" spans="1:20" x14ac:dyDescent="0.3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</row>
    <row r="172" spans="1:20" x14ac:dyDescent="0.3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</row>
    <row r="173" spans="1:20" x14ac:dyDescent="0.3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</row>
    <row r="174" spans="1:20" x14ac:dyDescent="0.3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</row>
    <row r="175" spans="1:20" ht="21" customHeight="1" x14ac:dyDescent="0.3">
      <c r="B175" s="128"/>
      <c r="C175" s="160" t="str">
        <f>"วิจัยในชั้นเรียนเรื่อง"</f>
        <v>วิจัยในชั้นเรียนเรื่อง</v>
      </c>
      <c r="D175" s="160"/>
      <c r="E175" s="160"/>
      <c r="F175" s="160"/>
      <c r="G175" s="160"/>
      <c r="H175" s="160"/>
      <c r="I175" s="160"/>
      <c r="J175" s="160"/>
      <c r="K175" s="160"/>
      <c r="L175" s="160"/>
      <c r="M175" s="160"/>
      <c r="N175" s="160"/>
      <c r="O175" s="160"/>
      <c r="P175" s="160"/>
      <c r="Q175" s="160"/>
      <c r="R175" s="160"/>
      <c r="S175" s="160"/>
      <c r="T175" s="160"/>
    </row>
    <row r="176" spans="1:20" ht="26.25" x14ac:dyDescent="0.3">
      <c r="A176" s="128"/>
      <c r="B176" s="128"/>
      <c r="C176" s="160"/>
      <c r="D176" s="160"/>
      <c r="E176" s="160"/>
      <c r="F176" s="160"/>
      <c r="G176" s="160"/>
      <c r="H176" s="160"/>
      <c r="I176" s="160"/>
      <c r="J176" s="160"/>
      <c r="K176" s="160"/>
      <c r="L176" s="160"/>
      <c r="M176" s="160"/>
      <c r="N176" s="160"/>
      <c r="O176" s="160"/>
      <c r="P176" s="160"/>
      <c r="Q176" s="160"/>
      <c r="R176" s="160"/>
      <c r="S176" s="160"/>
      <c r="T176" s="160"/>
    </row>
    <row r="177" spans="1:20" ht="25.15" customHeight="1" x14ac:dyDescent="0.3">
      <c r="B177" s="129"/>
      <c r="C177" s="171" t="str">
        <f>"ผลการใช้แบบฝึกเรื่อง"&amp;VLOOKUP(W1,ข้อมูลแผนการสอนและวิจัย!A:AA,8,FALSE)</f>
        <v>ผลการใช้แบบฝึกเรื่องการเปรียบเทียบจำนวนนับ</v>
      </c>
      <c r="D177" s="171"/>
      <c r="E177" s="171"/>
      <c r="F177" s="171"/>
      <c r="G177" s="171"/>
      <c r="H177" s="171"/>
      <c r="I177" s="171"/>
      <c r="J177" s="171"/>
      <c r="K177" s="171"/>
      <c r="L177" s="171"/>
      <c r="M177" s="171"/>
      <c r="N177" s="171"/>
      <c r="O177" s="171"/>
      <c r="P177" s="171"/>
      <c r="Q177" s="171"/>
      <c r="R177" s="171"/>
      <c r="S177" s="171"/>
      <c r="T177" s="171"/>
    </row>
    <row r="178" spans="1:20" ht="25.15" customHeight="1" x14ac:dyDescent="0.3">
      <c r="A178" s="129"/>
      <c r="B178" s="129"/>
      <c r="C178" s="171" t="str">
        <f>"พัฒนาทักษะ"&amp;VLOOKUP(W1,ข้อมูลแผนการสอนและวิจัย!A:AA,14,FALSE)</f>
        <v>พัฒนาทักษะการเปรียบเทียบจำนวนนับ</v>
      </c>
      <c r="D178" s="171"/>
      <c r="E178" s="171"/>
      <c r="F178" s="171"/>
      <c r="G178" s="171"/>
      <c r="H178" s="171"/>
      <c r="I178" s="171"/>
      <c r="J178" s="171"/>
      <c r="K178" s="171"/>
      <c r="L178" s="171"/>
      <c r="M178" s="171"/>
      <c r="N178" s="171"/>
      <c r="O178" s="171"/>
      <c r="P178" s="171"/>
      <c r="Q178" s="171"/>
      <c r="R178" s="171"/>
      <c r="S178" s="171"/>
      <c r="T178" s="171"/>
    </row>
    <row r="179" spans="1:20" ht="25.15" customHeight="1" x14ac:dyDescent="0.3">
      <c r="A179" s="129"/>
      <c r="B179" s="129"/>
      <c r="C179" s="171" t="str">
        <f>"ของนักเรียนชั้น"&amp;VLOOKUP(W1,ข้อมูลแผนการสอนและวิจัย!A:AA,4,FALSE)&amp;"ปีที่    "&amp;VLOOKUP(W1,ข้อมูลแผนการสอนและวิจัย!A:AA,5,FALSE)</f>
        <v>ของนักเรียนชั้นประถมศึกษาปีที่    2</v>
      </c>
      <c r="D179" s="171"/>
      <c r="E179" s="171"/>
      <c r="F179" s="171"/>
      <c r="G179" s="171"/>
      <c r="H179" s="171"/>
      <c r="I179" s="171"/>
      <c r="J179" s="171"/>
      <c r="K179" s="171"/>
      <c r="L179" s="171"/>
      <c r="M179" s="171"/>
      <c r="N179" s="171"/>
      <c r="O179" s="171"/>
      <c r="P179" s="171"/>
      <c r="Q179" s="171"/>
      <c r="R179" s="171"/>
      <c r="S179" s="171"/>
      <c r="T179" s="171"/>
    </row>
    <row r="180" spans="1:20" ht="26.25" x14ac:dyDescent="0.3">
      <c r="A180" s="129"/>
      <c r="B180" s="129"/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</row>
    <row r="181" spans="1:20" ht="26.25" x14ac:dyDescent="0.3">
      <c r="A181" s="160"/>
      <c r="B181" s="160"/>
      <c r="C181" s="160"/>
      <c r="D181" s="160"/>
      <c r="E181" s="160"/>
      <c r="F181" s="160"/>
      <c r="G181" s="160"/>
      <c r="H181" s="160"/>
      <c r="I181" s="160"/>
      <c r="J181" s="160"/>
      <c r="K181" s="160"/>
      <c r="L181" s="160"/>
      <c r="M181" s="160"/>
      <c r="N181" s="160"/>
      <c r="O181" s="160"/>
      <c r="P181" s="160"/>
      <c r="Q181" s="160"/>
      <c r="R181" s="160"/>
      <c r="S181" s="160"/>
      <c r="T181" s="51"/>
    </row>
    <row r="182" spans="1:20" x14ac:dyDescent="0.3">
      <c r="A182" s="160"/>
      <c r="B182" s="160"/>
      <c r="C182" s="160"/>
      <c r="D182" s="160"/>
      <c r="E182" s="160"/>
      <c r="F182" s="160"/>
      <c r="G182" s="160"/>
      <c r="H182" s="160"/>
      <c r="I182" s="160"/>
      <c r="J182" s="160"/>
      <c r="K182" s="160"/>
      <c r="L182" s="160"/>
      <c r="M182" s="160"/>
      <c r="N182" s="160"/>
      <c r="O182" s="160"/>
      <c r="P182" s="160"/>
      <c r="Q182" s="160"/>
      <c r="R182" s="160"/>
      <c r="S182" s="160"/>
      <c r="T182" s="51"/>
    </row>
    <row r="183" spans="1:20" x14ac:dyDescent="0.3">
      <c r="A183" s="160"/>
      <c r="B183" s="160"/>
      <c r="C183" s="160"/>
      <c r="D183" s="160"/>
      <c r="E183" s="160"/>
      <c r="F183" s="160"/>
      <c r="G183" s="160"/>
      <c r="H183" s="160"/>
      <c r="I183" s="160"/>
      <c r="J183" s="160"/>
      <c r="K183" s="160"/>
      <c r="L183" s="160"/>
      <c r="M183" s="160"/>
      <c r="N183" s="160"/>
      <c r="O183" s="160"/>
      <c r="P183" s="160"/>
      <c r="Q183" s="160"/>
      <c r="R183" s="160"/>
      <c r="S183" s="160"/>
      <c r="T183" s="51"/>
    </row>
    <row r="184" spans="1:20" x14ac:dyDescent="0.3">
      <c r="A184" s="160"/>
      <c r="B184" s="160"/>
      <c r="C184" s="160"/>
      <c r="D184" s="160"/>
      <c r="E184" s="160"/>
      <c r="F184" s="160"/>
      <c r="G184" s="160"/>
      <c r="H184" s="160"/>
      <c r="I184" s="160"/>
      <c r="J184" s="160"/>
      <c r="K184" s="160"/>
      <c r="L184" s="160"/>
      <c r="M184" s="160"/>
      <c r="N184" s="160"/>
      <c r="O184" s="160"/>
      <c r="P184" s="160"/>
      <c r="Q184" s="160"/>
      <c r="R184" s="160"/>
      <c r="S184" s="160"/>
      <c r="T184" s="51"/>
    </row>
    <row r="185" spans="1:20" x14ac:dyDescent="0.3">
      <c r="A185" s="160"/>
      <c r="B185" s="160"/>
      <c r="C185" s="160"/>
      <c r="D185" s="160"/>
      <c r="E185" s="160"/>
      <c r="F185" s="160"/>
      <c r="G185" s="160"/>
      <c r="H185" s="160"/>
      <c r="I185" s="160"/>
      <c r="J185" s="160"/>
      <c r="K185" s="160"/>
      <c r="L185" s="160"/>
      <c r="M185" s="160"/>
      <c r="N185" s="160"/>
      <c r="O185" s="160"/>
      <c r="P185" s="160"/>
      <c r="Q185" s="160"/>
      <c r="R185" s="160"/>
      <c r="S185" s="160"/>
      <c r="T185" s="51"/>
    </row>
    <row r="186" spans="1:20" ht="21" customHeight="1" x14ac:dyDescent="0.3">
      <c r="B186" s="128"/>
      <c r="C186" s="173" t="str">
        <f>ข้อมูลทั่วไป!$B$2</f>
        <v>นางสาวทานตะวัน  ต้นอ่อน</v>
      </c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  <c r="R186" s="173"/>
      <c r="S186" s="173"/>
      <c r="T186" s="173"/>
    </row>
    <row r="187" spans="1:20" ht="21" customHeight="1" x14ac:dyDescent="0.3">
      <c r="A187" s="128"/>
      <c r="B187" s="128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  <c r="R187" s="173"/>
      <c r="S187" s="173"/>
      <c r="T187" s="173"/>
    </row>
    <row r="188" spans="1:20" ht="21" customHeight="1" x14ac:dyDescent="0.3">
      <c r="B188" s="128"/>
      <c r="C188" s="172" t="str">
        <f>"ตำแหน่ง "&amp;ข้อมูลทั่วไป!$B$3&amp;"  วิทยฐานะ "&amp;ข้อมูลทั่วไป!$B$4</f>
        <v>ตำแหน่ง ครู  วิทยฐานะ ชำนาญการพิเศษ</v>
      </c>
      <c r="D188" s="172"/>
      <c r="E188" s="172"/>
      <c r="F188" s="172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  <c r="R188" s="172"/>
      <c r="S188" s="172"/>
      <c r="T188" s="172"/>
    </row>
    <row r="189" spans="1:20" ht="21" customHeight="1" x14ac:dyDescent="0.3">
      <c r="A189" s="128"/>
      <c r="B189" s="128"/>
      <c r="C189" s="172"/>
      <c r="D189" s="172"/>
      <c r="E189" s="172"/>
      <c r="F189" s="172"/>
      <c r="G189" s="172"/>
      <c r="H189" s="172"/>
      <c r="I189" s="172"/>
      <c r="J189" s="172"/>
      <c r="K189" s="172"/>
      <c r="L189" s="172"/>
      <c r="M189" s="172"/>
      <c r="N189" s="172"/>
      <c r="O189" s="172"/>
      <c r="P189" s="172"/>
      <c r="Q189" s="172"/>
      <c r="R189" s="172"/>
      <c r="S189" s="172"/>
      <c r="T189" s="172"/>
    </row>
    <row r="190" spans="1:20" x14ac:dyDescent="0.3">
      <c r="A190" s="160"/>
      <c r="B190" s="160"/>
      <c r="C190" s="160"/>
      <c r="D190" s="160"/>
      <c r="E190" s="160"/>
      <c r="F190" s="160"/>
      <c r="G190" s="160"/>
      <c r="H190" s="160"/>
      <c r="I190" s="160"/>
      <c r="J190" s="160"/>
      <c r="K190" s="160"/>
      <c r="L190" s="160"/>
      <c r="M190" s="160"/>
      <c r="N190" s="160"/>
      <c r="O190" s="160"/>
      <c r="P190" s="160"/>
      <c r="Q190" s="160"/>
      <c r="R190" s="160"/>
      <c r="S190" s="160"/>
      <c r="T190" s="51"/>
    </row>
    <row r="191" spans="1:20" x14ac:dyDescent="0.3">
      <c r="A191" s="160"/>
      <c r="B191" s="160"/>
      <c r="C191" s="160"/>
      <c r="D191" s="160"/>
      <c r="E191" s="160"/>
      <c r="F191" s="160"/>
      <c r="G191" s="160"/>
      <c r="H191" s="160"/>
      <c r="I191" s="160"/>
      <c r="J191" s="160"/>
      <c r="K191" s="160"/>
      <c r="L191" s="160"/>
      <c r="M191" s="160"/>
      <c r="N191" s="160"/>
      <c r="O191" s="160"/>
      <c r="P191" s="160"/>
      <c r="Q191" s="160"/>
      <c r="R191" s="160"/>
      <c r="S191" s="160"/>
      <c r="T191" s="51"/>
    </row>
    <row r="192" spans="1:20" ht="26.25" x14ac:dyDescent="0.3">
      <c r="A192" s="160"/>
      <c r="B192" s="160"/>
      <c r="C192" s="160"/>
      <c r="D192" s="160"/>
      <c r="E192" s="160"/>
      <c r="F192" s="160"/>
      <c r="G192" s="160"/>
      <c r="H192" s="160"/>
      <c r="I192" s="160"/>
      <c r="J192" s="160"/>
      <c r="K192" s="160"/>
      <c r="L192" s="160"/>
      <c r="M192" s="160"/>
      <c r="N192" s="160"/>
      <c r="O192" s="160"/>
      <c r="P192" s="160"/>
      <c r="Q192" s="160"/>
      <c r="R192" s="160"/>
      <c r="S192" s="160"/>
      <c r="T192" s="51"/>
    </row>
    <row r="193" spans="1:20" x14ac:dyDescent="0.3">
      <c r="A193" s="160"/>
      <c r="B193" s="160"/>
      <c r="C193" s="160"/>
      <c r="D193" s="160"/>
      <c r="E193" s="160"/>
      <c r="F193" s="160"/>
      <c r="G193" s="160"/>
      <c r="H193" s="160"/>
      <c r="I193" s="160"/>
      <c r="J193" s="160"/>
      <c r="K193" s="160"/>
      <c r="L193" s="160"/>
      <c r="M193" s="160"/>
      <c r="N193" s="160"/>
      <c r="O193" s="160"/>
      <c r="P193" s="160"/>
      <c r="Q193" s="160"/>
      <c r="R193" s="160"/>
      <c r="S193" s="160"/>
      <c r="T193" s="51"/>
    </row>
    <row r="194" spans="1:20" x14ac:dyDescent="0.3">
      <c r="A194" s="160"/>
      <c r="B194" s="160"/>
      <c r="C194" s="160"/>
      <c r="D194" s="160"/>
      <c r="E194" s="160"/>
      <c r="F194" s="160"/>
      <c r="G194" s="160"/>
      <c r="H194" s="160"/>
      <c r="I194" s="160"/>
      <c r="J194" s="160"/>
      <c r="K194" s="160"/>
      <c r="L194" s="160"/>
      <c r="M194" s="160"/>
      <c r="N194" s="160"/>
      <c r="O194" s="160"/>
      <c r="P194" s="160"/>
      <c r="Q194" s="160"/>
      <c r="R194" s="160"/>
      <c r="S194" s="160"/>
      <c r="T194" s="51"/>
    </row>
    <row r="195" spans="1:20" x14ac:dyDescent="0.3">
      <c r="A195" s="160"/>
      <c r="B195" s="160"/>
      <c r="C195" s="160"/>
      <c r="D195" s="160"/>
      <c r="E195" s="160"/>
      <c r="F195" s="160"/>
      <c r="G195" s="160"/>
      <c r="H195" s="160"/>
      <c r="I195" s="160"/>
      <c r="J195" s="160"/>
      <c r="K195" s="160"/>
      <c r="L195" s="160"/>
      <c r="M195" s="160"/>
      <c r="N195" s="160"/>
      <c r="O195" s="160"/>
      <c r="P195" s="160"/>
      <c r="Q195" s="160"/>
      <c r="R195" s="160"/>
      <c r="S195" s="160"/>
      <c r="T195" s="51"/>
    </row>
    <row r="196" spans="1:20" x14ac:dyDescent="0.3">
      <c r="A196" s="160"/>
      <c r="B196" s="160"/>
      <c r="C196" s="160"/>
      <c r="D196" s="160"/>
      <c r="E196" s="160"/>
      <c r="F196" s="160"/>
      <c r="G196" s="160"/>
      <c r="H196" s="160"/>
      <c r="I196" s="160"/>
      <c r="J196" s="160"/>
      <c r="K196" s="160"/>
      <c r="L196" s="160"/>
      <c r="M196" s="160"/>
      <c r="N196" s="160"/>
      <c r="O196" s="160"/>
      <c r="P196" s="160"/>
      <c r="Q196" s="160"/>
      <c r="R196" s="160"/>
      <c r="S196" s="160"/>
      <c r="T196" s="51"/>
    </row>
    <row r="197" spans="1:20" ht="21" customHeight="1" x14ac:dyDescent="0.3">
      <c r="B197" s="128"/>
      <c r="C197" s="174" t="str">
        <f>"โรงเรียน"&amp;ข้อมูลทั่วไป!$B$8</f>
        <v>โรงเรียนทับช้างวิทยาคม</v>
      </c>
      <c r="D197" s="174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  <c r="R197" s="174"/>
      <c r="S197" s="174"/>
      <c r="T197" s="174"/>
    </row>
    <row r="198" spans="1:20" ht="21" customHeight="1" x14ac:dyDescent="0.3">
      <c r="A198" s="128"/>
      <c r="B198" s="128"/>
      <c r="C198" s="174"/>
      <c r="D198" s="174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  <c r="R198" s="174"/>
      <c r="S198" s="174"/>
      <c r="T198" s="174"/>
    </row>
    <row r="199" spans="1:20" ht="21" customHeight="1" x14ac:dyDescent="0.3">
      <c r="B199" s="128"/>
      <c r="C199" s="175" t="str">
        <f>ข้อมูลทั่วไป!$B$9</f>
        <v>สำนักงานเขตพื้นที่การศึกษามัธยมศึกษาสงขลา สตูล</v>
      </c>
      <c r="D199" s="175"/>
      <c r="E199" s="175"/>
      <c r="F199" s="175"/>
      <c r="G199" s="175"/>
      <c r="H199" s="175"/>
      <c r="I199" s="175"/>
      <c r="J199" s="175"/>
      <c r="K199" s="175"/>
      <c r="L199" s="175"/>
      <c r="M199" s="175"/>
      <c r="N199" s="175"/>
      <c r="O199" s="175"/>
      <c r="P199" s="175"/>
      <c r="Q199" s="175"/>
      <c r="R199" s="175"/>
      <c r="S199" s="175"/>
      <c r="T199" s="175"/>
    </row>
    <row r="200" spans="1:20" ht="21" customHeight="1" x14ac:dyDescent="0.3">
      <c r="A200" s="128"/>
      <c r="B200" s="128"/>
      <c r="C200" s="175"/>
      <c r="D200" s="175"/>
      <c r="E200" s="175"/>
      <c r="F200" s="175"/>
      <c r="G200" s="175"/>
      <c r="H200" s="175"/>
      <c r="I200" s="175"/>
      <c r="J200" s="175"/>
      <c r="K200" s="175"/>
      <c r="L200" s="175"/>
      <c r="M200" s="175"/>
      <c r="N200" s="175"/>
      <c r="O200" s="175"/>
      <c r="P200" s="175"/>
      <c r="Q200" s="175"/>
      <c r="R200" s="175"/>
      <c r="S200" s="175"/>
      <c r="T200" s="175"/>
    </row>
    <row r="201" spans="1:20" ht="21" customHeight="1" x14ac:dyDescent="0.3">
      <c r="B201" s="128"/>
      <c r="C201" s="172" t="str">
        <f>"ปีการศึกษา "&amp;VLOOKUP(W1,ข้อมูลแผนการสอนและวิจัย!A:AA,2,FALSE)</f>
        <v>ปีการศึกษา 2563</v>
      </c>
      <c r="D201" s="172"/>
      <c r="E201" s="172"/>
      <c r="F201" s="172"/>
      <c r="G201" s="172"/>
      <c r="H201" s="172"/>
      <c r="I201" s="172"/>
      <c r="J201" s="172"/>
      <c r="K201" s="172"/>
      <c r="L201" s="172"/>
      <c r="M201" s="172"/>
      <c r="N201" s="172"/>
      <c r="O201" s="172"/>
      <c r="P201" s="172"/>
      <c r="Q201" s="172"/>
      <c r="R201" s="172"/>
      <c r="S201" s="172"/>
      <c r="T201" s="172"/>
    </row>
    <row r="202" spans="1:20" ht="21" customHeight="1" x14ac:dyDescent="0.3">
      <c r="A202" s="128"/>
      <c r="B202" s="128"/>
      <c r="C202" s="172"/>
      <c r="D202" s="172"/>
      <c r="E202" s="172"/>
      <c r="F202" s="172"/>
      <c r="G202" s="172"/>
      <c r="H202" s="172"/>
      <c r="I202" s="172"/>
      <c r="J202" s="172"/>
      <c r="K202" s="172"/>
      <c r="L202" s="172"/>
      <c r="M202" s="172"/>
      <c r="N202" s="172"/>
      <c r="O202" s="172"/>
      <c r="P202" s="172"/>
      <c r="Q202" s="172"/>
      <c r="R202" s="172"/>
      <c r="S202" s="172"/>
      <c r="T202" s="172"/>
    </row>
    <row r="203" spans="1:20" x14ac:dyDescent="0.3">
      <c r="A203" s="168"/>
      <c r="B203" s="168"/>
      <c r="C203" s="168"/>
      <c r="D203" s="168"/>
      <c r="E203" s="168"/>
      <c r="F203" s="168"/>
      <c r="G203" s="168"/>
      <c r="H203" s="168"/>
      <c r="I203" s="168"/>
      <c r="J203" s="168"/>
      <c r="K203" s="168"/>
      <c r="L203" s="168"/>
      <c r="M203" s="168"/>
      <c r="N203" s="168"/>
      <c r="O203" s="168"/>
      <c r="P203" s="168"/>
      <c r="Q203" s="168"/>
      <c r="R203" s="168"/>
      <c r="S203" s="168"/>
      <c r="T203" s="51"/>
    </row>
    <row r="204" spans="1:20" x14ac:dyDescent="0.3">
      <c r="A204" s="168"/>
      <c r="B204" s="168"/>
      <c r="C204" s="168"/>
      <c r="D204" s="168"/>
      <c r="E204" s="168"/>
      <c r="F204" s="168"/>
      <c r="G204" s="168"/>
      <c r="H204" s="168"/>
      <c r="I204" s="168"/>
      <c r="J204" s="168"/>
      <c r="K204" s="168"/>
      <c r="L204" s="168"/>
      <c r="M204" s="168"/>
      <c r="N204" s="168"/>
      <c r="O204" s="168"/>
      <c r="P204" s="168"/>
      <c r="Q204" s="168"/>
      <c r="R204" s="168"/>
      <c r="S204" s="168"/>
      <c r="T204" s="51"/>
    </row>
  </sheetData>
  <sheetProtection algorithmName="SHA-512" hashValue="2kqG1n/KaTDVZJJCptTiIUwNegEQOCAXrI5GU+BJWvQ2now1qAlCOIYMudNpxgtZfNQSx3vV1vNjWTuLBN7pPg==" saltValue="YHPaZlLtUcZlny0klCtwkw==" spinCount="100000" sheet="1" objects="1" scenarios="1"/>
  <mergeCells count="38">
    <mergeCell ref="C177:T177"/>
    <mergeCell ref="C178:T178"/>
    <mergeCell ref="C179:T179"/>
    <mergeCell ref="C201:T202"/>
    <mergeCell ref="C186:T187"/>
    <mergeCell ref="C188:T189"/>
    <mergeCell ref="C197:T198"/>
    <mergeCell ref="C199:T200"/>
    <mergeCell ref="A203:S204"/>
    <mergeCell ref="A2:T2"/>
    <mergeCell ref="A190:S191"/>
    <mergeCell ref="A192:S192"/>
    <mergeCell ref="A193:S194"/>
    <mergeCell ref="A195:S196"/>
    <mergeCell ref="A181:S181"/>
    <mergeCell ref="A182:S183"/>
    <mergeCell ref="A184:S185"/>
    <mergeCell ref="L117:M117"/>
    <mergeCell ref="N117:R117"/>
    <mergeCell ref="M118:S118"/>
    <mergeCell ref="A43:B43"/>
    <mergeCell ref="C43:G43"/>
    <mergeCell ref="A72:T72"/>
    <mergeCell ref="A106:S106"/>
    <mergeCell ref="B109:S113"/>
    <mergeCell ref="C175:T176"/>
    <mergeCell ref="W1:X2"/>
    <mergeCell ref="U1:V2"/>
    <mergeCell ref="A5:T6"/>
    <mergeCell ref="D9:T9"/>
    <mergeCell ref="B44:H44"/>
    <mergeCell ref="L44:R44"/>
    <mergeCell ref="A12:R12"/>
    <mergeCell ref="K43:L43"/>
    <mergeCell ref="M43:Q43"/>
    <mergeCell ref="B28:T28"/>
    <mergeCell ref="G152:N155"/>
    <mergeCell ref="B33:T34"/>
  </mergeCells>
  <pageMargins left="0.85" right="0.46666666666666667" top="0.75" bottom="0.76666666666666672" header="0.3" footer="0.3"/>
  <pageSetup paperSize="9" orientation="portrait" horizontalDpi="4294967293" verticalDpi="1200" r:id="rId1"/>
  <rowBreaks count="4" manualBreakCount="4">
    <brk id="35" max="19" man="1"/>
    <brk id="69" max="19" man="1"/>
    <brk id="103" max="19" man="1"/>
    <brk id="169" max="1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8E6E00A-4C9E-482A-B2CD-0F2F13D9EBEE}">
          <x14:formula1>
            <xm:f>ข้อมูลแผนการสอนและวิจัย!$A$2:$A$22</xm:f>
          </x14:formula1>
          <xm:sqref>W1:X2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Z150"/>
  <sheetViews>
    <sheetView showGridLines="0" view="pageLayout" topLeftCell="C41" zoomScaleNormal="100" workbookViewId="0">
      <selection activeCell="C14" sqref="C14"/>
    </sheetView>
  </sheetViews>
  <sheetFormatPr defaultColWidth="4.5" defaultRowHeight="20.25" x14ac:dyDescent="0.2"/>
  <cols>
    <col min="1" max="16384" width="4.5" style="51"/>
  </cols>
  <sheetData>
    <row r="1" spans="1:26" s="55" customFormat="1" ht="18.75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S1" s="55" t="s">
        <v>199</v>
      </c>
      <c r="T1" s="55">
        <v>3</v>
      </c>
      <c r="U1" s="177" t="s">
        <v>8</v>
      </c>
      <c r="V1" s="177"/>
      <c r="W1" s="176">
        <v>0</v>
      </c>
      <c r="X1" s="176"/>
    </row>
    <row r="2" spans="1:26" x14ac:dyDescent="0.2">
      <c r="A2" s="154" t="s">
        <v>136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U2" s="177"/>
      <c r="V2" s="177"/>
      <c r="W2" s="176"/>
      <c r="X2" s="176"/>
      <c r="Z2" s="134" t="s">
        <v>227</v>
      </c>
    </row>
    <row r="3" spans="1:26" x14ac:dyDescent="0.2">
      <c r="A3" s="154" t="str">
        <f>"ภาคเรียนที่  "&amp;VLOOKUP(W1,ข้อมูลแผนการสอนและวิจัย!A:AA,3,FALSE)&amp;"    ปีการศึกษา "&amp;VLOOKUP(W1,ข้อมูลแผนการสอนและวิจัย!A:AA,2,FALSE)&amp;"  เวลา "&amp;VLOOKUP(W1,ข้อมูลแผนการสอนและวิจัย!A:AA,9,FALSE)&amp;"  ชั่วโมง"</f>
        <v>ภาคเรียนที่  1    ปีการศึกษา 2563  เวลา 2  ชั่วโมง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</row>
    <row r="4" spans="1:26" x14ac:dyDescent="0.2">
      <c r="A4" s="154" t="str">
        <f>"วิชา   "&amp;VLOOKUP(W1,ข้อมูลแผนการสอนและวิจัย!A:AA,6,FALSE)&amp;"     รหัสวิชา  "&amp;VLOOKUP(W1,ข้อมูลแผนการสอนและวิจัย!A:AA,7,FALSE)</f>
        <v>วิชา   คณิตศาสตร์     รหัสวิชา  ค 12101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</row>
    <row r="5" spans="1:26" x14ac:dyDescent="0.2">
      <c r="A5" s="154" t="str">
        <f>"หน่วยการเรียน/สาระ/เรื่อง "&amp;VLOOKUP(W1,ข้อมูลแผนการสอนและวิจัย!A:AA,8,FALSE)</f>
        <v>หน่วยการเรียน/สาระ/เรื่อง การเปรียบเทียบจำนวนนับ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</row>
    <row r="6" spans="1:26" s="58" customFormat="1" ht="11.25" x14ac:dyDescent="0.2">
      <c r="A6" s="56"/>
      <c r="B6" s="57"/>
      <c r="C6" s="56"/>
      <c r="D6" s="56"/>
      <c r="E6" s="57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spans="1:26" x14ac:dyDescent="0.2">
      <c r="A7" s="59" t="s">
        <v>137</v>
      </c>
      <c r="B7" s="60"/>
      <c r="C7" s="59"/>
      <c r="D7" s="61" t="str">
        <f>VLOOKUP(W1,ข้อมูลแผนการสอนและวิจัย!A:AA,10,FALSE)</f>
        <v>การเปรียบเทียบจำนวนนับไม่เกิน 1,000</v>
      </c>
      <c r="E7" s="62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</row>
    <row r="8" spans="1:26" x14ac:dyDescent="0.2">
      <c r="A8" s="59" t="s">
        <v>138</v>
      </c>
      <c r="B8" s="60"/>
      <c r="C8" s="59"/>
      <c r="D8" s="59"/>
      <c r="E8" s="45"/>
      <c r="F8" s="59"/>
      <c r="G8" s="61" t="str">
        <f>VLOOKUP(W1,ข้อมูลแผนการสอนและวิจัย!A:AA,11,FALSE)</f>
        <v>ค1.1ป.2/2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</row>
    <row r="9" spans="1:26" x14ac:dyDescent="0.2">
      <c r="A9" s="59" t="s">
        <v>139</v>
      </c>
      <c r="B9" s="60"/>
      <c r="C9" s="64"/>
      <c r="D9" s="64"/>
      <c r="E9" s="61" t="str">
        <f>VLOOKUP(W1,ข้อมูลแผนการสอนและวิจัย!A:AA,12,FALSE)</f>
        <v>การเปรียบเทียบจำนวนนับ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</row>
    <row r="10" spans="1:26" x14ac:dyDescent="0.2">
      <c r="A10" s="59" t="s">
        <v>140</v>
      </c>
      <c r="B10" s="60"/>
      <c r="C10" s="66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6" x14ac:dyDescent="0.2">
      <c r="A11" s="59"/>
      <c r="B11" s="61" t="str">
        <f>VLOOKUP(W1,ข้อมูลแผนการสอนและวิจัย!A:AA,13,FALSE)</f>
        <v>นักเรียนสามารถเปรียบเทียบจำนวนนับไม่เกิน 1,000 ได้</v>
      </c>
      <c r="C11" s="61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</row>
    <row r="12" spans="1:26" x14ac:dyDescent="0.2">
      <c r="A12" s="59" t="s">
        <v>141</v>
      </c>
      <c r="B12" s="60"/>
      <c r="C12" s="45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</row>
    <row r="13" spans="1:26" x14ac:dyDescent="0.2">
      <c r="A13" s="60"/>
      <c r="B13" s="59" t="s">
        <v>142</v>
      </c>
      <c r="C13" s="66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</row>
    <row r="14" spans="1:26" x14ac:dyDescent="0.2">
      <c r="A14" s="60"/>
      <c r="B14" s="59"/>
      <c r="C14" s="61" t="str">
        <f>VLOOKUP(W1,ข้อมูลแผนการสอนและวิจัย!A:AA,18,FALSE)</f>
        <v>ทบทวนเรื่องจำนวนนับ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</row>
    <row r="15" spans="1:26" x14ac:dyDescent="0.2">
      <c r="A15" s="60"/>
      <c r="B15" s="59" t="s">
        <v>143</v>
      </c>
      <c r="C15" s="45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</row>
    <row r="16" spans="1:26" x14ac:dyDescent="0.2">
      <c r="A16" s="60"/>
      <c r="B16" s="59"/>
      <c r="C16" s="61" t="str">
        <f>VLOOKUP(W1,ข้อมูลแผนการสอนและวิจัย!A:AA,19,FALSE)</f>
        <v>ทดสอบก่อนเรียน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</row>
    <row r="17" spans="1:19" x14ac:dyDescent="0.2">
      <c r="A17" s="60"/>
      <c r="B17" s="59" t="s">
        <v>144</v>
      </c>
      <c r="C17" s="66"/>
      <c r="D17" s="45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</row>
    <row r="18" spans="1:19" x14ac:dyDescent="0.2">
      <c r="A18" s="60"/>
      <c r="B18" s="59"/>
      <c r="C18" s="61" t="str">
        <f>VLOOKUP(W1,ข้อมูลแผนการสอนและวิจัย!A:AA,20,FALSE)</f>
        <v>นักเรียนพิจารณาการเปรียบเทียบจำนวนนับโดยใช้เครื่องหมาย มากกว่า น้อยกว่า เท่ากับ</v>
      </c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</row>
    <row r="19" spans="1:19" x14ac:dyDescent="0.2">
      <c r="A19" s="60"/>
      <c r="B19" s="59" t="s">
        <v>145</v>
      </c>
      <c r="C19" s="45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</row>
    <row r="20" spans="1:19" x14ac:dyDescent="0.2">
      <c r="A20" s="60"/>
      <c r="B20" s="59"/>
      <c r="C20" s="61" t="str">
        <f>VLOOKUP(W1,ข้อมูลแผนการสอนและวิจัย!A:AA,21,FALSE)</f>
        <v>นักเรียนทำแบบฝึก ครูตอบข้อซักถามเพิ่มเติม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</row>
    <row r="21" spans="1:19" x14ac:dyDescent="0.2">
      <c r="A21" s="60"/>
      <c r="B21" s="59" t="s">
        <v>146</v>
      </c>
      <c r="C21" s="45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</row>
    <row r="22" spans="1:19" x14ac:dyDescent="0.2">
      <c r="A22" s="60"/>
      <c r="B22" s="59"/>
      <c r="C22" s="61" t="str">
        <f>VLOOKUP(W1,ข้อมูลแผนการสอนและวิจัย!A:AA,22,FALSE)</f>
        <v>ทดสอบหลังเรียน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</row>
    <row r="23" spans="1:19" x14ac:dyDescent="0.2">
      <c r="A23" s="60"/>
      <c r="B23" s="59" t="s">
        <v>147</v>
      </c>
      <c r="C23" s="66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</row>
    <row r="24" spans="1:19" x14ac:dyDescent="0.2">
      <c r="A24" s="60"/>
      <c r="B24" s="59"/>
      <c r="C24" s="61" t="str">
        <f>VLOOKUP(W1,ข้อมูลแผนการสอนและวิจัย!A:AA,23,FALSE)</f>
        <v>นักเรียนสรุปวิธีเปรียบเทียบและเรียงลำดับจำนวนนับที่ไม่เกิน 1,000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</row>
    <row r="25" spans="1:19" x14ac:dyDescent="0.2">
      <c r="A25" s="59" t="s">
        <v>148</v>
      </c>
      <c r="B25" s="60"/>
      <c r="C25" s="45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</row>
    <row r="26" spans="1:19" x14ac:dyDescent="0.2">
      <c r="A26" s="59"/>
      <c r="B26" s="67" t="s">
        <v>149</v>
      </c>
      <c r="C26" s="59" t="s">
        <v>150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</row>
    <row r="27" spans="1:19" x14ac:dyDescent="0.2">
      <c r="A27" s="59"/>
      <c r="B27" s="67" t="s">
        <v>149</v>
      </c>
      <c r="C27" s="59" t="s">
        <v>151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19" x14ac:dyDescent="0.2">
      <c r="A28" s="59"/>
      <c r="B28" s="67" t="s">
        <v>149</v>
      </c>
      <c r="C28" s="59" t="s">
        <v>152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</row>
    <row r="29" spans="1:19" x14ac:dyDescent="0.2">
      <c r="A29" s="59" t="s">
        <v>153</v>
      </c>
      <c r="B29" s="60"/>
      <c r="C29" s="45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</row>
    <row r="30" spans="1:19" x14ac:dyDescent="0.2">
      <c r="A30" s="59"/>
      <c r="B30" s="59" t="str">
        <f>"นักเรียน จำนวน  "&amp;VLOOKUP(W1,ข้อมูลแผนการสอนและวิจัย!A:AA,24,FALSE)&amp;"  คน ผ่านเกณฑ์มาตรฐาน "&amp;VLOOKUP(W1,ข้อมูลแผนการสอนและวิจัย!A:AA,25,FALSE)&amp;"/"&amp;VLOOKUP(W1,ข้อมูลแผนการสอนและวิจัย!A:AA,26,FALSE)&amp;"   มีคะแนนเฉลี่ยเท่ากับ  "&amp;VLOOKUP(W1,ข้อมูลแผนการสอนและวิจัย!A:AA,27,FALSE)</f>
        <v>นักเรียน จำนวน  20  คน ผ่านเกณฑ์มาตรฐาน 77.78/75.56   มีคะแนนเฉลี่ยเท่ากับ  7.56</v>
      </c>
      <c r="C30" s="45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</row>
    <row r="31" spans="1:19" s="58" customFormat="1" ht="11.25" x14ac:dyDescent="0.2">
      <c r="A31" s="56"/>
      <c r="B31" s="56"/>
      <c r="C31" s="57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</row>
    <row r="32" spans="1:19" x14ac:dyDescent="0.2">
      <c r="A32" s="60"/>
      <c r="B32" s="59" t="s">
        <v>154</v>
      </c>
      <c r="C32" s="66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</row>
    <row r="33" spans="1:20" x14ac:dyDescent="0.2">
      <c r="A33" s="59"/>
      <c r="B33" s="154" t="str">
        <f>"("&amp;ข้อมูลทั่วไป!$B$2&amp;")"</f>
        <v>(นางสาวทานตะวัน  ต้นอ่อน)</v>
      </c>
      <c r="C33" s="154"/>
      <c r="D33" s="154"/>
      <c r="E33" s="154"/>
      <c r="F33" s="154"/>
      <c r="G33" s="154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</row>
    <row r="34" spans="1:20" x14ac:dyDescent="0.2">
      <c r="A34" s="59" t="s">
        <v>155</v>
      </c>
      <c r="B34" s="60"/>
      <c r="C34" s="45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</row>
    <row r="35" spans="1:20" x14ac:dyDescent="0.2">
      <c r="A35" s="59"/>
      <c r="B35" s="59" t="s">
        <v>156</v>
      </c>
      <c r="C35" s="45"/>
      <c r="D35" s="59"/>
      <c r="E35" s="59"/>
      <c r="F35" s="59"/>
      <c r="G35" s="59"/>
      <c r="H35" s="59"/>
      <c r="I35" s="59"/>
      <c r="J35" s="59" t="s">
        <v>157</v>
      </c>
      <c r="K35" s="59"/>
      <c r="L35" s="59"/>
      <c r="M35" s="59"/>
      <c r="N35" s="59"/>
      <c r="O35" s="59"/>
      <c r="P35" s="59"/>
      <c r="Q35" s="59"/>
      <c r="R35" s="59"/>
      <c r="S35" s="59"/>
    </row>
    <row r="36" spans="1:20" x14ac:dyDescent="0.2">
      <c r="A36" s="59"/>
      <c r="B36" s="59" t="s">
        <v>158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</row>
    <row r="37" spans="1:20" s="58" customFormat="1" ht="11.25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</row>
    <row r="38" spans="1:20" x14ac:dyDescent="0.2">
      <c r="A38" s="60"/>
      <c r="B38" s="59" t="str">
        <f>"ลงชื่อ....................................."&amp;ข้อมูลทั่วไป!B11</f>
        <v>ลงชื่อ.....................................ผู้อำนวยการโรงเรียนทับช้างวิทยาคม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</row>
    <row r="39" spans="1:20" x14ac:dyDescent="0.2">
      <c r="A39" s="59"/>
      <c r="B39" s="154" t="str">
        <f>"("&amp;ข้อมูลทั่วไป!B10&amp;")"</f>
        <v>(นายธีรสิทธิ์ เคียนทอง)</v>
      </c>
      <c r="C39" s="154"/>
      <c r="D39" s="154"/>
      <c r="E39" s="154"/>
      <c r="F39" s="154"/>
      <c r="G39" s="154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</row>
    <row r="40" spans="1:20" x14ac:dyDescent="0.2">
      <c r="S40" s="68" t="s">
        <v>199</v>
      </c>
      <c r="T40" s="68">
        <v>2</v>
      </c>
    </row>
    <row r="42" spans="1:20" ht="23.25" x14ac:dyDescent="0.2">
      <c r="A42" s="170" t="s">
        <v>201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</row>
    <row r="43" spans="1:20" x14ac:dyDescent="0.3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</row>
    <row r="44" spans="1:20" x14ac:dyDescent="0.3">
      <c r="A44" s="37"/>
      <c r="B44" s="46" t="s">
        <v>106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46" t="s">
        <v>199</v>
      </c>
      <c r="S44" s="37"/>
      <c r="T44" s="37"/>
    </row>
    <row r="45" spans="1:20" x14ac:dyDescent="0.3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</row>
    <row r="46" spans="1:20" x14ac:dyDescent="0.3">
      <c r="A46" s="37"/>
      <c r="B46" s="37" t="s">
        <v>187</v>
      </c>
      <c r="C46" s="3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8">
        <v>1</v>
      </c>
      <c r="S46" s="37"/>
      <c r="T46" s="37"/>
    </row>
    <row r="47" spans="1:20" x14ac:dyDescent="0.3">
      <c r="A47" s="37"/>
      <c r="B47" s="37" t="s">
        <v>201</v>
      </c>
      <c r="C47" s="37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8">
        <v>2</v>
      </c>
      <c r="S47" s="37"/>
      <c r="T47" s="37"/>
    </row>
    <row r="48" spans="1:20" x14ac:dyDescent="0.3">
      <c r="A48" s="37"/>
      <c r="B48" s="37" t="s">
        <v>202</v>
      </c>
      <c r="C48" s="37"/>
      <c r="D48" s="37"/>
      <c r="E48" s="37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8">
        <v>3</v>
      </c>
      <c r="S48" s="37"/>
      <c r="T48" s="37"/>
    </row>
    <row r="49" spans="1:20" x14ac:dyDescent="0.3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</row>
    <row r="77" spans="1:19" x14ac:dyDescent="0.2">
      <c r="S77" s="68" t="s">
        <v>199</v>
      </c>
    </row>
    <row r="79" spans="1:19" ht="23.25" x14ac:dyDescent="0.2">
      <c r="A79" s="170" t="s">
        <v>187</v>
      </c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</row>
    <row r="81" spans="1:19" ht="21" customHeight="1" x14ac:dyDescent="0.3">
      <c r="A81" s="41"/>
      <c r="B81" s="39"/>
      <c r="C81" s="41" t="s">
        <v>188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52"/>
      <c r="R81" s="37"/>
      <c r="S81" s="37"/>
    </row>
    <row r="82" spans="1:19" ht="21" customHeight="1" x14ac:dyDescent="0.3">
      <c r="A82" s="41"/>
      <c r="B82" s="159" t="str">
        <f>"การวิจัยในชั้นเรียนโดยมีผู้วิจัย คือ"&amp;ข้อมูลทั่วไป!$B$2&amp;"  ตำแหน่ง"&amp;ข้อมูลทั่วไป!$B$3&amp;"โรงเรียน"&amp;ข้อมูลทั่วไป!$B$8&amp;"  วิทยะฐานะ "&amp;ข้อมูลทั่วไป!$B$4&amp;"  สังกัด"&amp;ข้อมูลทั่วไป!$B$9&amp;"  ซึ่งเป็นการวิจัยในชั้นเรียนเรื่อง  ผลการใช้แบบฝึกเรื่อง"&amp;VLOOKUP(W1,ข้อมูลแผนการสอนและวิจัย!A:AA,6,FALSE)&amp;" พัฒนาทักษะ"&amp;VLOOKUP(W1,ข้อมูลแผนการสอนและวิจัย!A:AA,8,FALSE)&amp;"  ของนักเรียนชั้น"&amp;VLOOKUP(W1,ข้อมูลแผนการสอนและวิจัย!A:AA,4,FALSE)&amp;"ปีที่ "&amp;VLOOKUP(W1,ข้อมูลแผนการสอนและวิจัย!A:AA,5,FALSE)</f>
        <v>การวิจัยในชั้นเรียนโดยมีผู้วิจัย คือนางสาวทานตะวัน  ต้นอ่อน  ตำแหน่งครูโรงเรียนทับช้างวิทยาคม  วิทยะฐานะ ชำนาญการพิเศษ  สังกัดสำนักงานเขตพื้นที่การศึกษามัธยมศึกษาสงขลา สตูล  ซึ่งเป็นการวิจัยในชั้นเรียนเรื่อง  ผลการใช้แบบฝึกเรื่องคณิตศาสตร์ พัฒนาทักษะการเปรียบเทียบจำนวนนับ  ของนักเรียนชั้นประถมศึกษาปีที่ 2</v>
      </c>
      <c r="C82" s="159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</row>
    <row r="83" spans="1:19" x14ac:dyDescent="0.3">
      <c r="A83" s="41"/>
      <c r="B83" s="159"/>
      <c r="C83" s="159"/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</row>
    <row r="84" spans="1:19" ht="21" customHeight="1" x14ac:dyDescent="0.3">
      <c r="A84" s="41"/>
      <c r="B84" s="159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</row>
    <row r="85" spans="1:19" x14ac:dyDescent="0.3">
      <c r="A85" s="37"/>
      <c r="B85" s="159"/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</row>
    <row r="86" spans="1:19" x14ac:dyDescent="0.3">
      <c r="A86" s="37"/>
      <c r="B86" s="159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</row>
    <row r="87" spans="1:19" x14ac:dyDescent="0.2">
      <c r="C87" s="51" t="s">
        <v>211</v>
      </c>
    </row>
    <row r="89" spans="1:19" x14ac:dyDescent="0.3">
      <c r="J89" s="41"/>
      <c r="K89" s="41"/>
      <c r="L89" s="41"/>
      <c r="M89" s="41"/>
      <c r="N89" s="41"/>
      <c r="O89" s="41"/>
      <c r="P89" s="41"/>
      <c r="Q89" s="41"/>
      <c r="R89" s="41"/>
      <c r="S89" s="41"/>
    </row>
    <row r="90" spans="1:19" x14ac:dyDescent="0.3">
      <c r="J90" s="45"/>
      <c r="K90" s="41"/>
      <c r="L90" s="156" t="s">
        <v>10</v>
      </c>
      <c r="M90" s="156"/>
      <c r="N90" s="155"/>
      <c r="O90" s="155"/>
      <c r="P90" s="155"/>
      <c r="Q90" s="155"/>
      <c r="R90" s="155"/>
      <c r="S90" s="45"/>
    </row>
    <row r="91" spans="1:19" x14ac:dyDescent="0.3">
      <c r="J91" s="45"/>
      <c r="K91" s="41"/>
      <c r="L91" s="41"/>
      <c r="M91" s="154" t="str">
        <f>"("&amp;ข้อมูลทั่วไป!B2&amp;")"</f>
        <v>(นางสาวทานตะวัน  ต้นอ่อน)</v>
      </c>
      <c r="N91" s="154"/>
      <c r="O91" s="154"/>
      <c r="P91" s="154"/>
      <c r="Q91" s="154"/>
      <c r="R91" s="154"/>
      <c r="S91" s="154"/>
    </row>
    <row r="117" spans="1:20" x14ac:dyDescent="0.2">
      <c r="A117" s="160" t="str">
        <f>"แผนการจัดการเรียนรู้รายวิชา"&amp;VLOOKUP(W1,ข้อมูลแผนการสอนและวิจัย!A:AA,6,FALSE)</f>
        <v>แผนการจัดการเรียนรู้รายวิชาคณิตศาสตร์</v>
      </c>
      <c r="B117" s="160"/>
      <c r="C117" s="16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</row>
    <row r="118" spans="1:20" ht="25.15" customHeight="1" x14ac:dyDescent="0.2">
      <c r="A118" s="160"/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53"/>
    </row>
    <row r="119" spans="1:20" ht="21" customHeight="1" x14ac:dyDescent="0.2">
      <c r="A119" s="172" t="str">
        <f>" เรื่อง "&amp;VLOOKUP(W1,ข้อมูลแผนการสอนและวิจัย!A:AA,8,FALSE)&amp;" ชั้น"&amp;VLOOKUP(W1,ข้อมูลแผนการสอนและวิจัย!A:AA,4,FALSE)&amp;"ปีที่ "&amp;VLOOKUP(W1,ข้อมูลแผนการสอนและวิจัย!A:AA,5,FALSE)</f>
        <v xml:space="preserve"> เรื่อง การเปรียบเทียบจำนวนนับ ชั้นประถมศึกษาปีที่ 2</v>
      </c>
      <c r="B119" s="172"/>
      <c r="C119" s="172"/>
      <c r="D119" s="172"/>
      <c r="E119" s="172"/>
      <c r="F119" s="172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/>
      <c r="Q119" s="172"/>
      <c r="R119" s="172"/>
      <c r="S119" s="172"/>
      <c r="T119" s="53"/>
    </row>
    <row r="120" spans="1:20" ht="21" customHeight="1" x14ac:dyDescent="0.2">
      <c r="A120" s="172"/>
      <c r="B120" s="172"/>
      <c r="C120" s="172"/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53"/>
    </row>
    <row r="121" spans="1:20" ht="21" customHeight="1" x14ac:dyDescent="0.2">
      <c r="A121" s="172"/>
      <c r="B121" s="172"/>
      <c r="C121" s="172"/>
      <c r="D121" s="172"/>
      <c r="E121" s="172"/>
      <c r="F121" s="172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53"/>
    </row>
    <row r="122" spans="1:20" ht="21" customHeight="1" x14ac:dyDescent="0.2">
      <c r="A122" s="172"/>
      <c r="B122" s="172"/>
      <c r="C122" s="172"/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53"/>
    </row>
    <row r="123" spans="1:20" x14ac:dyDescent="0.2">
      <c r="A123" s="160"/>
      <c r="B123" s="160"/>
      <c r="C123" s="160"/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</row>
    <row r="124" spans="1:20" x14ac:dyDescent="0.2">
      <c r="A124" s="160"/>
      <c r="B124" s="160"/>
      <c r="C124" s="160"/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0"/>
    </row>
    <row r="125" spans="1:20" x14ac:dyDescent="0.2">
      <c r="A125" s="160"/>
      <c r="B125" s="160"/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</row>
    <row r="126" spans="1:20" x14ac:dyDescent="0.2">
      <c r="A126" s="160"/>
      <c r="B126" s="160"/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</row>
    <row r="127" spans="1:20" x14ac:dyDescent="0.2">
      <c r="A127" s="160"/>
      <c r="B127" s="160"/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</row>
    <row r="128" spans="1:20" x14ac:dyDescent="0.2">
      <c r="A128" s="160"/>
      <c r="B128" s="160"/>
      <c r="C128" s="160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</row>
    <row r="129" spans="1:19" x14ac:dyDescent="0.2">
      <c r="A129" s="178" t="str">
        <f>ข้อมูลทั่วไป!$B$2</f>
        <v>นางสาวทานตะวัน  ต้นอ่อน</v>
      </c>
      <c r="B129" s="160"/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</row>
    <row r="130" spans="1:19" x14ac:dyDescent="0.2">
      <c r="A130" s="160"/>
      <c r="B130" s="160"/>
      <c r="C130" s="16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</row>
    <row r="131" spans="1:19" x14ac:dyDescent="0.2">
      <c r="A131" s="160" t="str">
        <f>"ตำแหน่ง "&amp;ข้อมูลทั่วไป!$B$3&amp;"  วิทยฐานะ "&amp;ข้อมูลทั่วไป!$B$4</f>
        <v>ตำแหน่ง ครู  วิทยฐานะ ชำนาญการพิเศษ</v>
      </c>
      <c r="B131" s="160"/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</row>
    <row r="132" spans="1:19" x14ac:dyDescent="0.2">
      <c r="A132" s="160"/>
      <c r="B132" s="160"/>
      <c r="C132" s="16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</row>
    <row r="133" spans="1:19" x14ac:dyDescent="0.2">
      <c r="A133" s="160"/>
      <c r="B133" s="160"/>
      <c r="C133" s="16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</row>
    <row r="134" spans="1:19" x14ac:dyDescent="0.2">
      <c r="A134" s="160"/>
      <c r="B134" s="160"/>
      <c r="C134" s="16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</row>
    <row r="135" spans="1:19" x14ac:dyDescent="0.2">
      <c r="A135" s="160"/>
      <c r="B135" s="160"/>
      <c r="C135" s="160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</row>
    <row r="136" spans="1:19" x14ac:dyDescent="0.2">
      <c r="A136" s="160"/>
      <c r="B136" s="160"/>
      <c r="C136" s="16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</row>
    <row r="137" spans="1:19" x14ac:dyDescent="0.2">
      <c r="A137" s="160"/>
      <c r="B137" s="160"/>
      <c r="C137" s="16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</row>
    <row r="138" spans="1:19" x14ac:dyDescent="0.2">
      <c r="A138" s="160"/>
      <c r="B138" s="160"/>
      <c r="C138" s="160"/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</row>
    <row r="139" spans="1:19" x14ac:dyDescent="0.2">
      <c r="A139" s="160"/>
      <c r="B139" s="160"/>
      <c r="C139" s="160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</row>
    <row r="140" spans="1:19" x14ac:dyDescent="0.2">
      <c r="A140" s="160"/>
      <c r="B140" s="160"/>
      <c r="C140" s="16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</row>
    <row r="141" spans="1:19" x14ac:dyDescent="0.2">
      <c r="A141" s="160"/>
      <c r="B141" s="160"/>
      <c r="C141" s="16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</row>
    <row r="142" spans="1:19" x14ac:dyDescent="0.2">
      <c r="A142" s="160"/>
      <c r="B142" s="160"/>
      <c r="C142" s="16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</row>
    <row r="143" spans="1:19" x14ac:dyDescent="0.2">
      <c r="A143" s="160" t="str">
        <f>"โรงเรียน"&amp;ข้อมูลทั่วไป!$B$8</f>
        <v>โรงเรียนทับช้างวิทยาคม</v>
      </c>
      <c r="B143" s="160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</row>
    <row r="144" spans="1:19" x14ac:dyDescent="0.2">
      <c r="A144" s="160"/>
      <c r="B144" s="160"/>
      <c r="C144" s="160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</row>
    <row r="145" spans="1:19" ht="21" customHeight="1" x14ac:dyDescent="0.2">
      <c r="A145" s="178" t="str">
        <f>ข้อมูลทั่วไป!$B$9</f>
        <v>สำนักงานเขตพื้นที่การศึกษามัธยมศึกษาสงขลา สตูล</v>
      </c>
      <c r="B145" s="160"/>
      <c r="C145" s="160"/>
      <c r="D145" s="160"/>
      <c r="E145" s="160"/>
      <c r="F145" s="160"/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</row>
    <row r="146" spans="1:19" ht="21" customHeight="1" x14ac:dyDescent="0.2">
      <c r="A146" s="160"/>
      <c r="B146" s="160"/>
      <c r="C146" s="160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</row>
    <row r="147" spans="1:19" x14ac:dyDescent="0.2">
      <c r="A147" s="160" t="str">
        <f>"ปีการศึกษา "&amp;VLOOKUP(W1,ข้อมูลแผนการสอนและวิจัย!A:AA,2,FALSE)</f>
        <v>ปีการศึกษา 2563</v>
      </c>
      <c r="B147" s="160"/>
      <c r="C147" s="160"/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</row>
    <row r="148" spans="1:19" x14ac:dyDescent="0.2">
      <c r="A148" s="160"/>
      <c r="B148" s="160"/>
      <c r="C148" s="160"/>
      <c r="D148" s="160"/>
      <c r="E148" s="160"/>
      <c r="F148" s="160"/>
      <c r="G148" s="160"/>
      <c r="H148" s="160"/>
      <c r="I148" s="160"/>
      <c r="J148" s="160"/>
      <c r="K148" s="160"/>
      <c r="L148" s="160"/>
      <c r="M148" s="160"/>
      <c r="N148" s="160"/>
      <c r="O148" s="160"/>
      <c r="P148" s="160"/>
      <c r="Q148" s="160"/>
      <c r="R148" s="160"/>
      <c r="S148" s="160"/>
    </row>
    <row r="149" spans="1:19" x14ac:dyDescent="0.2">
      <c r="A149" s="168"/>
      <c r="B149" s="168"/>
      <c r="C149" s="168"/>
      <c r="D149" s="168"/>
      <c r="E149" s="168"/>
      <c r="F149" s="168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8"/>
    </row>
    <row r="150" spans="1:19" x14ac:dyDescent="0.2">
      <c r="A150" s="168"/>
      <c r="B150" s="168"/>
      <c r="C150" s="168"/>
      <c r="D150" s="168"/>
      <c r="E150" s="168"/>
      <c r="F150" s="168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</row>
  </sheetData>
  <sheetProtection algorithmName="SHA-512" hashValue="XjB9Y6RWxb8tnnMGy5AjZa5A01g3qiwXY1o/IjKQlNhR8Yg9Uz9xd9ii485kTaOPs3iWAw18PW/FDxFcqm05Sg==" saltValue="TwvhqGwuYHxMGDYaL/P66A==" spinCount="100000" sheet="1" objects="1" scenarios="1"/>
  <mergeCells count="30">
    <mergeCell ref="A147:S148"/>
    <mergeCell ref="A149:S150"/>
    <mergeCell ref="A119:S122"/>
    <mergeCell ref="A137:S138"/>
    <mergeCell ref="A139:S140"/>
    <mergeCell ref="A141:S142"/>
    <mergeCell ref="A143:S144"/>
    <mergeCell ref="A145:S146"/>
    <mergeCell ref="A127:S128"/>
    <mergeCell ref="A129:S130"/>
    <mergeCell ref="A131:S132"/>
    <mergeCell ref="A133:S134"/>
    <mergeCell ref="A135:S136"/>
    <mergeCell ref="A117:S118"/>
    <mergeCell ref="A123:S124"/>
    <mergeCell ref="A125:S126"/>
    <mergeCell ref="B82:S86"/>
    <mergeCell ref="A2:S2"/>
    <mergeCell ref="A3:S3"/>
    <mergeCell ref="A4:S4"/>
    <mergeCell ref="A5:S5"/>
    <mergeCell ref="B33:G33"/>
    <mergeCell ref="M91:S91"/>
    <mergeCell ref="W1:X2"/>
    <mergeCell ref="U1:V2"/>
    <mergeCell ref="A79:S79"/>
    <mergeCell ref="A42:T42"/>
    <mergeCell ref="L90:M90"/>
    <mergeCell ref="N90:R90"/>
    <mergeCell ref="B39:G39"/>
  </mergeCells>
  <pageMargins left="0.7" right="0.21014492753623187" top="0.31818181818181818" bottom="0.39393939393939392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ข้อมูลแผนการสอนและวิจัย!$A$1:$A$22</xm:f>
          </x14:formula1>
          <xm:sqref>W1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N49"/>
  <sheetViews>
    <sheetView zoomScaleNormal="100" workbookViewId="0">
      <selection activeCell="E5" sqref="E5"/>
    </sheetView>
  </sheetViews>
  <sheetFormatPr defaultColWidth="9.125" defaultRowHeight="25.5" x14ac:dyDescent="0.5"/>
  <cols>
    <col min="1" max="1" width="17" style="14" customWidth="1"/>
    <col min="2" max="5" width="9.125" style="14"/>
    <col min="6" max="7" width="10.625" style="14" bestFit="1" customWidth="1"/>
    <col min="8" max="8" width="9.125" style="3"/>
    <col min="9" max="9" width="25.75" style="3" customWidth="1"/>
    <col min="10" max="16384" width="9.125" style="3"/>
  </cols>
  <sheetData>
    <row r="1" spans="1:14" ht="26.25" thickBot="1" x14ac:dyDescent="0.55000000000000004">
      <c r="A1" s="179" t="s">
        <v>174</v>
      </c>
      <c r="B1" s="180"/>
      <c r="C1" s="180"/>
      <c r="D1" s="180"/>
      <c r="E1" s="180"/>
      <c r="F1" s="180"/>
      <c r="G1" s="181"/>
      <c r="I1" s="4" t="s">
        <v>175</v>
      </c>
      <c r="J1" s="4">
        <f>COUNT($F$5:$F$49)</f>
        <v>9</v>
      </c>
      <c r="K1" s="4"/>
      <c r="L1" s="4" t="s">
        <v>176</v>
      </c>
      <c r="M1" s="4">
        <f>SUM($F$5:$F$49)</f>
        <v>210</v>
      </c>
      <c r="N1" s="4">
        <f>SUM($G$5:$G$49)</f>
        <v>68</v>
      </c>
    </row>
    <row r="2" spans="1:14" x14ac:dyDescent="0.5">
      <c r="A2" s="5"/>
      <c r="B2" s="6" t="s">
        <v>177</v>
      </c>
      <c r="C2" s="6" t="s">
        <v>178</v>
      </c>
      <c r="D2" s="6" t="s">
        <v>179</v>
      </c>
      <c r="E2" s="6" t="s">
        <v>180</v>
      </c>
      <c r="F2" s="5" t="s">
        <v>181</v>
      </c>
      <c r="G2" s="7" t="s">
        <v>182</v>
      </c>
      <c r="I2" s="4" t="s">
        <v>183</v>
      </c>
      <c r="J2" s="4">
        <f>$F$3</f>
        <v>30</v>
      </c>
      <c r="K2" s="4"/>
      <c r="L2" s="4" t="s">
        <v>135</v>
      </c>
      <c r="M2" s="8">
        <f>M1/$J$1</f>
        <v>23.333333333333332</v>
      </c>
      <c r="N2" s="8">
        <f>N1/$J$1</f>
        <v>7.5555555555555554</v>
      </c>
    </row>
    <row r="3" spans="1:14" x14ac:dyDescent="0.5">
      <c r="A3" s="9" t="s">
        <v>184</v>
      </c>
      <c r="B3" s="10">
        <v>10</v>
      </c>
      <c r="C3" s="10">
        <v>10</v>
      </c>
      <c r="D3" s="10">
        <v>10</v>
      </c>
      <c r="E3" s="10"/>
      <c r="F3" s="4">
        <f>SUM(B3:E3)</f>
        <v>30</v>
      </c>
      <c r="G3" s="11">
        <v>10</v>
      </c>
      <c r="I3" s="4" t="s">
        <v>185</v>
      </c>
      <c r="J3" s="4">
        <f>$G$3</f>
        <v>10</v>
      </c>
      <c r="K3" s="4"/>
      <c r="L3" s="12" t="s">
        <v>186</v>
      </c>
      <c r="M3" s="13">
        <f>M2/J2*100</f>
        <v>77.777777777777786</v>
      </c>
      <c r="N3" s="13">
        <f>N2/J3*100</f>
        <v>75.555555555555557</v>
      </c>
    </row>
    <row r="4" spans="1:14" x14ac:dyDescent="0.5">
      <c r="A4" s="5" t="s">
        <v>189</v>
      </c>
      <c r="B4" s="6"/>
      <c r="C4" s="6"/>
      <c r="D4" s="6"/>
      <c r="E4" s="6"/>
      <c r="F4" s="4"/>
      <c r="G4" s="4"/>
    </row>
    <row r="5" spans="1:14" x14ac:dyDescent="0.5">
      <c r="A5" s="4">
        <v>1</v>
      </c>
      <c r="B5" s="11">
        <v>6</v>
      </c>
      <c r="C5" s="11">
        <v>8</v>
      </c>
      <c r="D5" s="11">
        <v>6</v>
      </c>
      <c r="E5" s="11"/>
      <c r="F5" s="4">
        <f>IF(SUM(B5:E5)=0,"",SUM(B5:E5))</f>
        <v>20</v>
      </c>
      <c r="G5" s="11">
        <v>8</v>
      </c>
    </row>
    <row r="6" spans="1:14" x14ac:dyDescent="0.5">
      <c r="A6" s="4">
        <v>2</v>
      </c>
      <c r="B6" s="11">
        <v>7</v>
      </c>
      <c r="C6" s="11">
        <v>9</v>
      </c>
      <c r="D6" s="11">
        <v>9</v>
      </c>
      <c r="E6" s="11"/>
      <c r="F6" s="4">
        <f t="shared" ref="F6:F39" si="0">IF(SUM(B6:E6)=0,"",SUM(B6:E6))</f>
        <v>25</v>
      </c>
      <c r="G6" s="11">
        <v>7</v>
      </c>
    </row>
    <row r="7" spans="1:14" x14ac:dyDescent="0.5">
      <c r="A7" s="4">
        <v>3</v>
      </c>
      <c r="B7" s="11">
        <v>6</v>
      </c>
      <c r="C7" s="11">
        <v>7</v>
      </c>
      <c r="D7" s="11">
        <v>8</v>
      </c>
      <c r="E7" s="11"/>
      <c r="F7" s="4">
        <f t="shared" si="0"/>
        <v>21</v>
      </c>
      <c r="G7" s="11">
        <v>8</v>
      </c>
    </row>
    <row r="8" spans="1:14" x14ac:dyDescent="0.5">
      <c r="A8" s="4">
        <v>4</v>
      </c>
      <c r="B8" s="11">
        <v>7</v>
      </c>
      <c r="C8" s="11">
        <v>9</v>
      </c>
      <c r="D8" s="11">
        <v>8</v>
      </c>
      <c r="E8" s="11"/>
      <c r="F8" s="4">
        <f t="shared" si="0"/>
        <v>24</v>
      </c>
      <c r="G8" s="11">
        <v>8</v>
      </c>
    </row>
    <row r="9" spans="1:14" x14ac:dyDescent="0.5">
      <c r="A9" s="4">
        <v>5</v>
      </c>
      <c r="B9" s="11">
        <v>9</v>
      </c>
      <c r="C9" s="11">
        <v>8</v>
      </c>
      <c r="D9" s="11">
        <v>8</v>
      </c>
      <c r="E9" s="11"/>
      <c r="F9" s="4">
        <f t="shared" si="0"/>
        <v>25</v>
      </c>
      <c r="G9" s="11">
        <v>7</v>
      </c>
    </row>
    <row r="10" spans="1:14" x14ac:dyDescent="0.5">
      <c r="A10" s="4">
        <v>6</v>
      </c>
      <c r="B10" s="11">
        <v>9</v>
      </c>
      <c r="C10" s="11">
        <v>8</v>
      </c>
      <c r="D10" s="11">
        <v>8</v>
      </c>
      <c r="E10" s="11"/>
      <c r="F10" s="4">
        <f t="shared" si="0"/>
        <v>25</v>
      </c>
      <c r="G10" s="11">
        <v>8</v>
      </c>
    </row>
    <row r="11" spans="1:14" x14ac:dyDescent="0.5">
      <c r="A11" s="4">
        <v>7</v>
      </c>
      <c r="B11" s="11">
        <v>8</v>
      </c>
      <c r="C11" s="11">
        <v>6</v>
      </c>
      <c r="D11" s="11">
        <v>8</v>
      </c>
      <c r="E11" s="11"/>
      <c r="F11" s="4">
        <f t="shared" si="0"/>
        <v>22</v>
      </c>
      <c r="G11" s="11">
        <v>7</v>
      </c>
    </row>
    <row r="12" spans="1:14" x14ac:dyDescent="0.5">
      <c r="A12" s="4">
        <v>8</v>
      </c>
      <c r="B12" s="11">
        <v>9</v>
      </c>
      <c r="C12" s="11">
        <v>8</v>
      </c>
      <c r="D12" s="11">
        <v>8</v>
      </c>
      <c r="E12" s="11"/>
      <c r="F12" s="4">
        <f t="shared" si="0"/>
        <v>25</v>
      </c>
      <c r="G12" s="11">
        <v>7</v>
      </c>
    </row>
    <row r="13" spans="1:14" x14ac:dyDescent="0.5">
      <c r="A13" s="4">
        <v>9</v>
      </c>
      <c r="B13" s="11">
        <v>7</v>
      </c>
      <c r="C13" s="11">
        <v>8</v>
      </c>
      <c r="D13" s="11">
        <v>8</v>
      </c>
      <c r="E13" s="11"/>
      <c r="F13" s="4">
        <f t="shared" si="0"/>
        <v>23</v>
      </c>
      <c r="G13" s="11">
        <v>8</v>
      </c>
    </row>
    <row r="14" spans="1:14" x14ac:dyDescent="0.5">
      <c r="A14" s="4">
        <v>10</v>
      </c>
      <c r="B14" s="11"/>
      <c r="C14" s="11"/>
      <c r="D14" s="11"/>
      <c r="E14" s="11"/>
      <c r="F14" s="4" t="str">
        <f t="shared" si="0"/>
        <v/>
      </c>
      <c r="G14" s="11"/>
    </row>
    <row r="15" spans="1:14" x14ac:dyDescent="0.5">
      <c r="A15" s="4">
        <v>11</v>
      </c>
      <c r="B15" s="11"/>
      <c r="C15" s="11"/>
      <c r="D15" s="11"/>
      <c r="E15" s="11"/>
      <c r="F15" s="4" t="str">
        <f t="shared" si="0"/>
        <v/>
      </c>
      <c r="G15" s="11"/>
    </row>
    <row r="16" spans="1:14" x14ac:dyDescent="0.5">
      <c r="A16" s="4">
        <v>12</v>
      </c>
      <c r="B16" s="11"/>
      <c r="C16" s="11"/>
      <c r="D16" s="11"/>
      <c r="E16" s="11"/>
      <c r="F16" s="4" t="str">
        <f t="shared" si="0"/>
        <v/>
      </c>
      <c r="G16" s="11"/>
    </row>
    <row r="17" spans="1:7" x14ac:dyDescent="0.5">
      <c r="A17" s="4">
        <v>13</v>
      </c>
      <c r="B17" s="11"/>
      <c r="C17" s="11"/>
      <c r="D17" s="11"/>
      <c r="E17" s="11"/>
      <c r="F17" s="4" t="str">
        <f t="shared" si="0"/>
        <v/>
      </c>
      <c r="G17" s="11"/>
    </row>
    <row r="18" spans="1:7" x14ac:dyDescent="0.5">
      <c r="A18" s="4">
        <v>14</v>
      </c>
      <c r="B18" s="11"/>
      <c r="C18" s="11"/>
      <c r="D18" s="11"/>
      <c r="E18" s="11"/>
      <c r="F18" s="4" t="str">
        <f t="shared" si="0"/>
        <v/>
      </c>
      <c r="G18" s="11"/>
    </row>
    <row r="19" spans="1:7" x14ac:dyDescent="0.5">
      <c r="A19" s="4">
        <v>15</v>
      </c>
      <c r="B19" s="11"/>
      <c r="C19" s="11"/>
      <c r="D19" s="11"/>
      <c r="E19" s="11"/>
      <c r="F19" s="4" t="str">
        <f t="shared" si="0"/>
        <v/>
      </c>
      <c r="G19" s="11"/>
    </row>
    <row r="20" spans="1:7" x14ac:dyDescent="0.5">
      <c r="A20" s="4">
        <v>16</v>
      </c>
      <c r="B20" s="11"/>
      <c r="C20" s="11"/>
      <c r="D20" s="11"/>
      <c r="E20" s="11"/>
      <c r="F20" s="4" t="str">
        <f t="shared" si="0"/>
        <v/>
      </c>
      <c r="G20" s="11"/>
    </row>
    <row r="21" spans="1:7" x14ac:dyDescent="0.5">
      <c r="A21" s="4">
        <v>17</v>
      </c>
      <c r="B21" s="11"/>
      <c r="C21" s="11"/>
      <c r="D21" s="11"/>
      <c r="E21" s="11"/>
      <c r="F21" s="4" t="str">
        <f t="shared" si="0"/>
        <v/>
      </c>
      <c r="G21" s="11"/>
    </row>
    <row r="22" spans="1:7" x14ac:dyDescent="0.5">
      <c r="A22" s="4">
        <v>18</v>
      </c>
      <c r="B22" s="11"/>
      <c r="C22" s="11"/>
      <c r="D22" s="11"/>
      <c r="E22" s="11"/>
      <c r="F22" s="4" t="str">
        <f t="shared" si="0"/>
        <v/>
      </c>
      <c r="G22" s="11"/>
    </row>
    <row r="23" spans="1:7" x14ac:dyDescent="0.5">
      <c r="A23" s="4">
        <v>19</v>
      </c>
      <c r="B23" s="11"/>
      <c r="C23" s="11"/>
      <c r="D23" s="11"/>
      <c r="E23" s="11"/>
      <c r="F23" s="4" t="str">
        <f t="shared" si="0"/>
        <v/>
      </c>
      <c r="G23" s="11"/>
    </row>
    <row r="24" spans="1:7" x14ac:dyDescent="0.5">
      <c r="A24" s="4">
        <v>20</v>
      </c>
      <c r="B24" s="11"/>
      <c r="C24" s="11"/>
      <c r="D24" s="11"/>
      <c r="E24" s="11"/>
      <c r="F24" s="4" t="str">
        <f t="shared" si="0"/>
        <v/>
      </c>
      <c r="G24" s="11"/>
    </row>
    <row r="25" spans="1:7" x14ac:dyDescent="0.5">
      <c r="A25" s="4">
        <v>21</v>
      </c>
      <c r="B25" s="11"/>
      <c r="C25" s="11"/>
      <c r="D25" s="11"/>
      <c r="E25" s="11"/>
      <c r="F25" s="4" t="str">
        <f t="shared" si="0"/>
        <v/>
      </c>
      <c r="G25" s="11"/>
    </row>
    <row r="26" spans="1:7" x14ac:dyDescent="0.5">
      <c r="A26" s="4">
        <v>22</v>
      </c>
      <c r="B26" s="11"/>
      <c r="C26" s="11"/>
      <c r="D26" s="11"/>
      <c r="E26" s="11"/>
      <c r="F26" s="4" t="str">
        <f t="shared" si="0"/>
        <v/>
      </c>
      <c r="G26" s="11"/>
    </row>
    <row r="27" spans="1:7" x14ac:dyDescent="0.5">
      <c r="A27" s="4">
        <v>23</v>
      </c>
      <c r="B27" s="11"/>
      <c r="C27" s="11"/>
      <c r="D27" s="11"/>
      <c r="E27" s="11"/>
      <c r="F27" s="4" t="str">
        <f t="shared" si="0"/>
        <v/>
      </c>
      <c r="G27" s="11"/>
    </row>
    <row r="28" spans="1:7" x14ac:dyDescent="0.5">
      <c r="A28" s="4">
        <v>24</v>
      </c>
      <c r="B28" s="11"/>
      <c r="C28" s="11"/>
      <c r="D28" s="11"/>
      <c r="E28" s="11"/>
      <c r="F28" s="4" t="str">
        <f t="shared" si="0"/>
        <v/>
      </c>
      <c r="G28" s="11"/>
    </row>
    <row r="29" spans="1:7" x14ac:dyDescent="0.5">
      <c r="A29" s="4">
        <v>25</v>
      </c>
      <c r="B29" s="11"/>
      <c r="C29" s="11"/>
      <c r="D29" s="11"/>
      <c r="E29" s="11"/>
      <c r="F29" s="4" t="str">
        <f t="shared" si="0"/>
        <v/>
      </c>
      <c r="G29" s="11"/>
    </row>
    <row r="30" spans="1:7" x14ac:dyDescent="0.5">
      <c r="A30" s="4">
        <v>26</v>
      </c>
      <c r="B30" s="11"/>
      <c r="C30" s="11"/>
      <c r="D30" s="11"/>
      <c r="E30" s="11"/>
      <c r="F30" s="4" t="str">
        <f t="shared" si="0"/>
        <v/>
      </c>
      <c r="G30" s="11"/>
    </row>
    <row r="31" spans="1:7" x14ac:dyDescent="0.5">
      <c r="A31" s="4">
        <v>27</v>
      </c>
      <c r="B31" s="11"/>
      <c r="C31" s="11"/>
      <c r="D31" s="11"/>
      <c r="E31" s="11"/>
      <c r="F31" s="4" t="str">
        <f t="shared" si="0"/>
        <v/>
      </c>
      <c r="G31" s="11"/>
    </row>
    <row r="32" spans="1:7" x14ac:dyDescent="0.5">
      <c r="A32" s="4">
        <v>28</v>
      </c>
      <c r="B32" s="11"/>
      <c r="C32" s="11"/>
      <c r="D32" s="11"/>
      <c r="E32" s="11"/>
      <c r="F32" s="4" t="str">
        <f t="shared" si="0"/>
        <v/>
      </c>
      <c r="G32" s="11"/>
    </row>
    <row r="33" spans="1:7" x14ac:dyDescent="0.5">
      <c r="A33" s="4">
        <v>29</v>
      </c>
      <c r="B33" s="11"/>
      <c r="C33" s="11"/>
      <c r="D33" s="11"/>
      <c r="E33" s="11"/>
      <c r="F33" s="4" t="str">
        <f t="shared" si="0"/>
        <v/>
      </c>
      <c r="G33" s="11"/>
    </row>
    <row r="34" spans="1:7" x14ac:dyDescent="0.5">
      <c r="A34" s="4">
        <v>30</v>
      </c>
      <c r="B34" s="11"/>
      <c r="C34" s="11"/>
      <c r="D34" s="11"/>
      <c r="E34" s="11"/>
      <c r="F34" s="4" t="str">
        <f t="shared" si="0"/>
        <v/>
      </c>
      <c r="G34" s="11"/>
    </row>
    <row r="35" spans="1:7" x14ac:dyDescent="0.5">
      <c r="A35" s="4">
        <v>31</v>
      </c>
      <c r="B35" s="11"/>
      <c r="C35" s="11"/>
      <c r="D35" s="11"/>
      <c r="E35" s="11"/>
      <c r="F35" s="4" t="str">
        <f t="shared" si="0"/>
        <v/>
      </c>
      <c r="G35" s="11"/>
    </row>
    <row r="36" spans="1:7" x14ac:dyDescent="0.5">
      <c r="A36" s="4">
        <v>32</v>
      </c>
      <c r="B36" s="11"/>
      <c r="C36" s="11"/>
      <c r="D36" s="11"/>
      <c r="E36" s="11"/>
      <c r="F36" s="4" t="str">
        <f t="shared" si="0"/>
        <v/>
      </c>
      <c r="G36" s="11"/>
    </row>
    <row r="37" spans="1:7" x14ac:dyDescent="0.5">
      <c r="A37" s="4">
        <v>33</v>
      </c>
      <c r="B37" s="11"/>
      <c r="C37" s="11"/>
      <c r="D37" s="11"/>
      <c r="E37" s="11"/>
      <c r="F37" s="4" t="str">
        <f t="shared" si="0"/>
        <v/>
      </c>
      <c r="G37" s="11"/>
    </row>
    <row r="38" spans="1:7" x14ac:dyDescent="0.5">
      <c r="A38" s="4">
        <v>34</v>
      </c>
      <c r="B38" s="11"/>
      <c r="C38" s="11"/>
      <c r="D38" s="11"/>
      <c r="E38" s="11"/>
      <c r="F38" s="4" t="str">
        <f t="shared" si="0"/>
        <v/>
      </c>
      <c r="G38" s="11"/>
    </row>
    <row r="39" spans="1:7" x14ac:dyDescent="0.5">
      <c r="A39" s="4">
        <v>35</v>
      </c>
      <c r="B39" s="11"/>
      <c r="C39" s="11"/>
      <c r="D39" s="11"/>
      <c r="E39" s="11"/>
      <c r="F39" s="4" t="str">
        <f t="shared" si="0"/>
        <v/>
      </c>
      <c r="G39" s="11"/>
    </row>
    <row r="40" spans="1:7" x14ac:dyDescent="0.5">
      <c r="A40" s="4">
        <v>36</v>
      </c>
      <c r="B40" s="11"/>
      <c r="C40" s="11"/>
      <c r="D40" s="11"/>
      <c r="E40" s="11"/>
      <c r="F40" s="4" t="str">
        <f t="shared" ref="F40:F44" si="1">IF(SUM(B40:E40)=0,"",SUM(B40:E40))</f>
        <v/>
      </c>
      <c r="G40" s="11"/>
    </row>
    <row r="41" spans="1:7" x14ac:dyDescent="0.5">
      <c r="A41" s="4">
        <v>37</v>
      </c>
      <c r="B41" s="11"/>
      <c r="C41" s="11"/>
      <c r="D41" s="11"/>
      <c r="E41" s="11"/>
      <c r="F41" s="4" t="str">
        <f t="shared" si="1"/>
        <v/>
      </c>
      <c r="G41" s="11"/>
    </row>
    <row r="42" spans="1:7" x14ac:dyDescent="0.5">
      <c r="A42" s="4">
        <v>38</v>
      </c>
      <c r="B42" s="11"/>
      <c r="C42" s="11"/>
      <c r="D42" s="11"/>
      <c r="E42" s="11"/>
      <c r="F42" s="4" t="str">
        <f t="shared" si="1"/>
        <v/>
      </c>
      <c r="G42" s="11"/>
    </row>
    <row r="43" spans="1:7" x14ac:dyDescent="0.5">
      <c r="A43" s="4">
        <v>39</v>
      </c>
      <c r="B43" s="11"/>
      <c r="C43" s="11"/>
      <c r="D43" s="11"/>
      <c r="E43" s="11"/>
      <c r="F43" s="4" t="str">
        <f t="shared" si="1"/>
        <v/>
      </c>
      <c r="G43" s="11"/>
    </row>
    <row r="44" spans="1:7" x14ac:dyDescent="0.5">
      <c r="A44" s="4">
        <v>40</v>
      </c>
      <c r="B44" s="11"/>
      <c r="C44" s="11"/>
      <c r="D44" s="11"/>
      <c r="E44" s="11"/>
      <c r="F44" s="4" t="str">
        <f t="shared" si="1"/>
        <v/>
      </c>
      <c r="G44" s="11"/>
    </row>
    <row r="45" spans="1:7" x14ac:dyDescent="0.5">
      <c r="A45" s="4">
        <v>41</v>
      </c>
      <c r="B45" s="11"/>
      <c r="C45" s="11"/>
      <c r="D45" s="11"/>
      <c r="E45" s="11"/>
      <c r="F45" s="4" t="str">
        <f t="shared" ref="F45:F49" si="2">IF(SUM(B45:E45)=0,"",SUM(B45:E45))</f>
        <v/>
      </c>
      <c r="G45" s="11"/>
    </row>
    <row r="46" spans="1:7" x14ac:dyDescent="0.5">
      <c r="A46" s="4">
        <v>42</v>
      </c>
      <c r="B46" s="11"/>
      <c r="C46" s="11"/>
      <c r="D46" s="11"/>
      <c r="E46" s="11"/>
      <c r="F46" s="4" t="str">
        <f t="shared" si="2"/>
        <v/>
      </c>
      <c r="G46" s="11"/>
    </row>
    <row r="47" spans="1:7" x14ac:dyDescent="0.5">
      <c r="A47" s="4">
        <v>43</v>
      </c>
      <c r="B47" s="11"/>
      <c r="C47" s="11"/>
      <c r="D47" s="11"/>
      <c r="E47" s="11"/>
      <c r="F47" s="4" t="str">
        <f t="shared" si="2"/>
        <v/>
      </c>
      <c r="G47" s="11"/>
    </row>
    <row r="48" spans="1:7" x14ac:dyDescent="0.5">
      <c r="A48" s="4">
        <v>44</v>
      </c>
      <c r="B48" s="11"/>
      <c r="C48" s="11"/>
      <c r="D48" s="11"/>
      <c r="E48" s="11"/>
      <c r="F48" s="4" t="str">
        <f t="shared" si="2"/>
        <v/>
      </c>
      <c r="G48" s="11"/>
    </row>
    <row r="49" spans="1:7" x14ac:dyDescent="0.5">
      <c r="A49" s="4">
        <v>45</v>
      </c>
      <c r="B49" s="11"/>
      <c r="C49" s="11"/>
      <c r="D49" s="11"/>
      <c r="E49" s="11"/>
      <c r="F49" s="4" t="str">
        <f t="shared" si="2"/>
        <v/>
      </c>
      <c r="G49" s="11"/>
    </row>
  </sheetData>
  <sheetProtection algorithmName="SHA-512" hashValue="cBpiKB3Yf9TvA4rVJymDaoP+oNYSdg/7JyZWwq/l4Dhk4N9QRkODr63mSBayfoIIlw0EiP/hpNDTeM7mOoBMdA==" saltValue="KthLMIVNZEUAaSbXVSxmcg==" spinCount="100000" sheet="1" objects="1" scenarios="1"/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56BC-7017-4E05-831D-0F6643FEED46}">
  <sheetPr>
    <tabColor theme="0"/>
  </sheetPr>
  <dimension ref="A1:N49"/>
  <sheetViews>
    <sheetView zoomScale="115" zoomScaleNormal="115" workbookViewId="0">
      <selection activeCell="E2" sqref="E1:E1048576"/>
    </sheetView>
  </sheetViews>
  <sheetFormatPr defaultColWidth="9.125" defaultRowHeight="25.5" x14ac:dyDescent="0.5"/>
  <cols>
    <col min="1" max="1" width="17" style="14" customWidth="1"/>
    <col min="2" max="5" width="9.125" style="14"/>
    <col min="6" max="7" width="10.625" style="14" bestFit="1" customWidth="1"/>
    <col min="8" max="8" width="9.125" style="3"/>
    <col min="9" max="9" width="25.75" style="3" customWidth="1"/>
    <col min="10" max="16384" width="9.125" style="3"/>
  </cols>
  <sheetData>
    <row r="1" spans="1:14" ht="26.25" thickBot="1" x14ac:dyDescent="0.55000000000000004">
      <c r="A1" s="179" t="s">
        <v>174</v>
      </c>
      <c r="B1" s="180"/>
      <c r="C1" s="180"/>
      <c r="D1" s="180"/>
      <c r="E1" s="180"/>
      <c r="F1" s="180"/>
      <c r="G1" s="181"/>
      <c r="I1" s="4" t="s">
        <v>175</v>
      </c>
      <c r="J1" s="4">
        <f>COUNT($F$5:$F$49)</f>
        <v>9</v>
      </c>
      <c r="K1" s="4"/>
      <c r="L1" s="4" t="s">
        <v>176</v>
      </c>
      <c r="M1" s="4">
        <f>SUM($F$5:$F$49)</f>
        <v>210</v>
      </c>
      <c r="N1" s="4">
        <f>SUM($G$5:$G$49)</f>
        <v>68</v>
      </c>
    </row>
    <row r="2" spans="1:14" x14ac:dyDescent="0.5">
      <c r="A2" s="5"/>
      <c r="B2" s="6" t="s">
        <v>177</v>
      </c>
      <c r="C2" s="6" t="s">
        <v>178</v>
      </c>
      <c r="D2" s="6" t="s">
        <v>179</v>
      </c>
      <c r="E2" s="6" t="s">
        <v>180</v>
      </c>
      <c r="F2" s="5" t="s">
        <v>181</v>
      </c>
      <c r="G2" s="7" t="s">
        <v>182</v>
      </c>
      <c r="I2" s="4" t="s">
        <v>183</v>
      </c>
      <c r="J2" s="4">
        <f>$F$3</f>
        <v>30</v>
      </c>
      <c r="K2" s="4"/>
      <c r="L2" s="4" t="s">
        <v>135</v>
      </c>
      <c r="M2" s="8">
        <f>M1/$J$1</f>
        <v>23.333333333333332</v>
      </c>
      <c r="N2" s="8">
        <f>N1/$J$1</f>
        <v>7.5555555555555554</v>
      </c>
    </row>
    <row r="3" spans="1:14" x14ac:dyDescent="0.5">
      <c r="A3" s="9" t="s">
        <v>184</v>
      </c>
      <c r="B3" s="10">
        <v>10</v>
      </c>
      <c r="C3" s="10">
        <v>10</v>
      </c>
      <c r="D3" s="10">
        <v>10</v>
      </c>
      <c r="E3" s="10"/>
      <c r="F3" s="4">
        <f>SUM(B3:E3)</f>
        <v>30</v>
      </c>
      <c r="G3" s="11">
        <v>10</v>
      </c>
      <c r="I3" s="4" t="s">
        <v>185</v>
      </c>
      <c r="J3" s="4">
        <f>$G$3</f>
        <v>10</v>
      </c>
      <c r="K3" s="4"/>
      <c r="L3" s="12" t="s">
        <v>186</v>
      </c>
      <c r="M3" s="13">
        <f>M2/J2*100</f>
        <v>77.777777777777786</v>
      </c>
      <c r="N3" s="13">
        <f>N2/J3*100</f>
        <v>75.555555555555557</v>
      </c>
    </row>
    <row r="4" spans="1:14" x14ac:dyDescent="0.5">
      <c r="A4" s="5" t="s">
        <v>189</v>
      </c>
      <c r="B4" s="6"/>
      <c r="C4" s="6"/>
      <c r="D4" s="6"/>
      <c r="E4" s="6"/>
      <c r="F4" s="4"/>
      <c r="G4" s="4"/>
    </row>
    <row r="5" spans="1:14" x14ac:dyDescent="0.5">
      <c r="A5" s="4">
        <v>1</v>
      </c>
      <c r="B5" s="11">
        <v>6</v>
      </c>
      <c r="C5" s="11">
        <v>8</v>
      </c>
      <c r="D5" s="11">
        <v>6</v>
      </c>
      <c r="E5" s="11"/>
      <c r="F5" s="4">
        <f>IF(SUM(B5:E5)=0,"",SUM(B5:E5))</f>
        <v>20</v>
      </c>
      <c r="G5" s="11">
        <v>8</v>
      </c>
    </row>
    <row r="6" spans="1:14" x14ac:dyDescent="0.5">
      <c r="A6" s="4">
        <v>2</v>
      </c>
      <c r="B6" s="11">
        <v>7</v>
      </c>
      <c r="C6" s="11">
        <v>9</v>
      </c>
      <c r="D6" s="11">
        <v>9</v>
      </c>
      <c r="E6" s="11"/>
      <c r="F6" s="4">
        <f t="shared" ref="F6:F49" si="0">IF(SUM(B6:E6)=0,"",SUM(B6:E6))</f>
        <v>25</v>
      </c>
      <c r="G6" s="11">
        <v>7</v>
      </c>
    </row>
    <row r="7" spans="1:14" x14ac:dyDescent="0.5">
      <c r="A7" s="4">
        <v>3</v>
      </c>
      <c r="B7" s="11">
        <v>6</v>
      </c>
      <c r="C7" s="11">
        <v>7</v>
      </c>
      <c r="D7" s="11">
        <v>8</v>
      </c>
      <c r="E7" s="11"/>
      <c r="F7" s="4">
        <f t="shared" si="0"/>
        <v>21</v>
      </c>
      <c r="G7" s="11">
        <v>8</v>
      </c>
    </row>
    <row r="8" spans="1:14" x14ac:dyDescent="0.5">
      <c r="A8" s="4">
        <v>4</v>
      </c>
      <c r="B8" s="11">
        <v>7</v>
      </c>
      <c r="C8" s="11">
        <v>9</v>
      </c>
      <c r="D8" s="11">
        <v>8</v>
      </c>
      <c r="E8" s="11"/>
      <c r="F8" s="4">
        <f t="shared" si="0"/>
        <v>24</v>
      </c>
      <c r="G8" s="11">
        <v>8</v>
      </c>
    </row>
    <row r="9" spans="1:14" x14ac:dyDescent="0.5">
      <c r="A9" s="4">
        <v>5</v>
      </c>
      <c r="B9" s="11">
        <v>9</v>
      </c>
      <c r="C9" s="11">
        <v>8</v>
      </c>
      <c r="D9" s="11">
        <v>8</v>
      </c>
      <c r="E9" s="11"/>
      <c r="F9" s="4">
        <f t="shared" si="0"/>
        <v>25</v>
      </c>
      <c r="G9" s="11">
        <v>7</v>
      </c>
    </row>
    <row r="10" spans="1:14" x14ac:dyDescent="0.5">
      <c r="A10" s="4">
        <v>6</v>
      </c>
      <c r="B10" s="11">
        <v>9</v>
      </c>
      <c r="C10" s="11">
        <v>8</v>
      </c>
      <c r="D10" s="11">
        <v>8</v>
      </c>
      <c r="E10" s="11"/>
      <c r="F10" s="4">
        <f t="shared" si="0"/>
        <v>25</v>
      </c>
      <c r="G10" s="11">
        <v>8</v>
      </c>
    </row>
    <row r="11" spans="1:14" x14ac:dyDescent="0.5">
      <c r="A11" s="4">
        <v>7</v>
      </c>
      <c r="B11" s="11">
        <v>8</v>
      </c>
      <c r="C11" s="11">
        <v>6</v>
      </c>
      <c r="D11" s="11">
        <v>8</v>
      </c>
      <c r="E11" s="11"/>
      <c r="F11" s="4">
        <f t="shared" si="0"/>
        <v>22</v>
      </c>
      <c r="G11" s="11">
        <v>7</v>
      </c>
    </row>
    <row r="12" spans="1:14" x14ac:dyDescent="0.5">
      <c r="A12" s="4">
        <v>8</v>
      </c>
      <c r="B12" s="11">
        <v>9</v>
      </c>
      <c r="C12" s="11">
        <v>8</v>
      </c>
      <c r="D12" s="11">
        <v>8</v>
      </c>
      <c r="E12" s="11"/>
      <c r="F12" s="4">
        <f t="shared" si="0"/>
        <v>25</v>
      </c>
      <c r="G12" s="11">
        <v>7</v>
      </c>
    </row>
    <row r="13" spans="1:14" x14ac:dyDescent="0.5">
      <c r="A13" s="4">
        <v>9</v>
      </c>
      <c r="B13" s="11">
        <v>7</v>
      </c>
      <c r="C13" s="11">
        <v>8</v>
      </c>
      <c r="D13" s="11">
        <v>8</v>
      </c>
      <c r="E13" s="11"/>
      <c r="F13" s="4">
        <f t="shared" si="0"/>
        <v>23</v>
      </c>
      <c r="G13" s="11">
        <v>8</v>
      </c>
    </row>
    <row r="14" spans="1:14" x14ac:dyDescent="0.5">
      <c r="A14" s="4">
        <v>10</v>
      </c>
      <c r="B14" s="11"/>
      <c r="C14" s="11"/>
      <c r="D14" s="11"/>
      <c r="E14" s="11"/>
      <c r="F14" s="4" t="str">
        <f t="shared" si="0"/>
        <v/>
      </c>
      <c r="G14" s="11"/>
    </row>
    <row r="15" spans="1:14" x14ac:dyDescent="0.5">
      <c r="A15" s="4">
        <v>11</v>
      </c>
      <c r="B15" s="11"/>
      <c r="C15" s="11"/>
      <c r="D15" s="11"/>
      <c r="E15" s="11"/>
      <c r="F15" s="4" t="str">
        <f t="shared" si="0"/>
        <v/>
      </c>
      <c r="G15" s="11"/>
    </row>
    <row r="16" spans="1:14" x14ac:dyDescent="0.5">
      <c r="A16" s="4">
        <v>12</v>
      </c>
      <c r="B16" s="11"/>
      <c r="C16" s="11"/>
      <c r="D16" s="11"/>
      <c r="E16" s="11"/>
      <c r="F16" s="4" t="str">
        <f t="shared" si="0"/>
        <v/>
      </c>
      <c r="G16" s="11"/>
    </row>
    <row r="17" spans="1:7" x14ac:dyDescent="0.5">
      <c r="A17" s="4">
        <v>13</v>
      </c>
      <c r="B17" s="11"/>
      <c r="C17" s="11"/>
      <c r="D17" s="11"/>
      <c r="E17" s="11"/>
      <c r="F17" s="4" t="str">
        <f t="shared" si="0"/>
        <v/>
      </c>
      <c r="G17" s="11"/>
    </row>
    <row r="18" spans="1:7" x14ac:dyDescent="0.5">
      <c r="A18" s="4">
        <v>14</v>
      </c>
      <c r="B18" s="11"/>
      <c r="C18" s="11"/>
      <c r="D18" s="11"/>
      <c r="E18" s="11"/>
      <c r="F18" s="4" t="str">
        <f t="shared" si="0"/>
        <v/>
      </c>
      <c r="G18" s="11"/>
    </row>
    <row r="19" spans="1:7" x14ac:dyDescent="0.5">
      <c r="A19" s="4">
        <v>15</v>
      </c>
      <c r="B19" s="11"/>
      <c r="C19" s="11"/>
      <c r="D19" s="11"/>
      <c r="E19" s="11"/>
      <c r="F19" s="4" t="str">
        <f t="shared" si="0"/>
        <v/>
      </c>
      <c r="G19" s="11"/>
    </row>
    <row r="20" spans="1:7" x14ac:dyDescent="0.5">
      <c r="A20" s="4">
        <v>16</v>
      </c>
      <c r="B20" s="11"/>
      <c r="C20" s="11"/>
      <c r="D20" s="11"/>
      <c r="E20" s="11"/>
      <c r="F20" s="4" t="str">
        <f t="shared" si="0"/>
        <v/>
      </c>
      <c r="G20" s="11"/>
    </row>
    <row r="21" spans="1:7" x14ac:dyDescent="0.5">
      <c r="A21" s="4">
        <v>17</v>
      </c>
      <c r="B21" s="11"/>
      <c r="C21" s="11"/>
      <c r="D21" s="11"/>
      <c r="E21" s="11"/>
      <c r="F21" s="4" t="str">
        <f t="shared" si="0"/>
        <v/>
      </c>
      <c r="G21" s="11"/>
    </row>
    <row r="22" spans="1:7" x14ac:dyDescent="0.5">
      <c r="A22" s="4">
        <v>18</v>
      </c>
      <c r="B22" s="11"/>
      <c r="C22" s="11"/>
      <c r="D22" s="11"/>
      <c r="E22" s="11"/>
      <c r="F22" s="4" t="str">
        <f t="shared" si="0"/>
        <v/>
      </c>
      <c r="G22" s="11"/>
    </row>
    <row r="23" spans="1:7" x14ac:dyDescent="0.5">
      <c r="A23" s="4">
        <v>19</v>
      </c>
      <c r="B23" s="11"/>
      <c r="C23" s="11"/>
      <c r="D23" s="11"/>
      <c r="E23" s="11"/>
      <c r="F23" s="4" t="str">
        <f t="shared" si="0"/>
        <v/>
      </c>
      <c r="G23" s="11"/>
    </row>
    <row r="24" spans="1:7" x14ac:dyDescent="0.5">
      <c r="A24" s="4">
        <v>20</v>
      </c>
      <c r="B24" s="11"/>
      <c r="C24" s="11"/>
      <c r="D24" s="11"/>
      <c r="E24" s="11"/>
      <c r="F24" s="4" t="str">
        <f t="shared" si="0"/>
        <v/>
      </c>
      <c r="G24" s="11"/>
    </row>
    <row r="25" spans="1:7" x14ac:dyDescent="0.5">
      <c r="A25" s="4">
        <v>21</v>
      </c>
      <c r="B25" s="11"/>
      <c r="C25" s="11"/>
      <c r="D25" s="11"/>
      <c r="E25" s="11"/>
      <c r="F25" s="4" t="str">
        <f t="shared" si="0"/>
        <v/>
      </c>
      <c r="G25" s="11"/>
    </row>
    <row r="26" spans="1:7" x14ac:dyDescent="0.5">
      <c r="A26" s="4">
        <v>22</v>
      </c>
      <c r="B26" s="11"/>
      <c r="C26" s="11"/>
      <c r="D26" s="11"/>
      <c r="E26" s="11"/>
      <c r="F26" s="4" t="str">
        <f t="shared" si="0"/>
        <v/>
      </c>
      <c r="G26" s="11"/>
    </row>
    <row r="27" spans="1:7" x14ac:dyDescent="0.5">
      <c r="A27" s="4">
        <v>23</v>
      </c>
      <c r="B27" s="11"/>
      <c r="C27" s="11"/>
      <c r="D27" s="11"/>
      <c r="E27" s="11"/>
      <c r="F27" s="4" t="str">
        <f t="shared" si="0"/>
        <v/>
      </c>
      <c r="G27" s="11"/>
    </row>
    <row r="28" spans="1:7" x14ac:dyDescent="0.5">
      <c r="A28" s="4">
        <v>24</v>
      </c>
      <c r="B28" s="11"/>
      <c r="C28" s="11"/>
      <c r="D28" s="11"/>
      <c r="E28" s="11"/>
      <c r="F28" s="4" t="str">
        <f t="shared" si="0"/>
        <v/>
      </c>
      <c r="G28" s="11"/>
    </row>
    <row r="29" spans="1:7" x14ac:dyDescent="0.5">
      <c r="A29" s="4">
        <v>25</v>
      </c>
      <c r="B29" s="11"/>
      <c r="C29" s="11"/>
      <c r="D29" s="11"/>
      <c r="E29" s="11"/>
      <c r="F29" s="4" t="str">
        <f t="shared" si="0"/>
        <v/>
      </c>
      <c r="G29" s="11"/>
    </row>
    <row r="30" spans="1:7" x14ac:dyDescent="0.5">
      <c r="A30" s="4">
        <v>26</v>
      </c>
      <c r="B30" s="11"/>
      <c r="C30" s="11"/>
      <c r="D30" s="11"/>
      <c r="E30" s="11"/>
      <c r="F30" s="4" t="str">
        <f t="shared" si="0"/>
        <v/>
      </c>
      <c r="G30" s="11"/>
    </row>
    <row r="31" spans="1:7" x14ac:dyDescent="0.5">
      <c r="A31" s="4">
        <v>27</v>
      </c>
      <c r="B31" s="11"/>
      <c r="C31" s="11"/>
      <c r="D31" s="11"/>
      <c r="E31" s="11"/>
      <c r="F31" s="4" t="str">
        <f t="shared" si="0"/>
        <v/>
      </c>
      <c r="G31" s="11"/>
    </row>
    <row r="32" spans="1:7" x14ac:dyDescent="0.5">
      <c r="A32" s="4">
        <v>28</v>
      </c>
      <c r="B32" s="11"/>
      <c r="C32" s="11"/>
      <c r="D32" s="11"/>
      <c r="E32" s="11"/>
      <c r="F32" s="4" t="str">
        <f t="shared" si="0"/>
        <v/>
      </c>
      <c r="G32" s="11"/>
    </row>
    <row r="33" spans="1:7" x14ac:dyDescent="0.5">
      <c r="A33" s="4">
        <v>29</v>
      </c>
      <c r="B33" s="11"/>
      <c r="C33" s="11"/>
      <c r="D33" s="11"/>
      <c r="E33" s="11"/>
      <c r="F33" s="4" t="str">
        <f t="shared" si="0"/>
        <v/>
      </c>
      <c r="G33" s="11"/>
    </row>
    <row r="34" spans="1:7" x14ac:dyDescent="0.5">
      <c r="A34" s="4">
        <v>30</v>
      </c>
      <c r="B34" s="11"/>
      <c r="C34" s="11"/>
      <c r="D34" s="11"/>
      <c r="E34" s="11"/>
      <c r="F34" s="4" t="str">
        <f t="shared" si="0"/>
        <v/>
      </c>
      <c r="G34" s="11"/>
    </row>
    <row r="35" spans="1:7" x14ac:dyDescent="0.5">
      <c r="A35" s="4">
        <v>31</v>
      </c>
      <c r="B35" s="11"/>
      <c r="C35" s="11"/>
      <c r="D35" s="11"/>
      <c r="E35" s="11"/>
      <c r="F35" s="4" t="str">
        <f t="shared" si="0"/>
        <v/>
      </c>
      <c r="G35" s="11"/>
    </row>
    <row r="36" spans="1:7" x14ac:dyDescent="0.5">
      <c r="A36" s="4">
        <v>32</v>
      </c>
      <c r="B36" s="11"/>
      <c r="C36" s="11"/>
      <c r="D36" s="11"/>
      <c r="E36" s="11"/>
      <c r="F36" s="4" t="str">
        <f t="shared" si="0"/>
        <v/>
      </c>
      <c r="G36" s="11"/>
    </row>
    <row r="37" spans="1:7" x14ac:dyDescent="0.5">
      <c r="A37" s="4">
        <v>33</v>
      </c>
      <c r="B37" s="11"/>
      <c r="C37" s="11"/>
      <c r="D37" s="11"/>
      <c r="E37" s="11"/>
      <c r="F37" s="4" t="str">
        <f t="shared" si="0"/>
        <v/>
      </c>
      <c r="G37" s="11"/>
    </row>
    <row r="38" spans="1:7" x14ac:dyDescent="0.5">
      <c r="A38" s="4">
        <v>34</v>
      </c>
      <c r="B38" s="11"/>
      <c r="C38" s="11"/>
      <c r="D38" s="11"/>
      <c r="E38" s="11"/>
      <c r="F38" s="4" t="str">
        <f t="shared" si="0"/>
        <v/>
      </c>
      <c r="G38" s="11"/>
    </row>
    <row r="39" spans="1:7" x14ac:dyDescent="0.5">
      <c r="A39" s="4">
        <v>35</v>
      </c>
      <c r="B39" s="11"/>
      <c r="C39" s="11"/>
      <c r="D39" s="11"/>
      <c r="E39" s="11"/>
      <c r="F39" s="4" t="str">
        <f t="shared" si="0"/>
        <v/>
      </c>
      <c r="G39" s="11"/>
    </row>
    <row r="40" spans="1:7" x14ac:dyDescent="0.5">
      <c r="A40" s="4">
        <v>36</v>
      </c>
      <c r="B40" s="11"/>
      <c r="C40" s="11"/>
      <c r="D40" s="11"/>
      <c r="E40" s="11"/>
      <c r="F40" s="4" t="str">
        <f t="shared" si="0"/>
        <v/>
      </c>
      <c r="G40" s="11"/>
    </row>
    <row r="41" spans="1:7" x14ac:dyDescent="0.5">
      <c r="A41" s="4">
        <v>37</v>
      </c>
      <c r="B41" s="11"/>
      <c r="C41" s="11"/>
      <c r="D41" s="11"/>
      <c r="E41" s="11"/>
      <c r="F41" s="4" t="str">
        <f t="shared" si="0"/>
        <v/>
      </c>
      <c r="G41" s="11"/>
    </row>
    <row r="42" spans="1:7" x14ac:dyDescent="0.5">
      <c r="A42" s="4">
        <v>38</v>
      </c>
      <c r="B42" s="11"/>
      <c r="C42" s="11"/>
      <c r="D42" s="11"/>
      <c r="E42" s="11"/>
      <c r="F42" s="4" t="str">
        <f t="shared" si="0"/>
        <v/>
      </c>
      <c r="G42" s="11"/>
    </row>
    <row r="43" spans="1:7" x14ac:dyDescent="0.5">
      <c r="A43" s="4">
        <v>39</v>
      </c>
      <c r="B43" s="11"/>
      <c r="C43" s="11"/>
      <c r="D43" s="11"/>
      <c r="E43" s="11"/>
      <c r="F43" s="4" t="str">
        <f t="shared" si="0"/>
        <v/>
      </c>
      <c r="G43" s="11"/>
    </row>
    <row r="44" spans="1:7" x14ac:dyDescent="0.5">
      <c r="A44" s="4">
        <v>40</v>
      </c>
      <c r="B44" s="11"/>
      <c r="C44" s="11"/>
      <c r="D44" s="11"/>
      <c r="E44" s="11"/>
      <c r="F44" s="4" t="str">
        <f t="shared" si="0"/>
        <v/>
      </c>
      <c r="G44" s="11"/>
    </row>
    <row r="45" spans="1:7" x14ac:dyDescent="0.5">
      <c r="A45" s="4">
        <v>41</v>
      </c>
      <c r="B45" s="11"/>
      <c r="C45" s="11"/>
      <c r="D45" s="11"/>
      <c r="E45" s="11"/>
      <c r="F45" s="4" t="str">
        <f t="shared" si="0"/>
        <v/>
      </c>
      <c r="G45" s="11"/>
    </row>
    <row r="46" spans="1:7" x14ac:dyDescent="0.5">
      <c r="A46" s="4">
        <v>42</v>
      </c>
      <c r="B46" s="11"/>
      <c r="C46" s="11"/>
      <c r="D46" s="11"/>
      <c r="E46" s="11"/>
      <c r="F46" s="4" t="str">
        <f t="shared" si="0"/>
        <v/>
      </c>
      <c r="G46" s="11"/>
    </row>
    <row r="47" spans="1:7" x14ac:dyDescent="0.5">
      <c r="A47" s="4">
        <v>43</v>
      </c>
      <c r="B47" s="11"/>
      <c r="C47" s="11"/>
      <c r="D47" s="11"/>
      <c r="E47" s="11"/>
      <c r="F47" s="4" t="str">
        <f t="shared" si="0"/>
        <v/>
      </c>
      <c r="G47" s="11"/>
    </row>
    <row r="48" spans="1:7" x14ac:dyDescent="0.5">
      <c r="A48" s="4">
        <v>44</v>
      </c>
      <c r="B48" s="11"/>
      <c r="C48" s="11"/>
      <c r="D48" s="11"/>
      <c r="E48" s="11"/>
      <c r="F48" s="4" t="str">
        <f t="shared" si="0"/>
        <v/>
      </c>
      <c r="G48" s="11"/>
    </row>
    <row r="49" spans="1:7" x14ac:dyDescent="0.5">
      <c r="A49" s="4">
        <v>45</v>
      </c>
      <c r="B49" s="11"/>
      <c r="C49" s="11"/>
      <c r="D49" s="11"/>
      <c r="E49" s="11"/>
      <c r="F49" s="4" t="str">
        <f t="shared" si="0"/>
        <v/>
      </c>
      <c r="G49" s="11"/>
    </row>
  </sheetData>
  <sheetProtection algorithmName="SHA-512" hashValue="cBpiKB3Yf9TvA4rVJymDaoP+oNYSdg/7JyZWwq/l4Dhk4N9QRkODr63mSBayfoIIlw0EiP/hpNDTeM7mOoBMdA==" saltValue="KthLMIVNZEUAaSbXVSxmcg==" spinCount="100000" sheet="1" objects="1" scenarios="1"/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3</vt:i4>
      </vt:variant>
    </vt:vector>
  </HeadingPairs>
  <TitlesOfParts>
    <vt:vector size="12" baseType="lpstr">
      <vt:lpstr>ข้อมูลทั่วไป</vt:lpstr>
      <vt:lpstr>1ข้อมูลรายงานPLC</vt:lpstr>
      <vt:lpstr>พิมพ์PLC</vt:lpstr>
      <vt:lpstr>2ข้อมูลวิจัยในชั้นเรียน</vt:lpstr>
      <vt:lpstr>ข้อมูลแผนการสอนและวิจัย</vt:lpstr>
      <vt:lpstr>พิมพ์วิจัย</vt:lpstr>
      <vt:lpstr>พิมพ์แผนการสอน</vt:lpstr>
      <vt:lpstr>คำนวณe1_e2</vt:lpstr>
      <vt:lpstr>คำนวณe1_e2 (2)</vt:lpstr>
      <vt:lpstr>พิมพ์PLC!Print_Area</vt:lpstr>
      <vt:lpstr>พิมพ์แผนการสอน!Print_Area</vt:lpstr>
      <vt:lpstr>พิมพ์วิจัย!Print_Area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</cp:lastModifiedBy>
  <cp:lastPrinted>2025-04-07T10:32:11Z</cp:lastPrinted>
  <dcterms:created xsi:type="dcterms:W3CDTF">2018-08-18T23:28:39Z</dcterms:created>
  <dcterms:modified xsi:type="dcterms:W3CDTF">2025-04-07T10:36:12Z</dcterms:modified>
</cp:coreProperties>
</file>