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สมุดงานนี้"/>
  <mc:AlternateContent xmlns:mc="http://schemas.openxmlformats.org/markup-compatibility/2006">
    <mc:Choice Requires="x15">
      <x15ac:absPath xmlns:x15ac="http://schemas.microsoft.com/office/spreadsheetml/2010/11/ac" url="D:\MOU\"/>
    </mc:Choice>
  </mc:AlternateContent>
  <xr:revisionPtr revIDLastSave="0" documentId="13_ncr:1_{1B97EE8F-C3B9-4095-93BF-FADED82C5AAE}" xr6:coauthVersionLast="45" xr6:coauthVersionMax="45" xr10:uidLastSave="{00000000-0000-0000-0000-000000000000}"/>
  <bookViews>
    <workbookView xWindow="-120" yWindow="-120" windowWidth="20730" windowHeight="11160" tabRatio="596" xr2:uid="{00000000-000D-0000-FFFF-FFFF00000000}"/>
  </bookViews>
  <sheets>
    <sheet name="ส่วนที่1" sheetId="1" r:id="rId1"/>
    <sheet name="ส่วนที่ 2" sheetId="2" state="hidden" r:id="rId2"/>
    <sheet name="ต่อ ส่วนที่ 2" sheetId="3" r:id="rId3"/>
    <sheet name="สรุปผลการประเมินส่วนที่ 3" sheetId="4" r:id="rId4"/>
    <sheet name="ส่วนที่ 4 5" sheetId="5" r:id="rId5"/>
    <sheet name="ส่วนที่ 6 7 8" sheetId="6" r:id="rId6"/>
    <sheet name="ส่วนอ้างอิงห้ามปริ้น" sheetId="8" state="hidden" r:id="rId7"/>
    <sheet name="data" sheetId="7" state="hidden" r:id="rId8"/>
  </sheets>
  <definedNames>
    <definedName name="_xlnm.Print_Area" localSheetId="3">'สรุปผลการประเมินส่วนที่ 3'!$A$1:$D$23</definedName>
    <definedName name="_xlnm.Print_Titles" localSheetId="0">ส่วนที่1!$11:$15</definedName>
  </definedNames>
  <calcPr calcId="191029"/>
</workbook>
</file>

<file path=xl/calcChain.xml><?xml version="1.0" encoding="utf-8"?>
<calcChain xmlns="http://schemas.openxmlformats.org/spreadsheetml/2006/main">
  <c r="AA24" i="1" l="1"/>
  <c r="AB24" i="1" s="1"/>
  <c r="C26" i="1"/>
  <c r="AA22" i="1" l="1"/>
  <c r="AB22" i="1" s="1"/>
  <c r="AA21" i="1"/>
  <c r="AB21" i="1" s="1"/>
  <c r="C7" i="3" l="1"/>
  <c r="A11" i="1" l="1"/>
  <c r="B9" i="3"/>
  <c r="B10" i="3"/>
  <c r="B11" i="3"/>
  <c r="B8" i="3"/>
  <c r="B7" i="3"/>
  <c r="A16" i="3"/>
  <c r="G16" i="3" s="1"/>
  <c r="A14" i="3"/>
  <c r="B14" i="3" s="1"/>
  <c r="A15" i="3"/>
  <c r="B15" i="3" s="1"/>
  <c r="A13" i="3"/>
  <c r="B13" i="3" s="1"/>
  <c r="B6" i="4"/>
  <c r="B5" i="4"/>
  <c r="C8" i="3"/>
  <c r="C9" i="3"/>
  <c r="C10" i="3"/>
  <c r="C11" i="3"/>
  <c r="G13" i="3" l="1"/>
  <c r="G14" i="3"/>
  <c r="G15" i="3"/>
  <c r="B16" i="3"/>
  <c r="C14" i="3" l="1"/>
  <c r="C15" i="3"/>
  <c r="C13" i="3"/>
  <c r="A1" i="3" l="1"/>
  <c r="E7" i="3"/>
  <c r="F7" i="3" l="1"/>
  <c r="E8" i="3"/>
  <c r="E9" i="3"/>
  <c r="E10" i="3"/>
  <c r="E13" i="3"/>
  <c r="F13" i="3" s="1"/>
  <c r="E14" i="3"/>
  <c r="F14" i="3" s="1"/>
  <c r="E15" i="3"/>
  <c r="B7" i="4"/>
  <c r="C16" i="3"/>
  <c r="AA16" i="1"/>
  <c r="AB16" i="1" s="1"/>
  <c r="AA20" i="1"/>
  <c r="AB20" i="1" s="1"/>
  <c r="AA19" i="1"/>
  <c r="AB19" i="1" s="1"/>
  <c r="AA18" i="1"/>
  <c r="AB18" i="1" s="1"/>
  <c r="AA17" i="1"/>
  <c r="AB17" i="1" s="1"/>
  <c r="A16" i="5"/>
  <c r="B17" i="5"/>
  <c r="AA23" i="1"/>
  <c r="AB23" i="1" s="1"/>
  <c r="AA25" i="1"/>
  <c r="AB25" i="1" s="1"/>
  <c r="D16" i="5"/>
  <c r="E17" i="5"/>
  <c r="G7" i="5"/>
  <c r="C7" i="5"/>
  <c r="C8" i="5"/>
  <c r="G8" i="5"/>
  <c r="E2" i="5"/>
  <c r="C2" i="5"/>
  <c r="AA26" i="1" l="1"/>
  <c r="E16" i="3"/>
  <c r="F10" i="3"/>
  <c r="F8" i="3"/>
  <c r="AB26" i="1"/>
  <c r="C5" i="4" s="1"/>
  <c r="F15" i="3"/>
  <c r="E11" i="3"/>
  <c r="F11" i="3" s="1"/>
  <c r="F9" i="3"/>
  <c r="F16" i="3" l="1"/>
  <c r="F17" i="3" s="1"/>
  <c r="B17" i="3"/>
  <c r="G1" i="8"/>
  <c r="C6" i="4" l="1"/>
  <c r="C7" i="4" s="1"/>
</calcChain>
</file>

<file path=xl/sharedStrings.xml><?xml version="1.0" encoding="utf-8"?>
<sst xmlns="http://schemas.openxmlformats.org/spreadsheetml/2006/main" count="313" uniqueCount="202">
  <si>
    <t>ตัวชี้วัดสมรรถนะ</t>
  </si>
  <si>
    <t>(1)</t>
  </si>
  <si>
    <t>น้ำหนัก</t>
  </si>
  <si>
    <t>(2)</t>
  </si>
  <si>
    <t>(3)</t>
  </si>
  <si>
    <t>(4)</t>
  </si>
  <si>
    <t>(5)</t>
  </si>
  <si>
    <t>(7)</t>
  </si>
  <si>
    <t>ระดับ</t>
  </si>
  <si>
    <t>ที่คาดหวัง/ต้องการ</t>
  </si>
  <si>
    <t>ที่ประเมินได้</t>
  </si>
  <si>
    <t>คะแนนที่ได้</t>
  </si>
  <si>
    <t>ผลการประเมิน</t>
  </si>
  <si>
    <t>ระบุเหตุการณ์/พฤติกรรม</t>
  </si>
  <si>
    <t>ที่ผู้รับการประเมินแสดงออก</t>
  </si>
  <si>
    <t>สมรรถนะหลัก</t>
  </si>
  <si>
    <t>1. การมุ่งผลสัมฤทธิ์</t>
  </si>
  <si>
    <t>3. ความเข้าใจในองค์กรและระบบงาน</t>
  </si>
  <si>
    <t>4. การบริการเป็นเลิศ</t>
  </si>
  <si>
    <t>5. การทำงานเป็นทีม</t>
  </si>
  <si>
    <t>สมรรถนะประจำผู้บริหาร</t>
  </si>
  <si>
    <t>1. การเป็นผู้นำในการเปลี่ยนแปลง</t>
  </si>
  <si>
    <t>2. ความสามารถในการเป็นผู้นำ</t>
  </si>
  <si>
    <t>3. ความสามารถในการพัฒนาคน</t>
  </si>
  <si>
    <t>4. การคิดเชิงกลยุทธ์</t>
  </si>
  <si>
    <t>น้ำหนักรวม</t>
  </si>
  <si>
    <r>
      <t xml:space="preserve">(6) = </t>
    </r>
    <r>
      <rPr>
        <u/>
        <sz val="16"/>
        <color indexed="8"/>
        <rFont val="TH SarabunIT๙"/>
        <family val="2"/>
      </rPr>
      <t>(2) X (5)</t>
    </r>
  </si>
  <si>
    <t>ส่วนที่ 2  พฤติกรรมการปฏิบัติราชการ (สมรรถนะ) (ร้อยละ 30) สำหรับตำแหน่งประเภทอำนวยการท้องถิ่น และบริหารท้องถิ่น</t>
  </si>
  <si>
    <t>องค์ประกอบการประเมิน</t>
  </si>
  <si>
    <t>คะแนน</t>
  </si>
  <si>
    <t>(ร้อยละ)</t>
  </si>
  <si>
    <t>หมายเหตุ</t>
  </si>
  <si>
    <t>1. ผลสัมฤทธิ์ของงาน</t>
  </si>
  <si>
    <t>2. พฤติกรรมการปฏิบัติราชการ (สมรรถนะ)</t>
  </si>
  <si>
    <t>คะแนนรวม</t>
  </si>
  <si>
    <t>ระดับผลการประเมิน</t>
  </si>
  <si>
    <t>ผลสัมฤทธิ์ของงาน/</t>
  </si>
  <si>
    <t>สมรรถนะที่เลือกพัฒนา</t>
  </si>
  <si>
    <t>วิธีการพัฒนา</t>
  </si>
  <si>
    <t>ช่วงเวลาที่ต้องการพัฒนา</t>
  </si>
  <si>
    <t>วิธีการวัดผลในการพัฒนา</t>
  </si>
  <si>
    <t>ส่วนที่ 4 ข้อตกลงการปฏิบัติราชการ</t>
  </si>
  <si>
    <t>ตำแหน่ง</t>
  </si>
  <si>
    <t>ได้เลือกตัวชี้วัดผลสัมฤทธิ์ของงาน</t>
  </si>
  <si>
    <t>(ผู้รับการประเมิน)</t>
  </si>
  <si>
    <t>(ผู้ประเมิน)</t>
  </si>
  <si>
    <t>ลงชื่อ</t>
  </si>
  <si>
    <t>วันที่</t>
  </si>
  <si>
    <t>ส่วนที่ 5  การรับทราบผลการประเมิน</t>
  </si>
  <si>
    <t xml:space="preserve">         ราชการรายบุคคลแล้ว</t>
  </si>
  <si>
    <t xml:space="preserve">     </t>
  </si>
  <si>
    <t>โดยมี...............................................................</t>
  </si>
  <si>
    <t>เป็นพยาน</t>
  </si>
  <si>
    <t>พยาน</t>
  </si>
  <si>
    <t xml:space="preserve">       ลงชื่อ</t>
  </si>
  <si>
    <t xml:space="preserve">      ตำแหน่ง</t>
  </si>
  <si>
    <t xml:space="preserve">      วันที่</t>
  </si>
  <si>
    <t>...............................................................................</t>
  </si>
  <si>
    <t>ลงชื่อ..............................................................</t>
  </si>
  <si>
    <t>วันที่................................................................</t>
  </si>
  <si>
    <t>........................................................................</t>
  </si>
  <si>
    <t>ส่วนที่ 6  ความเห็นของผู้บังคับบัญชาเหนือขึ้นไป (ถ้ามี)</t>
  </si>
  <si>
    <t>ส่วนที่ 7 มติคณะกรรมการกลั่นกรองการประเมินผลการปฏิบัติงาน</t>
  </si>
  <si>
    <t xml:space="preserve">                 ลงชื่อ......................................................................</t>
  </si>
  <si>
    <t xml:space="preserve">                       (..................................................................)</t>
  </si>
  <si>
    <t xml:space="preserve">                ตำแหน่ง...................................................................</t>
  </si>
  <si>
    <t xml:space="preserve">                วันที่........................................................................</t>
  </si>
  <si>
    <t>วันที่..................................................................</t>
  </si>
  <si>
    <t>แบบประเมินผลการปฏิบัติงานของพนักงานส่วนท้องถิ่น</t>
  </si>
  <si>
    <t>รอบการประเมิน</t>
  </si>
  <si>
    <t>ข้อมูลประวัติส่วนตัว</t>
  </si>
  <si>
    <t>ผู้รับการประเมิน</t>
  </si>
  <si>
    <t>ผู้ประเมิน</t>
  </si>
  <si>
    <t>เป้าหมาย (3)</t>
  </si>
  <si>
    <t>เชิงปริมาณ</t>
  </si>
  <si>
    <t>เชิงคุณภาพ</t>
  </si>
  <si>
    <t>เชิงประโยชน์</t>
  </si>
  <si>
    <t>เชิง</t>
  </si>
  <si>
    <t>ปริมาณ</t>
  </si>
  <si>
    <t>คุณภาพ</t>
  </si>
  <si>
    <t>ประโยชน์</t>
  </si>
  <si>
    <t>ประเภทตำแหน่ง</t>
  </si>
  <si>
    <t>(9)</t>
  </si>
  <si>
    <t>(10)</t>
  </si>
  <si>
    <t>(8)</t>
  </si>
  <si>
    <t>ผลการปฏิบัติงาน (7)</t>
  </si>
  <si>
    <t>รวมคะแนนผล</t>
  </si>
  <si>
    <t>การปฏิบัติงาน</t>
  </si>
  <si>
    <t>ผลสัมฤทธิ์</t>
  </si>
  <si>
    <t>ของงาน</t>
  </si>
  <si>
    <t>=(8)+(9)+(10)</t>
  </si>
  <si>
    <t>เหตุผลที่ทำให้</t>
  </si>
  <si>
    <t>งานบรรลุ/</t>
  </si>
  <si>
    <t>ไม่บรรลุ</t>
  </si>
  <si>
    <t>ครั้งที่ 1</t>
  </si>
  <si>
    <t>ครั้งที่ 2</t>
  </si>
  <si>
    <t>1  ตุลาคม</t>
  </si>
  <si>
    <t>1  เมษายน</t>
  </si>
  <si>
    <t>ชื่อ - นามสกุล</t>
  </si>
  <si>
    <t>ตำแหน่งเลขที่</t>
  </si>
  <si>
    <t>สังกัด</t>
  </si>
  <si>
    <t>ระดับตำแหน่ง</t>
  </si>
  <si>
    <t>- 2 -</t>
  </si>
  <si>
    <t>(11)</t>
  </si>
  <si>
    <t>(12)</t>
  </si>
  <si>
    <t>โครงการ/งาน/</t>
  </si>
  <si>
    <t>กิจกรรม</t>
  </si>
  <si>
    <t>2. การยึดมั่นในความถูกต้องและจริยธรรม</t>
  </si>
  <si>
    <t>สมรรถนะประจำสายงาน (อย่างน้อย 3 สายงาน)</t>
  </si>
  <si>
    <t>สรุปผลการประเมิน</t>
  </si>
  <si>
    <t>ส่วนที่ 8  ความเห็นของนายกองค์กรปกครองส่วนท้องถิ่น</t>
  </si>
  <si>
    <t>เป้าหมาย (13)</t>
  </si>
  <si>
    <t>(6)</t>
  </si>
  <si>
    <t xml:space="preserve">         รับทราบแล้ว</t>
  </si>
  <si>
    <t xml:space="preserve">    แต่ผู้รับการประเมินไม่ลงนามรับทราบ</t>
  </si>
  <si>
    <t>คะแนนที่ควรได้รับร้อยละ ........................................</t>
  </si>
  <si>
    <t xml:space="preserve">                ตำแหน่ง  ประธานคณะกรรมการกลั่นกรองฯ</t>
  </si>
  <si>
    <r>
      <t>=</t>
    </r>
    <r>
      <rPr>
        <u/>
        <sz val="16"/>
        <color indexed="8"/>
        <rFont val="TH SarabunIT๙"/>
        <family val="2"/>
      </rPr>
      <t>(2)x(11</t>
    </r>
    <r>
      <rPr>
        <sz val="16"/>
        <color indexed="8"/>
        <rFont val="TH SarabunIT๙"/>
        <family val="2"/>
      </rPr>
      <t>)    10</t>
    </r>
  </si>
  <si>
    <t>นางสาวนภารินทร์  บุญเกื้อ</t>
  </si>
  <si>
    <t>ผู้อำนวยการสถานศึกษา</t>
  </si>
  <si>
    <r>
      <t>(6) =</t>
    </r>
    <r>
      <rPr>
        <b/>
        <u/>
        <sz val="16"/>
        <color indexed="8"/>
        <rFont val="TH SarabunIT๙"/>
        <family val="2"/>
      </rPr>
      <t>(2) X (5)</t>
    </r>
  </si>
  <si>
    <t>วิทยฐานะ</t>
  </si>
  <si>
    <t>ชำนาญการ</t>
  </si>
  <si>
    <t>ชำนาญการพิเศษ</t>
  </si>
  <si>
    <t>เชี่ยวชาญ</t>
  </si>
  <si>
    <t>เชี่ยวชาญพิเศษ</t>
  </si>
  <si>
    <t>วิชาการ</t>
  </si>
  <si>
    <t>ทั่วไป</t>
  </si>
  <si>
    <t>โรงเรียนเทศบาล ๒ (คลองจิหลาด)</t>
  </si>
  <si>
    <t>.........................................................................</t>
  </si>
  <si>
    <t xml:space="preserve">     (...............................................................)</t>
  </si>
  <si>
    <t>ครู</t>
  </si>
  <si>
    <t>รองผู้อำนวยการสถานศึกษา</t>
  </si>
  <si>
    <t>ครูผู้ช่วย</t>
  </si>
  <si>
    <t>.........................................................(ผู้ประเมิน)</t>
  </si>
  <si>
    <t>.......................................................(ผู้รับการประเมิน)</t>
  </si>
  <si>
    <t>ตำแหน่ง นายกเทศมนตรีเมืองกระบี่</t>
  </si>
  <si>
    <t>- ทำงานร่วมกับผู้อื่นได้ดี รับฟังความคิดเห็น
ของผู้ร่วมงาน</t>
  </si>
  <si>
    <t xml:space="preserve">      เห็นด้วยกับผลการประเมิน</t>
  </si>
  <si>
    <t xml:space="preserve">     เห็นชอบตามผลคะแนนที่ผู้ประเมินเสนอ</t>
  </si>
  <si>
    <t xml:space="preserve">      เห็นด้วยตามมติคณะกรรมการกลั่นกรองการประเมินผลการปฏิบัติงาน</t>
  </si>
  <si>
    <t xml:space="preserve">      คะแนนที่ควรได้รับ ........................................คะแนน</t>
  </si>
  <si>
    <t xml:space="preserve">     มีความเห็นต่าง ดังนี้..................................................................................................</t>
  </si>
  <si>
    <t>..............................................................................................................................................</t>
  </si>
  <si>
    <t xml:space="preserve">      มีความเห็นต่าง ดังนี้...............................................................................................</t>
  </si>
  <si>
    <t>.............................................................................................................................................</t>
  </si>
  <si>
    <r>
      <t xml:space="preserve">     </t>
    </r>
    <r>
      <rPr>
        <sz val="12.8"/>
        <color indexed="8"/>
        <rFont val="TH SarabunIT๙"/>
        <family val="2"/>
      </rPr>
      <t xml:space="preserve">   </t>
    </r>
    <r>
      <rPr>
        <sz val="16"/>
        <color indexed="8"/>
        <rFont val="TH SarabunIT๙"/>
        <family val="2"/>
      </rPr>
      <t>ได้แจ้งผลการประเมินเมื่อวันที่............................</t>
    </r>
  </si>
  <si>
    <t xml:space="preserve">       ได้แจ้งผลการประเมิน และผู้รับการประเมิน</t>
  </si>
  <si>
    <r>
      <rPr>
        <sz val="12.8"/>
        <color indexed="8"/>
        <rFont val="TH SarabunIT๙"/>
        <family val="2"/>
      </rPr>
      <t xml:space="preserve">         </t>
    </r>
    <r>
      <rPr>
        <sz val="16"/>
        <color indexed="8"/>
        <rFont val="TH SarabunIT๙"/>
        <family val="2"/>
      </rPr>
      <t>ได้รับทราบผลการประเมิน และแผนพัฒนาปฏิบัติ</t>
    </r>
  </si>
  <si>
    <r>
      <t xml:space="preserve">สมรรถนะหลัก </t>
    </r>
    <r>
      <rPr>
        <sz val="16"/>
        <color indexed="8"/>
        <rFont val="TH SarabunIT๙"/>
        <family val="2"/>
      </rPr>
      <t>(สำหรับทุกประเภทงาน)</t>
    </r>
  </si>
  <si>
    <t>1. การออกแบบการเรียนรู้</t>
  </si>
  <si>
    <t>2. การพัฒนาผู้เรียน</t>
  </si>
  <si>
    <t>3. การบริหารจัดการชั้นเรียน</t>
  </si>
  <si>
    <t>และพฤติกรรมการปฏิบัติราชการ (สมรรถนะ) เพื่อขอรับการประเมิน โดยร่วมกับผู้ประเมินในการกำหนดน้ำหนักและเป้าหมายตัวชี้วัด รวมทั้งกำหนดน้ำหนักสมรรถนะหลัก</t>
  </si>
  <si>
    <t>และสมรรถนะประจำสายงานในแต่ละสมรรถนะ  พร้อมลงลายมือชื่อรับทราบข้อตกลงในการปฏิบัติราชการร่วมกันตั้งแต่เริ่มระยะการประเมิน</t>
  </si>
  <si>
    <t xml:space="preserve">      มีความเห็นต่าง ดังนี้..............................................................................................................................................................................................................</t>
  </si>
  <si>
    <t>- การออกแบบการเรียนรู้</t>
  </si>
  <si>
    <t>- ปฏิบัติงานสำเร็จ</t>
  </si>
  <si>
    <t>- ปฏิบัติงานตามระเบียบแบบแผน</t>
  </si>
  <si>
    <t>- ปฏิบัติหน้าที่ที่ได้รับมอบหมายได้ดี</t>
  </si>
  <si>
    <t>- มีความเต็มใจในการทำงาน</t>
  </si>
  <si>
    <t>- จัดทำแผนการสอน จัดทำหลักสูตร</t>
  </si>
  <si>
    <t xml:space="preserve">- จัดสอนติวนักเรียน
- จัดกิจกรรมสภานักเรียน
</t>
  </si>
  <si>
    <t>ผู้ช่วยเจ้าหน้าที่การเงินและบัญชี</t>
  </si>
  <si>
    <t>นักการภารโรง</t>
  </si>
  <si>
    <t>ส่วนที่ 2  พฤติกรรมการปฏิบัติราชการ (สมรรถนะ) (ร้อยละ 20) สำหรับตำแหน่งประเภทประเภททั่วไป และประเภทวิชาการ</t>
  </si>
  <si>
    <t>- ควบคุมดูแลนักเรียนได้ดี</t>
  </si>
  <si>
    <t>แบบประเมินผลการปฏิบัติงานของพนักงานจ้าง</t>
  </si>
  <si>
    <t>ผู้ช่วยเจ้าหน้าที่พัสดุ</t>
  </si>
  <si>
    <t>พนักงานจ้างตามภารกิจ</t>
  </si>
  <si>
    <t>ผู้ช่วยครู</t>
  </si>
  <si>
    <t>พนักงานขับรถ</t>
  </si>
  <si>
    <t>ส่วนที่ 1 ผลสัมฤทธิ์ของงาน (ไม่น้อยกว่าร้อยละ 80)</t>
  </si>
  <si>
    <t>ส่วนที่ 1 ผลสัมฤทธิ์ของงาน (ไม่น้อยกว่าร้อยละ 70)</t>
  </si>
  <si>
    <t>ส่วนที่ 2  พฤติกรรมการปฏิบัติราชการ (สมรรถนะ) (ร้อยละ 30) สำหรับตำแหน่งประเภทประเภททั่วไป และประเภทวิชาการ</t>
  </si>
  <si>
    <t>4. การมีวิสัยทัศน์</t>
  </si>
  <si>
    <t>ภาคเรียนที่ 1/2560</t>
  </si>
  <si>
    <t>1. การยึดมั่นในหลักเกณฑ์</t>
  </si>
  <si>
    <t>2. การสั่งสมความรู้และความเชี่ยวชาญในสายอาชีพ</t>
  </si>
  <si>
    <t>3. ความละเอียดรอบคอบและความถูกต้องของงาน</t>
  </si>
  <si>
    <t>- ปฏิบัติตามหลักเกณฑ์</t>
  </si>
  <si>
    <t>- มีความเชี่ยวชาญในสายอาชีพ</t>
  </si>
  <si>
    <t>- มีความรอบคอบ ถูกต้อง</t>
  </si>
  <si>
    <t>- จัดการเรียนการสอนโดยใช้เครื่องมือ 
ในการคิด สอนคิดให้นักเรียน</t>
  </si>
  <si>
    <t>- ผลสัมฤทธิ์ของนักเรียน
- การนิเทศการสอน</t>
  </si>
  <si>
    <t>- ความละเอียดรอบคอบและความถูกต้องของงาน</t>
  </si>
  <si>
    <t>- ตรวจสอบเอกสารรายละเอียด
ของฎีกา ความถูกต้องของจำนวน
พัสดุตามในส่งของ ใบเสร็จส่งของ
และหน้าฎีกาให้ถูกต้อง</t>
  </si>
  <si>
    <t>1 เมษายน - 30 กันยายน 2560</t>
  </si>
  <si>
    <t>- ฎีกาของแต่ละชุด รายละเอียด
- ของใบส่งของ</t>
  </si>
  <si>
    <t>- มุ่งผลสัมฤทธิ์ของงาน</t>
  </si>
  <si>
    <t>- มีความละเอียดรอบคอบเอาใจใส่
ตามความถูกต้องของงาน</t>
  </si>
  <si>
    <t>- เพี่อให้งานมีคุณภาพตามเป้าหมายที่ผู้บังคับบัญชาให้ปฏิบัติตาม</t>
  </si>
  <si>
    <t>- มีความละเอียดรอบคอบเอาใจใส่ตามความถูกต้องของงาน</t>
  </si>
  <si>
    <t>- เรียนรู้สิ่งใหม่เสมอ</t>
  </si>
  <si>
    <t>ตัวอย่าง</t>
  </si>
  <si>
    <t>x</t>
  </si>
  <si>
    <t>ส่วนที่  ๓  แผนพัฒนาการปฏิบัติราชการรายบุคคล</t>
  </si>
  <si>
    <t>ถึง  31  มีนาคม  2564</t>
  </si>
  <si>
    <t>ถึง  30  กันยายน  2564</t>
  </si>
  <si>
    <t xml:space="preserve">ภาคเรียนที่ 2/2563 </t>
  </si>
  <si>
    <t>พันตำรวจเอก.................................................................</t>
  </si>
  <si>
    <t xml:space="preserve">    (สมเด็จ สุขการ)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</si>
</sst>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Tahoma"/>
      <family val="2"/>
      <charset val="222"/>
      <scheme val="minor"/>
    </font>
    <font>
      <u/>
      <sz val="16"/>
      <color indexed="8"/>
      <name val="TH SarabunIT๙"/>
      <family val="2"/>
    </font>
    <font>
      <sz val="16"/>
      <color indexed="8"/>
      <name val="TH SarabunIT๙"/>
      <family val="2"/>
    </font>
    <font>
      <b/>
      <u/>
      <sz val="16"/>
      <color indexed="8"/>
      <name val="TH SarabunIT๙"/>
      <family val="2"/>
    </font>
    <font>
      <sz val="12.8"/>
      <color indexed="8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color theme="1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6"/>
      <color rgb="FF2F2F2F"/>
      <name val="TH SarabunIT๙"/>
      <family val="2"/>
    </font>
    <font>
      <sz val="20"/>
      <color theme="1"/>
      <name val="SymbolPS"/>
      <family val="4"/>
      <charset val="2"/>
    </font>
    <font>
      <sz val="20"/>
      <color theme="1"/>
      <name val="Wingdings"/>
      <charset val="2"/>
    </font>
    <font>
      <sz val="14"/>
      <color theme="1"/>
      <name val="TH NiramitIT๙"/>
    </font>
    <font>
      <b/>
      <sz val="18"/>
      <color theme="1"/>
      <name val="TH SarabunIT๙"/>
      <family val="2"/>
    </font>
    <font>
      <sz val="8"/>
      <color rgb="FF000000"/>
      <name val="Tahoma"/>
      <family val="2"/>
    </font>
    <font>
      <sz val="18"/>
      <color rgb="FFFF0000"/>
      <name val="TH SarabunIT๙"/>
      <family val="2"/>
    </font>
    <font>
      <sz val="16"/>
      <color rgb="FF000000"/>
      <name val="TH SarabunIT๙"/>
      <family val="2"/>
    </font>
    <font>
      <sz val="15"/>
      <color rgb="FF000000"/>
      <name val="TH SarabunPSK"/>
      <family val="2"/>
    </font>
    <font>
      <sz val="16"/>
      <color theme="1"/>
      <name val="TH NiramitIT๙"/>
    </font>
    <font>
      <sz val="72"/>
      <color theme="1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 vertical="top"/>
    </xf>
    <xf numFmtId="0" fontId="6" fillId="0" borderId="1" xfId="0" applyFont="1" applyBorder="1"/>
    <xf numFmtId="0" fontId="6" fillId="0" borderId="5" xfId="0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10" xfId="0" applyFont="1" applyBorder="1"/>
    <xf numFmtId="0" fontId="5" fillId="0" borderId="14" xfId="0" applyFont="1" applyBorder="1"/>
    <xf numFmtId="0" fontId="5" fillId="0" borderId="15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top"/>
    </xf>
    <xf numFmtId="0" fontId="5" fillId="0" borderId="5" xfId="0" quotePrefix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4" xfId="0" applyFont="1" applyBorder="1"/>
    <xf numFmtId="0" fontId="6" fillId="0" borderId="5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5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5" fillId="0" borderId="8" xfId="0" applyFont="1" applyBorder="1"/>
    <xf numFmtId="0" fontId="2" fillId="0" borderId="16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1" xfId="0" applyFont="1" applyBorder="1"/>
    <xf numFmtId="1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0" fontId="9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49" fontId="6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3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right" vertical="center" textRotation="90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6" fillId="3" borderId="0" xfId="0" applyFont="1" applyFill="1"/>
    <xf numFmtId="0" fontId="17" fillId="0" borderId="1" xfId="0" applyFont="1" applyBorder="1"/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Protection="1">
      <protection locked="0"/>
    </xf>
    <xf numFmtId="0" fontId="18" fillId="0" borderId="8" xfId="0" applyFont="1" applyBorder="1"/>
    <xf numFmtId="49" fontId="5" fillId="0" borderId="0" xfId="0" applyNumberFormat="1" applyFont="1" applyProtection="1">
      <protection locked="0"/>
    </xf>
    <xf numFmtId="0" fontId="18" fillId="0" borderId="6" xfId="0" applyFont="1" applyBorder="1"/>
    <xf numFmtId="49" fontId="5" fillId="0" borderId="8" xfId="0" applyNumberFormat="1" applyFont="1" applyBorder="1" applyProtection="1">
      <protection locked="0"/>
    </xf>
    <xf numFmtId="0" fontId="19" fillId="3" borderId="1" xfId="0" applyFont="1" applyFill="1" applyBorder="1" applyAlignment="1">
      <alignment horizontal="left" vertical="center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Fill="1"/>
    <xf numFmtId="0" fontId="5" fillId="0" borderId="1" xfId="0" applyFont="1" applyFill="1" applyBorder="1" applyAlignment="1">
      <alignment horizontal="right" vertical="center" textRotation="9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49" fontId="5" fillId="0" borderId="12" xfId="0" applyNumberFormat="1" applyFont="1" applyBorder="1" applyAlignment="1" applyProtection="1">
      <alignment vertical="top" wrapText="1"/>
      <protection locked="0"/>
    </xf>
    <xf numFmtId="49" fontId="5" fillId="0" borderId="14" xfId="0" applyNumberFormat="1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0" xfId="0" quotePrefix="1" applyFont="1" applyBorder="1" applyAlignment="1">
      <alignment horizontal="center" vertical="top"/>
    </xf>
    <xf numFmtId="0" fontId="5" fillId="0" borderId="11" xfId="0" quotePrefix="1" applyFont="1" applyBorder="1" applyAlignment="1">
      <alignment horizontal="center" vertical="top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16" fontId="6" fillId="0" borderId="0" xfId="0" quotePrefix="1" applyNumberFormat="1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5" fillId="6" borderId="1" xfId="0" applyNumberFormat="1" applyFont="1" applyFill="1" applyBorder="1" applyAlignment="1" applyProtection="1">
      <alignment horizontal="left" vertical="top"/>
      <protection locked="0"/>
    </xf>
    <xf numFmtId="49" fontId="5" fillId="6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top"/>
      <protection locked="0"/>
    </xf>
    <xf numFmtId="49" fontId="5" fillId="4" borderId="1" xfId="0" applyNumberFormat="1" applyFont="1" applyFill="1" applyBorder="1" applyAlignment="1" applyProtection="1">
      <alignment horizontal="left" vertical="top" wrapText="1"/>
      <protection locked="0"/>
    </xf>
    <xf numFmtId="49" fontId="5" fillId="4" borderId="6" xfId="0" applyNumberFormat="1" applyFont="1" applyFill="1" applyBorder="1" applyAlignment="1" applyProtection="1">
      <alignment horizontal="left" vertical="top"/>
      <protection locked="0"/>
    </xf>
    <xf numFmtId="49" fontId="5" fillId="4" borderId="8" xfId="0" applyNumberFormat="1" applyFont="1" applyFill="1" applyBorder="1" applyAlignment="1" applyProtection="1">
      <alignment horizontal="left" vertical="top"/>
      <protection locked="0"/>
    </xf>
    <xf numFmtId="49" fontId="5" fillId="4" borderId="5" xfId="0" applyNumberFormat="1" applyFont="1" applyFill="1" applyBorder="1" applyAlignment="1" applyProtection="1">
      <alignment horizontal="left" vertical="top"/>
      <protection locked="0"/>
    </xf>
    <xf numFmtId="0" fontId="20" fillId="0" borderId="16" xfId="0" applyFont="1" applyBorder="1" applyAlignment="1">
      <alignment horizontal="center" vertical="center" textRotation="180"/>
    </xf>
    <xf numFmtId="0" fontId="5" fillId="0" borderId="16" xfId="0" applyFont="1" applyBorder="1" applyAlignment="1">
      <alignment horizontal="center" vertical="center" textRotation="180"/>
    </xf>
    <xf numFmtId="49" fontId="5" fillId="3" borderId="1" xfId="0" applyNumberFormat="1" applyFont="1" applyFill="1" applyBorder="1" applyAlignment="1" applyProtection="1">
      <alignment horizontal="left" vertical="top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/>
      <protection locked="0"/>
    </xf>
    <xf numFmtId="49" fontId="5" fillId="3" borderId="8" xfId="0" applyNumberFormat="1" applyFont="1" applyFill="1" applyBorder="1" applyAlignment="1" applyProtection="1">
      <alignment horizontal="left" vertical="top"/>
      <protection locked="0"/>
    </xf>
    <xf numFmtId="49" fontId="5" fillId="3" borderId="5" xfId="0" applyNumberFormat="1" applyFont="1" applyFill="1" applyBorder="1" applyAlignment="1" applyProtection="1">
      <alignment horizontal="left" vertical="top"/>
      <protection locked="0"/>
    </xf>
    <xf numFmtId="49" fontId="5" fillId="5" borderId="1" xfId="0" applyNumberFormat="1" applyFont="1" applyFill="1" applyBorder="1" applyAlignment="1" applyProtection="1">
      <alignment horizontal="left" vertical="top"/>
      <protection locked="0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9" fontId="5" fillId="6" borderId="7" xfId="0" applyNumberFormat="1" applyFont="1" applyFill="1" applyBorder="1" applyAlignment="1" applyProtection="1">
      <alignment horizontal="left" vertical="top"/>
      <protection locked="0"/>
    </xf>
    <xf numFmtId="49" fontId="5" fillId="6" borderId="0" xfId="0" applyNumberFormat="1" applyFont="1" applyFill="1" applyAlignment="1" applyProtection="1">
      <alignment horizontal="left" vertical="top"/>
      <protection locked="0"/>
    </xf>
    <xf numFmtId="49" fontId="5" fillId="6" borderId="7" xfId="0" applyNumberFormat="1" applyFont="1" applyFill="1" applyBorder="1" applyAlignment="1" applyProtection="1">
      <alignment horizontal="left" vertical="top" wrapText="1"/>
      <protection locked="0"/>
    </xf>
    <xf numFmtId="49" fontId="5" fillId="6" borderId="0" xfId="0" applyNumberFormat="1" applyFont="1" applyFill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 applyProtection="1">
      <alignment horizontal="left" vertical="top" wrapText="1"/>
      <protection locked="0"/>
    </xf>
    <xf numFmtId="49" fontId="5" fillId="4" borderId="0" xfId="0" applyNumberFormat="1" applyFont="1" applyFill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 applyProtection="1">
      <alignment horizontal="left" vertical="top"/>
      <protection locked="0"/>
    </xf>
    <xf numFmtId="49" fontId="5" fillId="4" borderId="0" xfId="0" applyNumberFormat="1" applyFont="1" applyFill="1" applyAlignment="1" applyProtection="1">
      <alignment horizontal="left" vertical="top"/>
      <protection locked="0"/>
    </xf>
    <xf numFmtId="49" fontId="5" fillId="5" borderId="7" xfId="0" applyNumberFormat="1" applyFont="1" applyFill="1" applyBorder="1" applyAlignment="1" applyProtection="1">
      <alignment horizontal="left" vertical="top"/>
      <protection locked="0"/>
    </xf>
    <xf numFmtId="49" fontId="5" fillId="5" borderId="0" xfId="0" applyNumberFormat="1" applyFont="1" applyFill="1" applyAlignment="1" applyProtection="1">
      <alignment horizontal="left" vertical="top"/>
      <protection locked="0"/>
    </xf>
    <xf numFmtId="49" fontId="5" fillId="5" borderId="7" xfId="0" applyNumberFormat="1" applyFont="1" applyFill="1" applyBorder="1" applyAlignment="1" applyProtection="1">
      <alignment horizontal="left" vertical="top" wrapText="1"/>
      <protection locked="0"/>
    </xf>
    <xf numFmtId="49" fontId="5" fillId="5" borderId="0" xfId="0" applyNumberFormat="1" applyFont="1" applyFill="1" applyAlignment="1" applyProtection="1">
      <alignment horizontal="left" vertical="top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57150</xdr:rowOff>
        </xdr:from>
        <xdr:to>
          <xdr:col>1</xdr:col>
          <xdr:colOff>409575</xdr:colOff>
          <xdr:row>2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66675</xdr:rowOff>
        </xdr:from>
        <xdr:to>
          <xdr:col>1</xdr:col>
          <xdr:colOff>409575</xdr:colOff>
          <xdr:row>3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28575</xdr:rowOff>
        </xdr:from>
        <xdr:to>
          <xdr:col>0</xdr:col>
          <xdr:colOff>2047875</xdr:colOff>
          <xdr:row>9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ดีเด่น (ร้อยละ ๙๕ ขึ้นไป)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19050</xdr:rowOff>
        </xdr:from>
        <xdr:to>
          <xdr:col>0</xdr:col>
          <xdr:colOff>2257425</xdr:colOff>
          <xdr:row>10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ดีมาก (ร้อยละ ๘๕  แต่ไม่ถึงร้อยละ ๙๕)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2028825</xdr:colOff>
          <xdr:row>11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ดี (ร้อยละ ๗๕  แต่ไม่ถึงร้อยละ ๘๕)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19050</xdr:rowOff>
        </xdr:from>
        <xdr:to>
          <xdr:col>0</xdr:col>
          <xdr:colOff>2028825</xdr:colOff>
          <xdr:row>12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พอใช้ (ร้อยละ ๖๕  แต่ไม่ถึงร้อยละ ๗๕)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38100</xdr:rowOff>
        </xdr:from>
        <xdr:to>
          <xdr:col>0</xdr:col>
          <xdr:colOff>2028825</xdr:colOff>
          <xdr:row>13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ต้องปรับปรุง (ต่ำกว่าร้อบละ ๖๕)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85725</xdr:rowOff>
        </xdr:from>
        <xdr:to>
          <xdr:col>0</xdr:col>
          <xdr:colOff>352425</xdr:colOff>
          <xdr:row>12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95250</xdr:rowOff>
        </xdr:from>
        <xdr:to>
          <xdr:col>3</xdr:col>
          <xdr:colOff>323850</xdr:colOff>
          <xdr:row>12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95250</xdr:rowOff>
        </xdr:from>
        <xdr:to>
          <xdr:col>6</xdr:col>
          <xdr:colOff>342900</xdr:colOff>
          <xdr:row>12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0</xdr:col>
          <xdr:colOff>295275</xdr:colOff>
          <xdr:row>2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</xdr:row>
          <xdr:rowOff>28575</xdr:rowOff>
        </xdr:from>
        <xdr:to>
          <xdr:col>0</xdr:col>
          <xdr:colOff>295275</xdr:colOff>
          <xdr:row>3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19050</xdr:rowOff>
        </xdr:from>
        <xdr:to>
          <xdr:col>1</xdr:col>
          <xdr:colOff>276225</xdr:colOff>
          <xdr:row>2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</xdr:row>
          <xdr:rowOff>28575</xdr:rowOff>
        </xdr:from>
        <xdr:to>
          <xdr:col>1</xdr:col>
          <xdr:colOff>276225</xdr:colOff>
          <xdr:row>3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19050</xdr:rowOff>
        </xdr:from>
        <xdr:to>
          <xdr:col>0</xdr:col>
          <xdr:colOff>295275</xdr:colOff>
          <xdr:row>15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28575</xdr:rowOff>
        </xdr:from>
        <xdr:to>
          <xdr:col>0</xdr:col>
          <xdr:colOff>295275</xdr:colOff>
          <xdr:row>16</xdr:row>
          <xdr:rowOff>38100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59999389629810485"/>
  </sheetPr>
  <dimension ref="A1:AD26"/>
  <sheetViews>
    <sheetView tabSelected="1" showWhiteSpace="0" view="pageBreakPreview" zoomScale="98" zoomScaleNormal="100" zoomScaleSheetLayoutView="98" workbookViewId="0">
      <selection activeCell="B6" sqref="B6:F6"/>
    </sheetView>
  </sheetViews>
  <sheetFormatPr defaultColWidth="9" defaultRowHeight="20.25"/>
  <cols>
    <col min="1" max="1" width="14.625" style="1" customWidth="1"/>
    <col min="2" max="2" width="6" style="1" customWidth="1"/>
    <col min="3" max="3" width="10" style="1" customWidth="1"/>
    <col min="4" max="4" width="8.25" style="1" customWidth="1"/>
    <col min="5" max="6" width="8.375" style="1" customWidth="1"/>
    <col min="7" max="11" width="2.625" style="1" customWidth="1"/>
    <col min="12" max="12" width="2.625" style="106" customWidth="1"/>
    <col min="13" max="17" width="2.625" style="1" customWidth="1"/>
    <col min="18" max="18" width="2.625" style="106" customWidth="1"/>
    <col min="19" max="25" width="2.625" style="1" customWidth="1"/>
    <col min="26" max="26" width="2.625" style="106" customWidth="1"/>
    <col min="27" max="27" width="11.375" style="1" customWidth="1"/>
    <col min="28" max="28" width="8.375" style="1" customWidth="1"/>
    <col min="29" max="29" width="10.375" style="1" customWidth="1"/>
    <col min="30" max="30" width="9.375" style="1" hidden="1" customWidth="1"/>
    <col min="31" max="31" width="9.375" style="1" customWidth="1"/>
    <col min="32" max="16384" width="9" style="1"/>
  </cols>
  <sheetData>
    <row r="1" spans="1:30" ht="23.25">
      <c r="A1" s="140" t="s">
        <v>167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</row>
    <row r="2" spans="1:30" ht="25.5">
      <c r="A2" s="72" t="s">
        <v>69</v>
      </c>
      <c r="B2" s="73"/>
      <c r="C2" s="72" t="s">
        <v>94</v>
      </c>
      <c r="D2" s="141" t="s">
        <v>96</v>
      </c>
      <c r="E2" s="142"/>
      <c r="F2" s="80">
        <v>2563</v>
      </c>
      <c r="G2" s="18"/>
      <c r="H2" s="18"/>
      <c r="I2" s="145" t="s">
        <v>197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30" ht="25.5">
      <c r="A3" s="74"/>
      <c r="B3" s="75"/>
      <c r="C3" s="72" t="s">
        <v>95</v>
      </c>
      <c r="D3" s="143" t="s">
        <v>97</v>
      </c>
      <c r="E3" s="144"/>
      <c r="F3" s="80">
        <v>2564</v>
      </c>
      <c r="G3" s="18"/>
      <c r="H3" s="18"/>
      <c r="I3" s="145" t="s">
        <v>198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30">
      <c r="A4" s="18" t="s">
        <v>70</v>
      </c>
      <c r="AD4" s="34"/>
    </row>
    <row r="5" spans="1:30">
      <c r="A5" s="146" t="s">
        <v>71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8"/>
    </row>
    <row r="6" spans="1:30">
      <c r="A6" s="89" t="s">
        <v>98</v>
      </c>
      <c r="B6" s="138"/>
      <c r="C6" s="138"/>
      <c r="D6" s="138"/>
      <c r="E6" s="138"/>
      <c r="F6" s="139"/>
      <c r="G6" s="125" t="s">
        <v>42</v>
      </c>
      <c r="H6" s="126"/>
      <c r="I6" s="126"/>
      <c r="J6" s="138" t="s">
        <v>170</v>
      </c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/>
      <c r="W6" s="125" t="s">
        <v>101</v>
      </c>
      <c r="X6" s="126"/>
      <c r="Y6" s="126"/>
      <c r="Z6" s="126"/>
      <c r="AA6" s="138"/>
      <c r="AB6" s="138"/>
      <c r="AC6" s="139"/>
    </row>
    <row r="7" spans="1:30">
      <c r="A7" s="90" t="s">
        <v>81</v>
      </c>
      <c r="B7" s="138" t="s">
        <v>169</v>
      </c>
      <c r="C7" s="138"/>
      <c r="D7" s="138"/>
      <c r="E7" s="138"/>
      <c r="F7" s="139"/>
      <c r="G7" s="119" t="s">
        <v>99</v>
      </c>
      <c r="H7" s="120"/>
      <c r="I7" s="120"/>
      <c r="J7" s="120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9"/>
      <c r="W7" s="125" t="s">
        <v>100</v>
      </c>
      <c r="X7" s="126"/>
      <c r="Y7" s="126" t="s">
        <v>128</v>
      </c>
      <c r="Z7" s="126"/>
      <c r="AA7" s="126"/>
      <c r="AB7" s="126"/>
      <c r="AC7" s="149"/>
    </row>
    <row r="8" spans="1:30">
      <c r="A8" s="132" t="s">
        <v>72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4"/>
    </row>
    <row r="9" spans="1:30">
      <c r="A9" s="89" t="s">
        <v>98</v>
      </c>
      <c r="B9" s="138" t="s">
        <v>118</v>
      </c>
      <c r="C9" s="138"/>
      <c r="D9" s="138"/>
      <c r="E9" s="138"/>
      <c r="F9" s="139"/>
      <c r="G9" s="125" t="s">
        <v>42</v>
      </c>
      <c r="H9" s="126"/>
      <c r="I9" s="126"/>
      <c r="J9" s="126" t="s">
        <v>119</v>
      </c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91"/>
      <c r="X9" s="91"/>
      <c r="Y9" s="91"/>
      <c r="Z9" s="109"/>
      <c r="AA9" s="91"/>
      <c r="AB9" s="91"/>
      <c r="AC9" s="92"/>
    </row>
    <row r="10" spans="1:30">
      <c r="AD10" s="33"/>
    </row>
    <row r="11" spans="1:30">
      <c r="A11" s="18" t="str">
        <f>IF(B7="วิชาการ",ส่วนอ้างอิงห้ามปริ้น!E1,IF(B7="ทั่วไป",ส่วนอ้างอิงห้ามปริ้น!E2,IF(B7="พนักงานจ้างตามภารกิจ",ส่วนอ้างอิงห้ามปริ้น!E2,IF(B7="",""))))</f>
        <v>ส่วนที่ 1 ผลสัมฤทธิ์ของงาน (ไม่น้อยกว่าร้อยละ 80)</v>
      </c>
      <c r="B11" s="18"/>
      <c r="C11" s="18"/>
      <c r="D11" s="18"/>
    </row>
    <row r="12" spans="1:30">
      <c r="A12" s="127"/>
      <c r="B12" s="131"/>
      <c r="C12" s="131" t="s">
        <v>2</v>
      </c>
      <c r="D12" s="123" t="s">
        <v>73</v>
      </c>
      <c r="E12" s="124"/>
      <c r="F12" s="150"/>
      <c r="G12" s="123" t="s">
        <v>85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7" t="s">
        <v>86</v>
      </c>
      <c r="AB12" s="7" t="s">
        <v>88</v>
      </c>
      <c r="AC12" s="7" t="s">
        <v>91</v>
      </c>
    </row>
    <row r="13" spans="1:30">
      <c r="A13" s="127" t="s">
        <v>105</v>
      </c>
      <c r="B13" s="131"/>
      <c r="C13" s="130"/>
      <c r="D13" s="7" t="s">
        <v>77</v>
      </c>
      <c r="E13" s="7" t="s">
        <v>77</v>
      </c>
      <c r="F13" s="7" t="s">
        <v>77</v>
      </c>
      <c r="G13" s="127" t="s">
        <v>74</v>
      </c>
      <c r="H13" s="128"/>
      <c r="I13" s="128"/>
      <c r="J13" s="128"/>
      <c r="K13" s="128"/>
      <c r="L13" s="131"/>
      <c r="M13" s="127" t="s">
        <v>75</v>
      </c>
      <c r="N13" s="128"/>
      <c r="O13" s="128"/>
      <c r="P13" s="128"/>
      <c r="Q13" s="128"/>
      <c r="R13" s="131"/>
      <c r="S13" s="127" t="s">
        <v>76</v>
      </c>
      <c r="T13" s="128"/>
      <c r="U13" s="128"/>
      <c r="V13" s="128"/>
      <c r="W13" s="128"/>
      <c r="X13" s="128"/>
      <c r="Y13" s="128"/>
      <c r="Z13" s="128"/>
      <c r="AA13" s="9" t="s">
        <v>87</v>
      </c>
      <c r="AB13" s="9" t="s">
        <v>89</v>
      </c>
      <c r="AC13" s="9" t="s">
        <v>92</v>
      </c>
    </row>
    <row r="14" spans="1:30">
      <c r="A14" s="129" t="s">
        <v>106</v>
      </c>
      <c r="B14" s="130"/>
      <c r="C14" s="22" t="s">
        <v>3</v>
      </c>
      <c r="D14" s="9" t="s">
        <v>78</v>
      </c>
      <c r="E14" s="9" t="s">
        <v>79</v>
      </c>
      <c r="F14" s="9" t="s">
        <v>80</v>
      </c>
      <c r="G14" s="121" t="s">
        <v>84</v>
      </c>
      <c r="H14" s="122"/>
      <c r="I14" s="122"/>
      <c r="J14" s="122"/>
      <c r="K14" s="122"/>
      <c r="L14" s="135"/>
      <c r="M14" s="121" t="s">
        <v>82</v>
      </c>
      <c r="N14" s="122"/>
      <c r="O14" s="122"/>
      <c r="P14" s="122"/>
      <c r="Q14" s="122"/>
      <c r="R14" s="135"/>
      <c r="S14" s="121" t="s">
        <v>83</v>
      </c>
      <c r="T14" s="122"/>
      <c r="U14" s="122"/>
      <c r="V14" s="122"/>
      <c r="W14" s="122"/>
      <c r="X14" s="122"/>
      <c r="Y14" s="122"/>
      <c r="Z14" s="122"/>
      <c r="AA14" s="23" t="s">
        <v>103</v>
      </c>
      <c r="AB14" s="15" t="s">
        <v>104</v>
      </c>
      <c r="AC14" s="9" t="s">
        <v>93</v>
      </c>
    </row>
    <row r="15" spans="1:30" ht="39" customHeight="1">
      <c r="A15" s="136" t="s">
        <v>1</v>
      </c>
      <c r="B15" s="137"/>
      <c r="C15" s="24"/>
      <c r="D15" s="25" t="s">
        <v>5</v>
      </c>
      <c r="E15" s="25" t="s">
        <v>6</v>
      </c>
      <c r="F15" s="25" t="s">
        <v>112</v>
      </c>
      <c r="G15" s="86">
        <v>0.5</v>
      </c>
      <c r="H15" s="86">
        <v>1</v>
      </c>
      <c r="I15" s="86">
        <v>1.5</v>
      </c>
      <c r="J15" s="86">
        <v>2</v>
      </c>
      <c r="K15" s="86">
        <v>2.5</v>
      </c>
      <c r="L15" s="107">
        <v>3</v>
      </c>
      <c r="M15" s="86">
        <v>0.5</v>
      </c>
      <c r="N15" s="86">
        <v>1</v>
      </c>
      <c r="O15" s="86">
        <v>1.5</v>
      </c>
      <c r="P15" s="86">
        <v>2</v>
      </c>
      <c r="Q15" s="86">
        <v>2.5</v>
      </c>
      <c r="R15" s="107">
        <v>3</v>
      </c>
      <c r="S15" s="86">
        <v>0.5</v>
      </c>
      <c r="T15" s="86">
        <v>1</v>
      </c>
      <c r="U15" s="86">
        <v>1.5</v>
      </c>
      <c r="V15" s="86">
        <v>2</v>
      </c>
      <c r="W15" s="86">
        <v>2.5</v>
      </c>
      <c r="X15" s="86">
        <v>3</v>
      </c>
      <c r="Y15" s="86">
        <v>3.5</v>
      </c>
      <c r="Z15" s="107">
        <v>4</v>
      </c>
      <c r="AA15" s="25" t="s">
        <v>90</v>
      </c>
      <c r="AB15" s="26" t="s">
        <v>117</v>
      </c>
      <c r="AC15" s="27" t="s">
        <v>111</v>
      </c>
    </row>
    <row r="16" spans="1:30" ht="181.9" customHeight="1">
      <c r="A16" s="110"/>
      <c r="B16" s="111"/>
      <c r="C16" s="104"/>
      <c r="D16" s="61"/>
      <c r="E16" s="61"/>
      <c r="F16" s="61"/>
      <c r="G16" s="41"/>
      <c r="H16" s="41"/>
      <c r="I16" s="41"/>
      <c r="J16" s="41"/>
      <c r="K16" s="41"/>
      <c r="L16" s="108" t="s">
        <v>195</v>
      </c>
      <c r="M16" s="41"/>
      <c r="N16" s="41"/>
      <c r="O16" s="41"/>
      <c r="P16" s="41"/>
      <c r="Q16" s="41"/>
      <c r="R16" s="108" t="s">
        <v>195</v>
      </c>
      <c r="S16" s="41"/>
      <c r="T16" s="41"/>
      <c r="U16" s="41"/>
      <c r="V16" s="41"/>
      <c r="W16" s="41"/>
      <c r="X16" s="41"/>
      <c r="Y16" s="41"/>
      <c r="Z16" s="108" t="s">
        <v>195</v>
      </c>
      <c r="AA16" s="42">
        <f>IF(G16="x",0.5,)+IF(H16="x",1,)+IF(I16="x",1.5,)+IF(J16="x",2,)+IF(K16="x",2.5,)+IF(L16="x",3,)+IF(M16="x",0.5,)+IF(N16="x",1,)+IF(O16="x",1.5,)+IF(P16="x",2,)+IF(Q16="x",2.5,)+IF(R16="x",3,)+IF(S16="x",0.5,)+IF(T16="x",1,)+IF(U16="x",1.5,)+IF(V16="x",2,)+IF(W16="x",2.5,)+IF(X16="x",3,)+IF(Y16="x",3.5,)+IF(Z16="x",4,)</f>
        <v>10</v>
      </c>
      <c r="AB16" s="42">
        <f t="shared" ref="AB16:AB25" si="0">C16*AA16/10</f>
        <v>0</v>
      </c>
      <c r="AC16" s="61"/>
    </row>
    <row r="17" spans="1:29" ht="181.15" customHeight="1">
      <c r="A17" s="110"/>
      <c r="B17" s="111"/>
      <c r="C17" s="104"/>
      <c r="D17" s="61"/>
      <c r="E17" s="61"/>
      <c r="F17" s="61"/>
      <c r="G17" s="41"/>
      <c r="H17" s="41"/>
      <c r="I17" s="41"/>
      <c r="J17" s="41"/>
      <c r="K17" s="41"/>
      <c r="L17" s="108" t="s">
        <v>195</v>
      </c>
      <c r="M17" s="41"/>
      <c r="N17" s="41"/>
      <c r="O17" s="41"/>
      <c r="P17" s="41"/>
      <c r="Q17" s="41"/>
      <c r="R17" s="108" t="s">
        <v>195</v>
      </c>
      <c r="S17" s="41"/>
      <c r="T17" s="41"/>
      <c r="U17" s="41"/>
      <c r="V17" s="41"/>
      <c r="W17" s="41"/>
      <c r="X17" s="41"/>
      <c r="Y17" s="41"/>
      <c r="Z17" s="108" t="s">
        <v>195</v>
      </c>
      <c r="AA17" s="42">
        <f t="shared" ref="AA17:AA25" si="1">IF(G17="x",0.5,)+IF(H17="x",1,)+IF(I17="x",1.5,)+IF(J17="x",2,)+IF(K17="x",2.5,)+IF(L17="x",3,)+IF(M17="x",0.5,)+IF(N17="x",1,)+IF(O17="x",1.5,)+IF(P17="x",2,)+IF(Q17="x",2.5,)+IF(R17="x",3,)+IF(S17="x",0.5,)+IF(T17="x",1,)+IF(U17="x",1.5,)+IF(V17="x",2,)+IF(W17="x",2.5,)+IF(X17="x",3,)+IF(Y17="x",3.5,)+IF(Z17="x",4,)</f>
        <v>10</v>
      </c>
      <c r="AB17" s="42">
        <f t="shared" si="0"/>
        <v>0</v>
      </c>
      <c r="AC17" s="61"/>
    </row>
    <row r="18" spans="1:29" ht="188.25" customHeight="1">
      <c r="A18" s="110"/>
      <c r="B18" s="111"/>
      <c r="C18" s="104"/>
      <c r="D18" s="61"/>
      <c r="E18" s="61"/>
      <c r="F18" s="61"/>
      <c r="G18" s="41"/>
      <c r="H18" s="41"/>
      <c r="I18" s="41"/>
      <c r="J18" s="41"/>
      <c r="K18" s="41" t="s">
        <v>195</v>
      </c>
      <c r="L18" s="108"/>
      <c r="M18" s="41"/>
      <c r="N18" s="41"/>
      <c r="O18" s="41"/>
      <c r="P18" s="41"/>
      <c r="Q18" s="41"/>
      <c r="R18" s="108" t="s">
        <v>195</v>
      </c>
      <c r="S18" s="41"/>
      <c r="T18" s="41"/>
      <c r="U18" s="41"/>
      <c r="V18" s="41"/>
      <c r="W18" s="41"/>
      <c r="X18" s="41"/>
      <c r="Y18" s="41"/>
      <c r="Z18" s="108" t="s">
        <v>195</v>
      </c>
      <c r="AA18" s="42">
        <f>IF(G18="x",0.5,)+IF(H18="x",1,)+IF(I18="x",1.5,)+IF(J18="x",2,)+IF(K18="x",2.5,)+IF(L18="x",3,)+IF(M18="x",0.5,)+IF(N18="x",1,)+IF(O18="x",1.5,)+IF(P18="x",2,)+IF(Q18="x",2.5,)+IF(R18="x",3,)+IF(S18="x",0.5,)+IF(T18="x",1,)+IF(U18="x",1.5,)+IF(V18="x",2,)+IF(W18="x",2.5,)+IF(X18="x",3,)+IF(Y18="x",3.5,)+IF(Z18="x",4,)</f>
        <v>9.5</v>
      </c>
      <c r="AB18" s="42">
        <f>C18*AA18/10</f>
        <v>0</v>
      </c>
      <c r="AC18" s="61"/>
    </row>
    <row r="19" spans="1:29" ht="121.5" customHeight="1">
      <c r="A19" s="110"/>
      <c r="B19" s="111"/>
      <c r="C19" s="104"/>
      <c r="D19" s="61"/>
      <c r="E19" s="61"/>
      <c r="F19" s="61"/>
      <c r="G19" s="41"/>
      <c r="H19" s="41"/>
      <c r="I19" s="41"/>
      <c r="J19" s="41"/>
      <c r="K19" s="41"/>
      <c r="L19" s="108" t="s">
        <v>195</v>
      </c>
      <c r="M19" s="41"/>
      <c r="N19" s="41"/>
      <c r="O19" s="41"/>
      <c r="P19" s="41"/>
      <c r="Q19" s="41"/>
      <c r="R19" s="108" t="s">
        <v>195</v>
      </c>
      <c r="S19" s="41"/>
      <c r="T19" s="41"/>
      <c r="U19" s="41"/>
      <c r="V19" s="41"/>
      <c r="W19" s="41"/>
      <c r="X19" s="41"/>
      <c r="Y19" s="41"/>
      <c r="Z19" s="108" t="s">
        <v>195</v>
      </c>
      <c r="AA19" s="42">
        <f>IF(G19="x",0.5,)+IF(H19="x",1,)+IF(I19="x",1.5,)+IF(J19="x",2,)+IF(K19="x",2.5,)+IF(L19="x",3,)+IF(M19="x",0.5,)+IF(N19="x",1,)+IF(O19="x",1.5,)+IF(P19="x",2,)+IF(Q19="x",2.5,)+IF(R19="x",3,)+IF(S19="x",0.5,)+IF(T19="x",1,)+IF(U19="x",1.5,)+IF(V19="x",2,)+IF(W19="x",2.5,)+IF(X19="x",3,)+IF(Y19="x",3.5,)+IF(Z19="x",4,)</f>
        <v>10</v>
      </c>
      <c r="AB19" s="42">
        <f>C19*AA19/10</f>
        <v>0</v>
      </c>
      <c r="AC19" s="61"/>
    </row>
    <row r="20" spans="1:29" ht="137.25" customHeight="1">
      <c r="A20" s="112"/>
      <c r="B20" s="113"/>
      <c r="C20" s="104"/>
      <c r="D20" s="105"/>
      <c r="E20" s="105"/>
      <c r="F20" s="105"/>
      <c r="G20" s="41"/>
      <c r="H20" s="41"/>
      <c r="I20" s="41"/>
      <c r="J20" s="41"/>
      <c r="K20" s="41"/>
      <c r="L20" s="108" t="s">
        <v>195</v>
      </c>
      <c r="M20" s="41"/>
      <c r="N20" s="41"/>
      <c r="O20" s="41"/>
      <c r="P20" s="41"/>
      <c r="Q20" s="41" t="s">
        <v>195</v>
      </c>
      <c r="R20" s="108"/>
      <c r="S20" s="41"/>
      <c r="T20" s="41"/>
      <c r="U20" s="41"/>
      <c r="V20" s="41"/>
      <c r="W20" s="41"/>
      <c r="X20" s="41"/>
      <c r="Y20" s="41"/>
      <c r="Z20" s="108" t="s">
        <v>195</v>
      </c>
      <c r="AA20" s="42">
        <f>IF(G20="x",0.5,)+IF(H20="x",1,)+IF(I20="x",1.5,)+IF(J20="x",2,)+IF(K20="x",2.5,)+IF(L20="x",3,)+IF(M20="x",0.5,)+IF(N20="x",1,)+IF(O20="x",1.5,)+IF(P20="x",2,)+IF(Q20="x",2.5,)+IF(R20="x",3,)+IF(S20="x",0.5,)+IF(T20="x",1,)+IF(U20="x",1.5,)+IF(V20="x",2,)+IF(W20="x",2.5,)+IF(X20="x",3,)+IF(Y20="x",3.5,)+IF(Z20="x",4,)</f>
        <v>9.5</v>
      </c>
      <c r="AB20" s="42">
        <f>C20*AA20/10</f>
        <v>0</v>
      </c>
      <c r="AC20" s="105"/>
    </row>
    <row r="21" spans="1:29" ht="246.6" customHeight="1">
      <c r="A21" s="112"/>
      <c r="B21" s="113"/>
      <c r="C21" s="104"/>
      <c r="D21" s="105"/>
      <c r="E21" s="105"/>
      <c r="F21" s="105"/>
      <c r="G21" s="41"/>
      <c r="H21" s="41"/>
      <c r="I21" s="41"/>
      <c r="J21" s="41"/>
      <c r="K21" s="41" t="s">
        <v>195</v>
      </c>
      <c r="L21" s="108"/>
      <c r="M21" s="41"/>
      <c r="N21" s="41"/>
      <c r="O21" s="41"/>
      <c r="P21" s="41"/>
      <c r="Q21" s="41" t="s">
        <v>195</v>
      </c>
      <c r="R21" s="108"/>
      <c r="S21" s="41"/>
      <c r="T21" s="41"/>
      <c r="U21" s="41"/>
      <c r="V21" s="41"/>
      <c r="W21" s="41"/>
      <c r="X21" s="41"/>
      <c r="Y21" s="41"/>
      <c r="Z21" s="108" t="s">
        <v>195</v>
      </c>
      <c r="AA21" s="42">
        <f t="shared" ref="AA21" si="2">IF(G21="x",0.5,)+IF(H21="x",1,)+IF(I21="x",1.5,)+IF(J21="x",2,)+IF(K21="x",2.5,)+IF(L21="x",3,)+IF(M21="x",0.5,)+IF(N21="x",1,)+IF(O21="x",1.5,)+IF(P21="x",2,)+IF(Q21="x",2.5,)+IF(R21="x",3,)+IF(S21="x",0.5,)+IF(T21="x",1,)+IF(U21="x",1.5,)+IF(V21="x",2,)+IF(W21="x",2.5,)+IF(X21="x",3,)+IF(Y21="x",3.5,)+IF(Z21="x",4,)</f>
        <v>9</v>
      </c>
      <c r="AB21" s="42">
        <f t="shared" ref="AB21" si="3">C21*AA21/10</f>
        <v>0</v>
      </c>
      <c r="AC21" s="105"/>
    </row>
    <row r="22" spans="1:29" ht="246.6" customHeight="1">
      <c r="A22" s="110"/>
      <c r="B22" s="111"/>
      <c r="C22" s="104"/>
      <c r="D22" s="61"/>
      <c r="E22" s="61"/>
      <c r="F22" s="61"/>
      <c r="G22" s="41"/>
      <c r="H22" s="41"/>
      <c r="I22" s="41"/>
      <c r="J22" s="41"/>
      <c r="K22" s="41"/>
      <c r="L22" s="108" t="s">
        <v>195</v>
      </c>
      <c r="M22" s="41"/>
      <c r="N22" s="41"/>
      <c r="O22" s="41"/>
      <c r="P22" s="41"/>
      <c r="Q22" s="41" t="s">
        <v>195</v>
      </c>
      <c r="R22" s="108"/>
      <c r="S22" s="41"/>
      <c r="T22" s="41"/>
      <c r="U22" s="41"/>
      <c r="V22" s="41"/>
      <c r="W22" s="41"/>
      <c r="X22" s="41" t="s">
        <v>195</v>
      </c>
      <c r="Y22" s="41"/>
      <c r="Z22" s="108"/>
      <c r="AA22" s="42">
        <f t="shared" ref="AA22" si="4">IF(G22="x",0.5,)+IF(H22="x",1,)+IF(I22="x",1.5,)+IF(J22="x",2,)+IF(K22="x",2.5,)+IF(L22="x",3,)+IF(M22="x",0.5,)+IF(N22="x",1,)+IF(O22="x",1.5,)+IF(P22="x",2,)+IF(Q22="x",2.5,)+IF(R22="x",3,)+IF(S22="x",0.5,)+IF(T22="x",1,)+IF(U22="x",1.5,)+IF(V22="x",2,)+IF(W22="x",2.5,)+IF(X22="x",3,)+IF(Y22="x",3.5,)+IF(Z22="x",4,)</f>
        <v>8.5</v>
      </c>
      <c r="AB22" s="42">
        <f t="shared" ref="AB22" si="5">C22*AA22/10</f>
        <v>0</v>
      </c>
      <c r="AC22" s="61"/>
    </row>
    <row r="23" spans="1:29" ht="249.75" customHeight="1">
      <c r="A23" s="114"/>
      <c r="B23" s="115"/>
      <c r="C23" s="104"/>
      <c r="D23" s="61"/>
      <c r="E23" s="61"/>
      <c r="F23" s="61"/>
      <c r="G23" s="41"/>
      <c r="H23" s="41"/>
      <c r="I23" s="41"/>
      <c r="J23" s="41"/>
      <c r="K23" s="41" t="s">
        <v>195</v>
      </c>
      <c r="L23" s="108"/>
      <c r="M23" s="41"/>
      <c r="N23" s="41"/>
      <c r="O23" s="41"/>
      <c r="P23" s="41"/>
      <c r="Q23" s="41" t="s">
        <v>195</v>
      </c>
      <c r="R23" s="108"/>
      <c r="S23" s="41"/>
      <c r="T23" s="41"/>
      <c r="U23" s="41"/>
      <c r="V23" s="41"/>
      <c r="W23" s="41"/>
      <c r="X23" s="41" t="s">
        <v>195</v>
      </c>
      <c r="Y23" s="41"/>
      <c r="Z23" s="108"/>
      <c r="AA23" s="42">
        <f t="shared" si="1"/>
        <v>8</v>
      </c>
      <c r="AB23" s="42">
        <f t="shared" si="0"/>
        <v>0</v>
      </c>
      <c r="AC23" s="61"/>
    </row>
    <row r="24" spans="1:29" ht="249.75" customHeight="1">
      <c r="A24" s="112"/>
      <c r="B24" s="113"/>
      <c r="C24" s="104"/>
      <c r="D24" s="61"/>
      <c r="E24" s="61"/>
      <c r="F24" s="61"/>
      <c r="G24" s="41"/>
      <c r="H24" s="41"/>
      <c r="I24" s="41"/>
      <c r="J24" s="41"/>
      <c r="K24" s="41"/>
      <c r="L24" s="108" t="s">
        <v>195</v>
      </c>
      <c r="M24" s="41"/>
      <c r="N24" s="41"/>
      <c r="O24" s="41"/>
      <c r="P24" s="41"/>
      <c r="Q24" s="41"/>
      <c r="R24" s="108" t="s">
        <v>195</v>
      </c>
      <c r="S24" s="41"/>
      <c r="T24" s="41"/>
      <c r="U24" s="41"/>
      <c r="V24" s="41"/>
      <c r="W24" s="41"/>
      <c r="X24" s="41"/>
      <c r="Y24" s="41" t="s">
        <v>195</v>
      </c>
      <c r="Z24" s="108"/>
      <c r="AA24" s="42">
        <f t="shared" ref="AA24" si="6">IF(G24="x",0.5,)+IF(H24="x",1,)+IF(I24="x",1.5,)+IF(J24="x",2,)+IF(K24="x",2.5,)+IF(L24="x",3,)+IF(M24="x",0.5,)+IF(N24="x",1,)+IF(O24="x",1.5,)+IF(P24="x",2,)+IF(Q24="x",2.5,)+IF(R24="x",3,)+IF(S24="x",0.5,)+IF(T24="x",1,)+IF(U24="x",1.5,)+IF(V24="x",2,)+IF(W24="x",2.5,)+IF(X24="x",3,)+IF(Y24="x",3.5,)+IF(Z24="x",4,)</f>
        <v>9.5</v>
      </c>
      <c r="AB24" s="42">
        <f t="shared" ref="AB24" si="7">C24*AA24/10</f>
        <v>0</v>
      </c>
      <c r="AC24" s="61"/>
    </row>
    <row r="25" spans="1:29" ht="243" customHeight="1">
      <c r="A25" s="112"/>
      <c r="B25" s="113"/>
      <c r="C25" s="104"/>
      <c r="D25" s="61"/>
      <c r="E25" s="61"/>
      <c r="F25" s="61"/>
      <c r="G25" s="41"/>
      <c r="H25" s="41"/>
      <c r="I25" s="41"/>
      <c r="J25" s="41"/>
      <c r="K25" s="41" t="s">
        <v>195</v>
      </c>
      <c r="L25" s="108"/>
      <c r="M25" s="41"/>
      <c r="N25" s="41"/>
      <c r="O25" s="41"/>
      <c r="P25" s="41"/>
      <c r="Q25" s="41" t="s">
        <v>195</v>
      </c>
      <c r="R25" s="108"/>
      <c r="S25" s="41"/>
      <c r="T25" s="41"/>
      <c r="U25" s="41"/>
      <c r="V25" s="41"/>
      <c r="W25" s="41"/>
      <c r="X25" s="41" t="s">
        <v>195</v>
      </c>
      <c r="Y25" s="41"/>
      <c r="Z25" s="108"/>
      <c r="AA25" s="42">
        <f t="shared" si="1"/>
        <v>8</v>
      </c>
      <c r="AB25" s="42">
        <f t="shared" si="0"/>
        <v>0</v>
      </c>
      <c r="AC25" s="61"/>
    </row>
    <row r="26" spans="1:29">
      <c r="A26" s="116" t="s">
        <v>25</v>
      </c>
      <c r="B26" s="118"/>
      <c r="C26" s="103">
        <f>SUM(C16:C25)</f>
        <v>0</v>
      </c>
      <c r="D26" s="81"/>
      <c r="E26" s="43"/>
      <c r="F26" s="82"/>
      <c r="G26" s="116" t="s">
        <v>11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8"/>
      <c r="AA26" s="87">
        <f>SUM(AA16:AA25)</f>
        <v>92</v>
      </c>
      <c r="AB26" s="87">
        <f>SUM($AB$16:$AB$25)</f>
        <v>0</v>
      </c>
      <c r="AC26" s="69"/>
    </row>
  </sheetData>
  <sheetProtection algorithmName="SHA-512" hashValue="kCq3fny+tnbTXZYL1sRTHUB73eyrbg5EE8YIo8d9hi0IBQgG46r2nFl7UF/aPInnNykptPgCXC98O6/qzq/wQw==" saltValue="E0MbRi9MOvNVUdKOXlm5Cw==" spinCount="100000" sheet="1" formatRows="0" selectLockedCells="1"/>
  <mergeCells count="45">
    <mergeCell ref="A1:AC1"/>
    <mergeCell ref="D2:E2"/>
    <mergeCell ref="D3:E3"/>
    <mergeCell ref="A12:B12"/>
    <mergeCell ref="I2:Z2"/>
    <mergeCell ref="I3:Z3"/>
    <mergeCell ref="B6:F6"/>
    <mergeCell ref="A5:AC5"/>
    <mergeCell ref="W6:Z6"/>
    <mergeCell ref="AA6:AC6"/>
    <mergeCell ref="G6:I6"/>
    <mergeCell ref="Y7:AC7"/>
    <mergeCell ref="D12:F12"/>
    <mergeCell ref="J6:V6"/>
    <mergeCell ref="K7:V7"/>
    <mergeCell ref="B7:F7"/>
    <mergeCell ref="A17:B17"/>
    <mergeCell ref="A14:B14"/>
    <mergeCell ref="C12:C13"/>
    <mergeCell ref="A13:B13"/>
    <mergeCell ref="A8:AC8"/>
    <mergeCell ref="G14:L14"/>
    <mergeCell ref="J9:V9"/>
    <mergeCell ref="A16:B16"/>
    <mergeCell ref="A15:B15"/>
    <mergeCell ref="B9:F9"/>
    <mergeCell ref="M13:R13"/>
    <mergeCell ref="M14:R14"/>
    <mergeCell ref="G13:L13"/>
    <mergeCell ref="G7:J7"/>
    <mergeCell ref="S14:Z14"/>
    <mergeCell ref="G12:Z12"/>
    <mergeCell ref="G9:I9"/>
    <mergeCell ref="W7:X7"/>
    <mergeCell ref="S13:Z13"/>
    <mergeCell ref="A18:B18"/>
    <mergeCell ref="A19:B19"/>
    <mergeCell ref="A20:B20"/>
    <mergeCell ref="A23:B23"/>
    <mergeCell ref="G26:Z26"/>
    <mergeCell ref="A25:B25"/>
    <mergeCell ref="A26:B26"/>
    <mergeCell ref="A21:B21"/>
    <mergeCell ref="A22:B22"/>
    <mergeCell ref="A24:B24"/>
  </mergeCells>
  <pageMargins left="0.23622047244094491" right="0.23622047244094491" top="0.74803149606299213" bottom="0.23622047244094491" header="0.31496062992125984" footer="0.31496062992125984"/>
  <pageSetup paperSize="9" scale="97" orientation="landscape" r:id="rId1"/>
  <headerFooter>
    <oddHeader>&amp;C&amp;"TH SarabunIT๙,ธรรมดา"&amp;16หน้าที่ &amp;P</oddHeader>
  </headerFooter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1</xdr:row>
                    <xdr:rowOff>57150</xdr:rowOff>
                  </from>
                  <to>
                    <xdr:col>1</xdr:col>
                    <xdr:colOff>409575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1</xdr:col>
                    <xdr:colOff>152400</xdr:colOff>
                    <xdr:row>2</xdr:row>
                    <xdr:rowOff>66675</xdr:rowOff>
                  </from>
                  <to>
                    <xdr:col>1</xdr:col>
                    <xdr:colOff>409575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ท่านไม่สามารถพิมพ์ข้อมูลเองได้" error="ท่านไม่สามารถพิมพ์ข้อมูลเองได้" promptTitle="กรุณาเลือกข้อมูล" prompt="กรุณาเลือกข้อมูล" xr:uid="{00000000-0002-0000-0000-000000000000}">
          <x14:formula1>
            <xm:f>ส่วนอ้างอิงห้ามปริ้น!$A$1:$A$3</xm:f>
          </x14:formula1>
          <xm:sqref>A1:AC1</xm:sqref>
        </x14:dataValidation>
        <x14:dataValidation type="list" allowBlank="1" showInputMessage="1" showErrorMessage="1" errorTitle="ท่านไม่สามารถพิมพ์ข้อมูลเองได้" error="ท่านไม่สามารถพิมพ์ข้อมูลเองได้" promptTitle="กรุณาเลือกข้อมูล" prompt="กรุณาเลือกข้อมูล" xr:uid="{00000000-0002-0000-0000-000001000000}">
          <x14:formula1>
            <xm:f>ส่วนอ้างอิงห้ามปริ้น!$B$1:$B$5</xm:f>
          </x14:formula1>
          <xm:sqref>AA6:AC6</xm:sqref>
        </x14:dataValidation>
        <x14:dataValidation type="list" allowBlank="1" showInputMessage="1" showErrorMessage="1" errorTitle="ท่านไม่สามารถพิมพ์ข้อมูลเองได้" error="ท่านไม่สามารถพิมพ์ข้อมูลเองได้" promptTitle="กรุณาเลือกข้อมูล" prompt="กรุณาเลือกข้อมูล" xr:uid="{00000000-0002-0000-0000-000002000000}">
          <x14:formula1>
            <xm:f>ส่วนอ้างอิงห้ามปริ้น!$C$1:$C$4</xm:f>
          </x14:formula1>
          <xm:sqref>B7:F7</xm:sqref>
        </x14:dataValidation>
        <x14:dataValidation type="list" allowBlank="1" showInputMessage="1" showErrorMessage="1" errorTitle="ท่านไม่สามารถพิมพ์ข้อมูลเองได้" error="ท่านไม่สามารถพิมพ์ข้อมูลเองได้" promptTitle="กรุณาเลือกข้อมูล" prompt="กรุณาเลือกข้อมูล" xr:uid="{00000000-0002-0000-0000-000003000000}">
          <x14:formula1>
            <xm:f>ส่วนอ้างอิงห้ามปริ้น!$D$1:$D$10</xm:f>
          </x14:formula1>
          <xm:sqref>J6:V6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G18"/>
  <sheetViews>
    <sheetView view="pageBreakPreview" topLeftCell="A4" zoomScale="90" zoomScaleNormal="100" zoomScaleSheetLayoutView="90" workbookViewId="0">
      <selection activeCell="A17" sqref="A17"/>
    </sheetView>
  </sheetViews>
  <sheetFormatPr defaultColWidth="9" defaultRowHeight="27" customHeight="1"/>
  <cols>
    <col min="1" max="1" width="37.75" style="1" customWidth="1"/>
    <col min="2" max="2" width="9" style="1"/>
    <col min="3" max="3" width="14.125" style="1" customWidth="1"/>
    <col min="4" max="4" width="12.25" style="1" customWidth="1"/>
    <col min="5" max="5" width="11.125" style="1" customWidth="1"/>
    <col min="6" max="6" width="11.375" style="1" customWidth="1"/>
    <col min="7" max="7" width="32" style="1" customWidth="1"/>
    <col min="8" max="16384" width="9" style="1"/>
  </cols>
  <sheetData>
    <row r="1" spans="1:7" ht="27" customHeight="1">
      <c r="A1" s="154" t="s">
        <v>102</v>
      </c>
      <c r="B1" s="155"/>
      <c r="C1" s="155"/>
      <c r="D1" s="155"/>
      <c r="E1" s="155"/>
      <c r="F1" s="155"/>
      <c r="G1" s="155"/>
    </row>
    <row r="2" spans="1:7" ht="27" customHeight="1">
      <c r="A2" s="18" t="s">
        <v>27</v>
      </c>
    </row>
    <row r="3" spans="1:7" ht="13.5" customHeight="1"/>
    <row r="4" spans="1:7" ht="19.5" customHeight="1">
      <c r="A4" s="152" t="s">
        <v>0</v>
      </c>
      <c r="B4" s="152" t="s">
        <v>2</v>
      </c>
      <c r="C4" s="7" t="s">
        <v>8</v>
      </c>
      <c r="D4" s="8" t="s">
        <v>8</v>
      </c>
      <c r="E4" s="152" t="s">
        <v>11</v>
      </c>
      <c r="F4" s="8" t="s">
        <v>12</v>
      </c>
      <c r="G4" s="7" t="s">
        <v>13</v>
      </c>
    </row>
    <row r="5" spans="1:7" ht="19.5" customHeight="1">
      <c r="A5" s="153"/>
      <c r="B5" s="153"/>
      <c r="C5" s="9" t="s">
        <v>9</v>
      </c>
      <c r="D5" s="10" t="s">
        <v>10</v>
      </c>
      <c r="E5" s="153"/>
      <c r="F5" s="10" t="s">
        <v>26</v>
      </c>
      <c r="G5" s="9" t="s">
        <v>14</v>
      </c>
    </row>
    <row r="6" spans="1:7" ht="19.5" customHeight="1">
      <c r="A6" s="11" t="s">
        <v>1</v>
      </c>
      <c r="B6" s="12" t="s">
        <v>3</v>
      </c>
      <c r="C6" s="11" t="s">
        <v>4</v>
      </c>
      <c r="D6" s="12" t="s">
        <v>5</v>
      </c>
      <c r="E6" s="13" t="s">
        <v>6</v>
      </c>
      <c r="F6" s="15">
        <v>5</v>
      </c>
      <c r="G6" s="14" t="s">
        <v>7</v>
      </c>
    </row>
    <row r="7" spans="1:7" ht="27" customHeight="1">
      <c r="A7" s="17" t="s">
        <v>15</v>
      </c>
      <c r="B7" s="6"/>
      <c r="C7" s="6"/>
      <c r="D7" s="6"/>
      <c r="E7" s="6"/>
      <c r="F7" s="2"/>
      <c r="G7" s="6"/>
    </row>
    <row r="8" spans="1:7" ht="27" customHeight="1">
      <c r="A8" s="3" t="s">
        <v>16</v>
      </c>
      <c r="B8" s="3"/>
      <c r="C8" s="3"/>
      <c r="D8" s="3"/>
      <c r="E8" s="3"/>
      <c r="F8" s="3"/>
      <c r="G8" s="3"/>
    </row>
    <row r="9" spans="1:7" ht="27" customHeight="1">
      <c r="A9" s="4" t="s">
        <v>107</v>
      </c>
      <c r="B9" s="4"/>
      <c r="C9" s="4"/>
      <c r="D9" s="4"/>
      <c r="E9" s="4"/>
      <c r="F9" s="4"/>
      <c r="G9" s="4"/>
    </row>
    <row r="10" spans="1:7" ht="27" customHeight="1">
      <c r="A10" s="4" t="s">
        <v>17</v>
      </c>
      <c r="B10" s="4"/>
      <c r="C10" s="4"/>
      <c r="D10" s="4"/>
      <c r="E10" s="4"/>
      <c r="F10" s="4"/>
      <c r="G10" s="4"/>
    </row>
    <row r="11" spans="1:7" ht="27" customHeight="1">
      <c r="A11" s="4" t="s">
        <v>18</v>
      </c>
      <c r="B11" s="4"/>
      <c r="C11" s="4"/>
      <c r="D11" s="4"/>
      <c r="E11" s="4"/>
      <c r="F11" s="4"/>
      <c r="G11" s="4"/>
    </row>
    <row r="12" spans="1:7" ht="27" customHeight="1">
      <c r="A12" s="5" t="s">
        <v>19</v>
      </c>
      <c r="B12" s="5"/>
      <c r="C12" s="5"/>
      <c r="D12" s="5"/>
      <c r="E12" s="5"/>
      <c r="F12" s="5"/>
      <c r="G12" s="5"/>
    </row>
    <row r="13" spans="1:7" ht="27" customHeight="1">
      <c r="A13" s="16" t="s">
        <v>20</v>
      </c>
      <c r="B13" s="2"/>
      <c r="C13" s="2"/>
      <c r="D13" s="2"/>
      <c r="E13" s="2"/>
      <c r="F13" s="2"/>
      <c r="G13" s="2"/>
    </row>
    <row r="14" spans="1:7" ht="27" customHeight="1">
      <c r="A14" s="3" t="s">
        <v>21</v>
      </c>
      <c r="B14" s="3"/>
      <c r="C14" s="3"/>
      <c r="D14" s="3"/>
      <c r="E14" s="3"/>
      <c r="F14" s="3"/>
      <c r="G14" s="3"/>
    </row>
    <row r="15" spans="1:7" ht="27" customHeight="1">
      <c r="A15" s="4" t="s">
        <v>22</v>
      </c>
      <c r="B15" s="4"/>
      <c r="C15" s="4"/>
      <c r="D15" s="4"/>
      <c r="E15" s="4"/>
      <c r="F15" s="4"/>
      <c r="G15" s="4"/>
    </row>
    <row r="16" spans="1:7" ht="27" customHeight="1">
      <c r="A16" s="4" t="s">
        <v>23</v>
      </c>
      <c r="B16" s="4"/>
      <c r="C16" s="4"/>
      <c r="D16" s="4"/>
      <c r="E16" s="4"/>
      <c r="F16" s="4"/>
      <c r="G16" s="4"/>
    </row>
    <row r="17" spans="1:7" ht="27" customHeight="1">
      <c r="A17" s="5" t="s">
        <v>24</v>
      </c>
      <c r="B17" s="5"/>
      <c r="C17" s="5"/>
      <c r="D17" s="5"/>
      <c r="E17" s="5"/>
      <c r="F17" s="5"/>
      <c r="G17" s="5"/>
    </row>
    <row r="18" spans="1:7" ht="27" customHeight="1">
      <c r="A18" s="19" t="s">
        <v>25</v>
      </c>
      <c r="B18" s="19">
        <v>30</v>
      </c>
      <c r="C18" s="151" t="s">
        <v>34</v>
      </c>
      <c r="D18" s="151"/>
      <c r="E18" s="151"/>
      <c r="F18" s="2"/>
      <c r="G18" s="2"/>
    </row>
  </sheetData>
  <mergeCells count="5">
    <mergeCell ref="C18:E18"/>
    <mergeCell ref="A4:A5"/>
    <mergeCell ref="B4:B5"/>
    <mergeCell ref="E4:E5"/>
    <mergeCell ref="A1:G1"/>
  </mergeCells>
  <pageMargins left="0.59055118110236227" right="0.39370078740157483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0.39997558519241921"/>
  </sheetPr>
  <dimension ref="A1:G17"/>
  <sheetViews>
    <sheetView view="pageBreakPreview" zoomScale="93" zoomScaleNormal="100" zoomScaleSheetLayoutView="93" workbookViewId="0">
      <selection activeCell="J1" sqref="J1"/>
    </sheetView>
  </sheetViews>
  <sheetFormatPr defaultColWidth="9" defaultRowHeight="20.25"/>
  <cols>
    <col min="1" max="1" width="37.75" style="1" customWidth="1"/>
    <col min="2" max="2" width="8.75" style="1" customWidth="1"/>
    <col min="3" max="3" width="14.125" style="1" customWidth="1"/>
    <col min="4" max="4" width="10.25" style="10" customWidth="1"/>
    <col min="5" max="5" width="9.375" style="1" customWidth="1"/>
    <col min="6" max="6" width="12.375" style="1" customWidth="1"/>
    <col min="7" max="7" width="31.25" style="1" customWidth="1"/>
    <col min="8" max="16384" width="9" style="1"/>
  </cols>
  <sheetData>
    <row r="1" spans="1:7" ht="27" customHeight="1">
      <c r="A1" s="18" t="str">
        <f>IF(ส่วนที่1!B7="กรุณาเลือกข้อมูล","",IF(ส่วนที่1!B7="วิชาการ",ส่วนอ้างอิงห้ามปริ้น!F2,ส่วนอ้างอิงห้ามปริ้น!F1))</f>
        <v>ส่วนที่ 2  พฤติกรรมการปฏิบัติราชการ (สมรรถนะ) (ร้อยละ 20) สำหรับตำแหน่งประเภทประเภททั่วไป และประเภทวิชาการ</v>
      </c>
    </row>
    <row r="2" spans="1:7" ht="15.75" customHeight="1"/>
    <row r="3" spans="1:7" ht="18.75" customHeight="1">
      <c r="A3" s="156" t="s">
        <v>0</v>
      </c>
      <c r="B3" s="156" t="s">
        <v>2</v>
      </c>
      <c r="C3" s="66" t="s">
        <v>8</v>
      </c>
      <c r="D3" s="45" t="s">
        <v>8</v>
      </c>
      <c r="E3" s="156" t="s">
        <v>11</v>
      </c>
      <c r="F3" s="45" t="s">
        <v>12</v>
      </c>
      <c r="G3" s="66" t="s">
        <v>13</v>
      </c>
    </row>
    <row r="4" spans="1:7" ht="18.75" customHeight="1">
      <c r="A4" s="157"/>
      <c r="B4" s="157"/>
      <c r="C4" s="67" t="s">
        <v>9</v>
      </c>
      <c r="D4" s="46" t="s">
        <v>10</v>
      </c>
      <c r="E4" s="157"/>
      <c r="F4" s="46" t="s">
        <v>120</v>
      </c>
      <c r="G4" s="67" t="s">
        <v>14</v>
      </c>
    </row>
    <row r="5" spans="1:7" ht="18.75" customHeight="1">
      <c r="A5" s="30" t="s">
        <v>1</v>
      </c>
      <c r="B5" s="47" t="s">
        <v>3</v>
      </c>
      <c r="C5" s="30" t="s">
        <v>4</v>
      </c>
      <c r="D5" s="47" t="s">
        <v>5</v>
      </c>
      <c r="E5" s="48" t="s">
        <v>6</v>
      </c>
      <c r="F5" s="49">
        <v>5</v>
      </c>
      <c r="G5" s="31" t="s">
        <v>7</v>
      </c>
    </row>
    <row r="6" spans="1:7" ht="21" customHeight="1">
      <c r="A6" s="17" t="s">
        <v>149</v>
      </c>
      <c r="B6" s="52"/>
      <c r="C6" s="52"/>
      <c r="D6" s="50"/>
      <c r="E6" s="52"/>
      <c r="F6" s="60"/>
      <c r="G6" s="35"/>
    </row>
    <row r="7" spans="1:7" ht="24" customHeight="1">
      <c r="A7" s="76" t="s">
        <v>16</v>
      </c>
      <c r="B7" s="42">
        <f>IF(ส่วนที่1!$J$6="","",IF(A7="","",IF(ส่วนที่1!$J$6=ส่วนอ้างอิงห้ามปริ้น!$D$2,4,IF(ส่วนที่1!$J$6=ส่วนอ้างอิงห้ามปริ้น!$D$3,4,IF(ส่วนที่1!$J$6=ส่วนอ้างอิงห้ามปริ้น!$D$4,4,IF(ส่วนที่1!$J$6=ส่วนอ้างอิงห้ามปริ้น!$D$5,4,IF(ส่วนที่1!$J$6=ส่วนอ้างอิงห้ามปริ้น!$D$6,3,IF(ส่วนที่1!$J$6=ส่วนอ้างอิงห้ามปริ้น!$D$7,3,IF(ส่วนที่1!$J$6=ส่วนอ้างอิงห้ามปริ้น!$D$8,3,IF(ส่วนที่1!$J$6=ส่วนอ้างอิงห้ามปริ้น!$D$9,4,IF(ส่วนที่1!$J$6=ส่วนอ้างอิงห้ามปริ้น!$D$10,3)))))))))))</f>
        <v>3</v>
      </c>
      <c r="C7" s="42">
        <f>IF(A7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7" s="41">
        <v>2</v>
      </c>
      <c r="E7" s="70" t="str">
        <f>IF(AND(C7=5,D7&lt;2),0,IF(AND(C7=5,D7=2),1,IF(AND(C7=5,D7=3),2,IF(AND(C7=5,D7=4),3,IF(AND(C7=5,D7=5),5,IF(AND(C7=4,D7=1),1,IF(AND(C7=4,D7=2),2,"")))))))&amp;IF(AND(C7=4,D7=3),3,IF(AND(C7=4,D7=4),4,IF(AND(C7=4,D7=5),5,IF(AND(C7=3,D7=1),2,IF(AND(C7=3,D7=2),3,IF(AND(C7=3,D7=3),4,IF(AND(C7=3,D7&gt;3),5,"")))))))&amp;IF(AND(C7=2,D7=1),3,IF(AND(C7=2,D7=2),4,IF(AND(C7=2,D7&gt;2),5,IF(AND(C7=1,D7=1),4,IF(AND(C7=1,D7&gt;1),5,"")))))&amp;IF(AND(C7=1,D7=0),0,"")</f>
        <v>5</v>
      </c>
      <c r="F7" s="71">
        <f>IF(C7="","",(B7*E7/5))</f>
        <v>3</v>
      </c>
      <c r="G7" s="62" t="s">
        <v>157</v>
      </c>
    </row>
    <row r="8" spans="1:7" ht="24" customHeight="1">
      <c r="A8" s="77" t="s">
        <v>107</v>
      </c>
      <c r="B8" s="42">
        <f>IF(ส่วนที่1!$J$6="","",IF(A8="","",IF(ส่วนที่1!$J$6=ส่วนอ้างอิงห้ามปริ้น!$D$2,4,IF(ส่วนที่1!$J$6=ส่วนอ้างอิงห้ามปริ้น!$D$3,4,IF(ส่วนที่1!$J$6=ส่วนอ้างอิงห้ามปริ้น!$D$4,4,IF(ส่วนที่1!$J$6=ส่วนอ้างอิงห้ามปริ้น!$D$5,4,IF(ส่วนที่1!$J$6=ส่วนอ้างอิงห้ามปริ้น!$D$6,2,IF(ส่วนที่1!$J$6=ส่วนอ้างอิงห้ามปริ้น!$D$7,2,IF(ส่วนที่1!$J$6=ส่วนอ้างอิงห้ามปริ้น!$D$8,2,IF(ส่วนที่1!$J$6=ส่วนอ้างอิงห้ามปริ้น!$D$9,4,IF(ส่วนที่1!$J$6=ส่วนอ้างอิงห้ามปริ้น!$D$10,2)))))))))))</f>
        <v>2</v>
      </c>
      <c r="C8" s="42">
        <f>IF(A8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8" s="41">
        <v>2</v>
      </c>
      <c r="E8" s="70" t="str">
        <f t="shared" ref="E8:E16" si="0">IF(AND(C8=5,D8&lt;2),0,IF(AND(C8=5,D8=2),1,IF(AND(C8=5,D8=3),2,IF(AND(C8=5,D8=4),3,IF(AND(C8=5,D8=5),5,IF(AND(C8=4,D8=1),1,IF(AND(C8=4,D8=2),2,"")))))))&amp;IF(AND(C8=4,D8=3),3,IF(AND(C8=4,D8=4),4,IF(AND(C8=4,D8=5),5,IF(AND(C8=3,D8=1),2,IF(AND(C8=3,D8=2),3,IF(AND(C8=3,D8=3),4,IF(AND(C8=3,D8&gt;3),5,"")))))))&amp;IF(AND(C8=2,D8=1),3,IF(AND(C8=2,D8=2),4,IF(AND(C8=2,D8&gt;2),5,IF(AND(C8=1,D8=1),4,IF(AND(C8=1,D8&gt;1),5,"")))))&amp;IF(AND(C8=1,D8=0),0,"")</f>
        <v>5</v>
      </c>
      <c r="F8" s="71">
        <f t="shared" ref="F8:F16" si="1">IF(C8="","",(B8*E8/5))</f>
        <v>2</v>
      </c>
      <c r="G8" s="61" t="s">
        <v>158</v>
      </c>
    </row>
    <row r="9" spans="1:7" ht="24" customHeight="1">
      <c r="A9" s="76" t="s">
        <v>17</v>
      </c>
      <c r="B9" s="42">
        <f>IF(ส่วนที่1!$J$6="","",IF(A9="","",IF(ส่วนที่1!$J$6=ส่วนอ้างอิงห้ามปริ้น!$D$2,4,IF(ส่วนที่1!$J$6=ส่วนอ้างอิงห้ามปริ้น!$D$3,4,IF(ส่วนที่1!$J$6=ส่วนอ้างอิงห้ามปริ้น!$D$4,4,IF(ส่วนที่1!$J$6=ส่วนอ้างอิงห้ามปริ้น!$D$5,4,IF(ส่วนที่1!$J$6=ส่วนอ้างอิงห้ามปริ้น!$D$6,2,IF(ส่วนที่1!$J$6=ส่วนอ้างอิงห้ามปริ้น!$D$7,2,IF(ส่วนที่1!$J$6=ส่วนอ้างอิงห้ามปริ้น!$D$8,2,IF(ส่วนที่1!$J$6=ส่วนอ้างอิงห้ามปริ้น!$D$9,4,IF(ส่วนที่1!$J$6=ส่วนอ้างอิงห้ามปริ้น!$D$10,2)))))))))))</f>
        <v>2</v>
      </c>
      <c r="C9" s="42">
        <f>IF(A9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9" s="41">
        <v>2</v>
      </c>
      <c r="E9" s="70" t="str">
        <f t="shared" si="0"/>
        <v>5</v>
      </c>
      <c r="F9" s="71">
        <f t="shared" si="1"/>
        <v>2</v>
      </c>
      <c r="G9" s="62" t="s">
        <v>159</v>
      </c>
    </row>
    <row r="10" spans="1:7" ht="24" customHeight="1">
      <c r="A10" s="76" t="s">
        <v>18</v>
      </c>
      <c r="B10" s="42">
        <f>IF(ส่วนที่1!$J$6="","",IF(A10="","",IF(ส่วนที่1!$J$6=ส่วนอ้างอิงห้ามปริ้น!$D$2,4,IF(ส่วนที่1!$J$6=ส่วนอ้างอิงห้ามปริ้น!$D$3,4,IF(ส่วนที่1!$J$6=ส่วนอ้างอิงห้ามปริ้น!$D$4,4,IF(ส่วนที่1!$J$6=ส่วนอ้างอิงห้ามปริ้น!$D$5,4,IF(ส่วนที่1!$J$6=ส่วนอ้างอิงห้ามปริ้น!$D$6,2,IF(ส่วนที่1!$J$6=ส่วนอ้างอิงห้ามปริ้น!$D$7,2,IF(ส่วนที่1!$J$6=ส่วนอ้างอิงห้ามปริ้น!$D$8,2,IF(ส่วนที่1!$J$6=ส่วนอ้างอิงห้ามปริ้น!$D$9,4,IF(ส่วนที่1!$J$6=ส่วนอ้างอิงห้ามปริ้น!$D$10,2)))))))))))</f>
        <v>2</v>
      </c>
      <c r="C10" s="42">
        <f>IF(A10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10" s="41">
        <v>2</v>
      </c>
      <c r="E10" s="70" t="str">
        <f t="shared" si="0"/>
        <v>5</v>
      </c>
      <c r="F10" s="71">
        <f t="shared" si="1"/>
        <v>2</v>
      </c>
      <c r="G10" s="61" t="s">
        <v>160</v>
      </c>
    </row>
    <row r="11" spans="1:7" ht="45.75" customHeight="1">
      <c r="A11" s="76" t="s">
        <v>19</v>
      </c>
      <c r="B11" s="42">
        <f>IF(ส่วนที่1!$J$6="","",IF(A11="","",IF(ส่วนที่1!$J$6=ส่วนอ้างอิงห้ามปริ้น!$D$2,4,IF(ส่วนที่1!$J$6=ส่วนอ้างอิงห้ามปริ้น!$D$3,4,IF(ส่วนที่1!$J$6=ส่วนอ้างอิงห้ามปริ้น!$D$4,4,IF(ส่วนที่1!$J$6=ส่วนอ้างอิงห้ามปริ้น!$D$5,4,IF(ส่วนที่1!$J$6=ส่วนอ้างอิงห้ามปริ้น!$D$6,2,IF(ส่วนที่1!$J$6=ส่วนอ้างอิงห้ามปริ้น!$D$7,2,IF(ส่วนที่1!$J$6=ส่วนอ้างอิงห้ามปริ้น!$D$8,2,IF(ส่วนที่1!$J$6=ส่วนอ้างอิงห้ามปริ้น!$D$9,4,IF(ส่วนที่1!$J$6=ส่วนอ้างอิงห้ามปริ้น!$D$10,2)))))))))))</f>
        <v>2</v>
      </c>
      <c r="C11" s="42">
        <f>IF(A11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11" s="41">
        <v>2</v>
      </c>
      <c r="E11" s="70" t="str">
        <f t="shared" si="0"/>
        <v>5</v>
      </c>
      <c r="F11" s="71">
        <f t="shared" si="1"/>
        <v>2</v>
      </c>
      <c r="G11" s="61" t="s">
        <v>137</v>
      </c>
    </row>
    <row r="12" spans="1:7" ht="22.5" customHeight="1">
      <c r="A12" s="68" t="s">
        <v>108</v>
      </c>
      <c r="B12" s="42"/>
      <c r="C12" s="42"/>
      <c r="D12" s="41"/>
      <c r="E12" s="70"/>
      <c r="F12" s="71"/>
      <c r="G12" s="62"/>
    </row>
    <row r="13" spans="1:7" s="74" customFormat="1" ht="26.25" customHeight="1">
      <c r="A13" s="77" t="str">
        <f>IF(ส่วนที่1!$J$6="ผู้อำนวยการสถานศึกษา",ส่วนอ้างอิงห้ามปริ้น!I1,IF(ส่วนที่1!$J$6="ครู",ส่วนอ้างอิงห้ามปริ้น!I1,IF(ส่วนที่1!$J$6="รองผู้อำนวยการสถานศึกษา",ส่วนอ้างอิงห้ามปริ้น!I1,IF(ส่วนที่1!$J$6="ครูผู้ช่วย",ส่วนอ้างอิงห้ามปริ้น!I1,IF(ส่วนที่1!$J$6="ผู้ช่วยครู",ส่วนอ้างอิงห้ามปริ้น!I1,IF(ส่วนที่1!$J$6="ผู้ช่วยเจ้าหน้าที่พัสดุ",ส่วนอ้างอิงห้ามปริ้น!I4,IF(ส่วนที่1!$J$6="ผู้ช่วยเจ้าหน้าที่การเงินและบัญชี",ส่วนอ้างอิงห้ามปริ้น!I4,IF(ส่วนที่1!$J$6="นักการภารโรง","",IF(ส่วนที่1!$J$6="พนักงานขับรถ",ส่วนอ้างอิงห้ามปริ้น!I4)))))))))</f>
        <v>1. การออกแบบการเรียนรู้</v>
      </c>
      <c r="B13" s="42">
        <f>IF(ส่วนที่1!$J$6="","",IF(A13="","",IF(ส่วนที่1!$J$6=ส่วนอ้างอิงห้ามปริ้น!$D$2,3,IF(ส่วนที่1!$J$6=ส่วนอ้างอิงห้ามปริ้น!$D$3,3,IF(ส่วนที่1!$J$6=ส่วนอ้างอิงห้ามปริ้น!$D$4,3,IF(ส่วนที่1!$J$6=ส่วนอ้างอิงห้ามปริ้น!$D$5,3,IF(ส่วนที่1!$J$6=ส่วนอ้างอิงห้ามปริ้น!$D$6,3,IF(ส่วนที่1!$J$6=ส่วนอ้างอิงห้ามปริ้น!$D$7,3,IF(ส่วนที่1!$J$6=ส่วนอ้างอิงห้ามปริ้น!$D$8,3,IF(ส่วนที่1!$J$6=ส่วนอ้างอิงห้ามปริ้น!$D$9,"",IF(ส่วนที่1!$J$6=ส่วนอ้างอิงห้ามปริ้น!$D$10,3)))))))))))</f>
        <v>3</v>
      </c>
      <c r="C13" s="42">
        <f>IF(A13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13" s="41">
        <v>2</v>
      </c>
      <c r="E13" s="70" t="str">
        <f t="shared" si="0"/>
        <v>5</v>
      </c>
      <c r="F13" s="71">
        <f t="shared" si="1"/>
        <v>3</v>
      </c>
      <c r="G13" s="95" t="str">
        <f>IF(A13="1. การออกแบบการเรียนรู้",ส่วนอ้างอิงห้ามปริ้น!J1,IF(A13="1. การยึดมั่นในหลักเกณฑ์",ส่วนอ้างอิงห้ามปริ้น!J4,IF(A13="","")))</f>
        <v>- จัดทำแผนการสอน จัดทำหลักสูตร</v>
      </c>
    </row>
    <row r="14" spans="1:7" s="74" customFormat="1" ht="26.25" customHeight="1">
      <c r="A14" s="77" t="str">
        <f>IF(ส่วนที่1!$J$6="ผู้อำนวยการสถานศึกษา",ส่วนอ้างอิงห้ามปริ้น!I2,IF(ส่วนที่1!$J$6="ครู",ส่วนอ้างอิงห้ามปริ้น!I2,IF(ส่วนที่1!$J$6="รองผู้อำนวยการสถานศึกษา",ส่วนอ้างอิงห้ามปริ้น!I2,IF(ส่วนที่1!$J$6="ครูผู้ช่วย",ส่วนอ้างอิงห้ามปริ้น!I2,IF(ส่วนที่1!$J$6="ผู้ช่วยครู",ส่วนอ้างอิงห้ามปริ้น!I2,IF(ส่วนที่1!$J$6="ผู้ช่วยเจ้าหน้าที่พัสดุ",ส่วนอ้างอิงห้ามปริ้น!I5,IF(ส่วนที่1!$J$6="ผู้ช่วยเจ้าหน้าที่การเงินและบัญชี",ส่วนอ้างอิงห้ามปริ้น!I5,IF(ส่วนที่1!$J$6="นักการภารโรง","",IF(ส่วนที่1!$J$6="พนักงานขับรถ",ส่วนอ้างอิงห้ามปริ้น!I5)))))))))</f>
        <v>2. การพัฒนาผู้เรียน</v>
      </c>
      <c r="B14" s="42">
        <f>IF(ส่วนที่1!$J$6="","",IF(A14="","",IF(ส่วนที่1!$J$6=ส่วนอ้างอิงห้ามปริ้น!$D$2,2,IF(ส่วนที่1!$J$6=ส่วนอ้างอิงห้ามปริ้น!$D$3,2,IF(ส่วนที่1!$J$6=ส่วนอ้างอิงห้ามปริ้น!$D$4,3,IF(ส่วนที่1!$J$6=ส่วนอ้างอิงห้ามปริ้น!$D$5,3,IF(ส่วนที่1!$J$6=ส่วนอ้างอิงห้ามปริ้น!$D$6,3,IF(ส่วนที่1!$J$6=ส่วนอ้างอิงห้ามปริ้น!$D$7,3,IF(ส่วนที่1!$J$6=ส่วนอ้างอิงห้ามปริ้น!$D$8,3,IF(ส่วนที่1!$J$6=ส่วนอ้างอิงห้ามปริ้น!$D$9,"",IF(ส่วนที่1!$J$6=ส่วนอ้างอิงห้ามปริ้น!$D$10,3)))))))))))</f>
        <v>3</v>
      </c>
      <c r="C14" s="42">
        <f>IF(A14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14" s="41">
        <v>2</v>
      </c>
      <c r="E14" s="70" t="str">
        <f t="shared" si="0"/>
        <v>5</v>
      </c>
      <c r="F14" s="71">
        <f t="shared" si="1"/>
        <v>3</v>
      </c>
      <c r="G14" s="95" t="str">
        <f>IF(A14="2. การพัฒนาผู้เรียน",ส่วนอ้างอิงห้ามปริ้น!J2,IF(A14="2. การสั่งสมความรู้และความเชี่ยวชาญในสายอาชีพ",ส่วนอ้างอิงห้ามปริ้น!J5,IF(A14="","")))</f>
        <v xml:space="preserve">- จัดสอนติวนักเรียน
- จัดกิจกรรมสภานักเรียน
</v>
      </c>
    </row>
    <row r="15" spans="1:7" s="74" customFormat="1" ht="26.25" customHeight="1">
      <c r="A15" s="77" t="str">
        <f>IF(ส่วนที่1!$J$6="ผู้อำนวยการสถานศึกษา",ส่วนอ้างอิงห้ามปริ้น!I3,IF(ส่วนที่1!$J$6="ครู",ส่วนอ้างอิงห้ามปริ้น!I3,IF(ส่วนที่1!$J$6="รองผู้อำนวยการสถานศึกษา",ส่วนอ้างอิงห้ามปริ้น!I3,IF(ส่วนที่1!$J$6="ครูผู้ช่วย",ส่วนอ้างอิงห้ามปริ้น!I3,IF(ส่วนที่1!$J$6="ผู้ช่วยครู",ส่วนอ้างอิงห้ามปริ้น!I3,IF(ส่วนที่1!$J$6="ผู้ช่วยเจ้าหน้าที่พัสดุ",ส่วนอ้างอิงห้ามปริ้น!I6,IF(ส่วนที่1!$J$6="ผู้ช่วยเจ้าหน้าที่การเงินและบัญชี",ส่วนอ้างอิงห้ามปริ้น!I6,IF(ส่วนที่1!$J$6="นักการภารโรง","",IF(ส่วนที่1!$J$6="พนักงานขับรถ",ส่วนอ้างอิงห้ามปริ้น!I6)))))))))</f>
        <v>3. การบริหารจัดการชั้นเรียน</v>
      </c>
      <c r="B15" s="42">
        <f>IF(ส่วนที่1!$J$6="","",IF(A15="","",IF(ส่วนที่1!$J$6=ส่วนอ้างอิงห้ามปริ้น!$D$2,3,IF(ส่วนที่1!$J$6=ส่วนอ้างอิงห้ามปริ้น!$D$3,2,IF(ส่วนที่1!$J$6=ส่วนอ้างอิงห้ามปริ้น!$D$4,3,IF(ส่วนที่1!$J$6=ส่วนอ้างอิงห้ามปริ้น!$D$5,3,IF(ส่วนที่1!$J$6=ส่วนอ้างอิงห้ามปริ้น!$D$6,3,IF(ส่วนที่1!$J$6=ส่วนอ้างอิงห้ามปริ้น!$D$7,3,IF(ส่วนที่1!$J$6=ส่วนอ้างอิงห้ามปริ้น!$D$8,3,IF(ส่วนที่1!$J$6=ส่วนอ้างอิงห้ามปริ้น!$D$9,"",IF(ส่วนที่1!$J$6=ส่วนอ้างอิงห้ามปริ้น!$D$10,3)))))))))))</f>
        <v>3</v>
      </c>
      <c r="C15" s="42">
        <f>IF(A15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>1</v>
      </c>
      <c r="D15" s="41">
        <v>2</v>
      </c>
      <c r="E15" s="70" t="str">
        <f t="shared" si="0"/>
        <v>5</v>
      </c>
      <c r="F15" s="71">
        <f t="shared" si="1"/>
        <v>3</v>
      </c>
      <c r="G15" s="95" t="str">
        <f>IF(A15="3. การบริหารจัดการชั้นเรียน",ส่วนอ้างอิงห้ามปริ้น!J3,IF(A15="3. ความละเอียดรอบคอบและความถูกต้องของงาน",ส่วนอ้างอิงห้ามปริ้น!J6,IF(A15="","")))</f>
        <v>- ควบคุมดูแลนักเรียนได้ดี</v>
      </c>
    </row>
    <row r="16" spans="1:7" s="74" customFormat="1" ht="26.25" customHeight="1">
      <c r="A16" s="77" t="str">
        <f>IF(ส่วนที่1!$J$6="ผู้อำนวยการสถานศึกษา",ส่วนอ้างอิงห้ามปริ้น!I7,IF(ส่วนที่1!$J$6="รองผู้อำนวยการสถานศึกษา",ส่วนอ้างอิงห้ามปริ้น!I7,""))</f>
        <v/>
      </c>
      <c r="B16" s="42" t="str">
        <f>IF(ส่วนที่1!$J$6="","",IF(A16="","",IF(ส่วนที่1!$J$6=ส่วนอ้างอิงห้ามปริ้น!$D$2,3,IF(ส่วนที่1!$J$6=ส่วนอ้างอิงห้ามปริ้น!$D$3,3,IF(ส่วนที่1!$J$6=ส่วนอ้างอิงห้ามปริ้น!$D$4,3,IF(ส่วนที่1!$J$6=ส่วนอ้างอิงห้ามปริ้น!$D$5,3,IF(ส่วนที่1!$J$6=ส่วนอ้างอิงห้ามปริ้น!$D$6,3,IF(ส่วนที่1!$J$6=ส่วนอ้างอิงห้ามปริ้น!$D$7,3,IF(ส่วนที่1!$J$6=ส่วนอ้างอิงห้ามปริ้น!$D$8,3,IF(ส่วนที่1!$J$6=ส่วนอ้างอิงห้ามปริ้น!$D$9,"",IF(ส่วนที่1!$J$6=ส่วนอ้างอิงห้ามปริ้น!$D$10,3)))))))))))</f>
        <v/>
      </c>
      <c r="C16" s="42" t="str">
        <f>IF(A16="","",IF(ส่วนที่1!$AA$6="ชำนาญการ",2,IF(ส่วนที่1!$AA$6="ชำนาญการพิเศษ",3,IF(ส่วนที่1!$AA$6="เชี่ยวชาญ",4,IF(ส่วนที่1!$AA$6="เชี่ยวชาญพิเศษ",5,IF(ส่วนที่1!$AA$6="",1,""))))))</f>
        <v/>
      </c>
      <c r="D16" s="41"/>
      <c r="E16" s="70" t="str">
        <f t="shared" si="0"/>
        <v/>
      </c>
      <c r="F16" s="71" t="str">
        <f t="shared" si="1"/>
        <v/>
      </c>
      <c r="G16" s="95" t="str">
        <f>IF(A16="4. การมีวิสัยทัศน์",ส่วนอ้างอิงห้ามปริ้น!J7,IF(A16="",""))</f>
        <v/>
      </c>
    </row>
    <row r="17" spans="1:7" ht="27" customHeight="1">
      <c r="A17" s="44" t="s">
        <v>25</v>
      </c>
      <c r="B17" s="44">
        <f>SUM(B7:B16)</f>
        <v>20</v>
      </c>
      <c r="C17" s="158" t="s">
        <v>34</v>
      </c>
      <c r="D17" s="158"/>
      <c r="E17" s="158"/>
      <c r="F17" s="87">
        <f>SUM(F7:F16)</f>
        <v>20</v>
      </c>
      <c r="G17" s="36"/>
    </row>
  </sheetData>
  <mergeCells count="4">
    <mergeCell ref="A3:A4"/>
    <mergeCell ref="B3:B4"/>
    <mergeCell ref="E3:E4"/>
    <mergeCell ref="C17:E17"/>
  </mergeCells>
  <pageMargins left="0.25" right="0.25" top="0.75" bottom="0.25" header="0.3" footer="0.3"/>
  <pageSetup paperSize="9" orientation="landscape" r:id="rId1"/>
  <headerFooter>
    <oddHeader>&amp;C&amp;"TH SarabunIT๙,ธรรมดา"&amp;16หน้าที่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-0.249977111117893"/>
  </sheetPr>
  <dimension ref="A1:E43"/>
  <sheetViews>
    <sheetView view="pageBreakPreview" topLeftCell="A3" zoomScaleNormal="100" zoomScaleSheetLayoutView="100" workbookViewId="0">
      <selection activeCell="C24" sqref="C24"/>
    </sheetView>
  </sheetViews>
  <sheetFormatPr defaultColWidth="9" defaultRowHeight="27" customHeight="1"/>
  <cols>
    <col min="1" max="1" width="41.25" style="1" customWidth="1"/>
    <col min="2" max="2" width="27.25" style="1" customWidth="1"/>
    <col min="3" max="4" width="27.125" style="1" customWidth="1"/>
    <col min="5" max="5" width="17.75" style="1" customWidth="1"/>
    <col min="6" max="16384" width="9" style="1"/>
  </cols>
  <sheetData>
    <row r="1" spans="1:4" ht="27" customHeight="1">
      <c r="A1" s="18" t="s">
        <v>109</v>
      </c>
    </row>
    <row r="2" spans="1:4" ht="12.75" customHeight="1"/>
    <row r="3" spans="1:4" ht="20.25" customHeight="1">
      <c r="A3" s="161" t="s">
        <v>28</v>
      </c>
      <c r="B3" s="8" t="s">
        <v>29</v>
      </c>
      <c r="C3" s="7" t="s">
        <v>12</v>
      </c>
      <c r="D3" s="161" t="s">
        <v>31</v>
      </c>
    </row>
    <row r="4" spans="1:4" ht="20.25" customHeight="1">
      <c r="A4" s="162"/>
      <c r="B4" s="51" t="s">
        <v>30</v>
      </c>
      <c r="C4" s="52" t="s">
        <v>30</v>
      </c>
      <c r="D4" s="162"/>
    </row>
    <row r="5" spans="1:4" ht="27" customHeight="1">
      <c r="A5" s="76" t="s">
        <v>32</v>
      </c>
      <c r="B5" s="42">
        <f>IF(ส่วนที่1!$B$7="","",IF(ส่วนที่1!$B$7="วิชาการ",70,80))</f>
        <v>80</v>
      </c>
      <c r="C5" s="88">
        <f>SUM(ส่วนที่1!AB26)</f>
        <v>0</v>
      </c>
      <c r="D5" s="36"/>
    </row>
    <row r="6" spans="1:4" ht="27" customHeight="1">
      <c r="A6" s="76" t="s">
        <v>33</v>
      </c>
      <c r="B6" s="42">
        <f>IF(ส่วนที่1!$B$7="","",IF(ส่วนที่1!$B$7="วิชาการ",30,20))</f>
        <v>20</v>
      </c>
      <c r="C6" s="88">
        <f>SUM('ต่อ ส่วนที่ 2'!F17)</f>
        <v>20</v>
      </c>
      <c r="D6" s="36"/>
    </row>
    <row r="7" spans="1:4" ht="27" customHeight="1">
      <c r="A7" s="44" t="s">
        <v>34</v>
      </c>
      <c r="B7" s="44">
        <f>SUM(B5:B6)</f>
        <v>100</v>
      </c>
      <c r="C7" s="87">
        <f>SUM(C5:C6)</f>
        <v>20</v>
      </c>
      <c r="D7" s="36"/>
    </row>
    <row r="8" spans="1:4" ht="9" customHeight="1"/>
    <row r="9" spans="1:4" ht="27" customHeight="1">
      <c r="A9" s="39" t="s">
        <v>35</v>
      </c>
    </row>
    <row r="10" spans="1:4" ht="27" customHeight="1">
      <c r="A10" s="40"/>
    </row>
    <row r="11" spans="1:4" ht="27" customHeight="1">
      <c r="A11" s="40"/>
    </row>
    <row r="12" spans="1:4" ht="27" customHeight="1">
      <c r="A12" s="40"/>
    </row>
    <row r="13" spans="1:4" ht="27" customHeight="1">
      <c r="A13" s="40"/>
    </row>
    <row r="14" spans="1:4" ht="27" customHeight="1">
      <c r="A14" s="40"/>
    </row>
    <row r="15" spans="1:4" ht="11.25" customHeight="1"/>
    <row r="16" spans="1:4" ht="27" customHeight="1">
      <c r="A16" s="18" t="s">
        <v>196</v>
      </c>
    </row>
    <row r="17" spans="1:5" ht="19.5" customHeight="1">
      <c r="A17" s="7" t="s">
        <v>36</v>
      </c>
      <c r="B17" s="152" t="s">
        <v>38</v>
      </c>
      <c r="C17" s="152" t="s">
        <v>39</v>
      </c>
      <c r="D17" s="152" t="s">
        <v>40</v>
      </c>
    </row>
    <row r="18" spans="1:5" ht="18" customHeight="1">
      <c r="A18" s="9" t="s">
        <v>37</v>
      </c>
      <c r="B18" s="153"/>
      <c r="C18" s="153"/>
      <c r="D18" s="153"/>
    </row>
    <row r="19" spans="1:5" ht="18" customHeight="1">
      <c r="A19" s="37" t="s">
        <v>1</v>
      </c>
      <c r="B19" s="38" t="s">
        <v>3</v>
      </c>
      <c r="C19" s="37" t="s">
        <v>4</v>
      </c>
      <c r="D19" s="37" t="s">
        <v>5</v>
      </c>
    </row>
    <row r="20" spans="1:5" ht="27" customHeight="1">
      <c r="A20" s="171" t="s">
        <v>156</v>
      </c>
      <c r="B20" s="172" t="s">
        <v>183</v>
      </c>
      <c r="C20" s="173" t="s">
        <v>199</v>
      </c>
      <c r="D20" s="172" t="s">
        <v>184</v>
      </c>
      <c r="E20" s="163"/>
    </row>
    <row r="21" spans="1:5" ht="27" customHeight="1">
      <c r="A21" s="171"/>
      <c r="B21" s="172"/>
      <c r="C21" s="174"/>
      <c r="D21" s="171"/>
      <c r="E21" s="163"/>
    </row>
    <row r="22" spans="1:5" ht="27" customHeight="1">
      <c r="A22" s="171"/>
      <c r="B22" s="172"/>
      <c r="C22" s="174"/>
      <c r="D22" s="171"/>
      <c r="E22" s="163"/>
    </row>
    <row r="23" spans="1:5" ht="27" customHeight="1">
      <c r="A23" s="171"/>
      <c r="B23" s="172"/>
      <c r="C23" s="175"/>
      <c r="D23" s="171"/>
      <c r="E23" s="163"/>
    </row>
    <row r="25" spans="1:5" ht="27" customHeight="1">
      <c r="A25" s="164" t="s">
        <v>156</v>
      </c>
      <c r="B25" s="165" t="s">
        <v>183</v>
      </c>
      <c r="C25" s="166" t="s">
        <v>176</v>
      </c>
      <c r="D25" s="165" t="s">
        <v>184</v>
      </c>
      <c r="E25" s="169" t="s">
        <v>194</v>
      </c>
    </row>
    <row r="26" spans="1:5" ht="27" customHeight="1">
      <c r="A26" s="164"/>
      <c r="B26" s="165"/>
      <c r="C26" s="167"/>
      <c r="D26" s="164"/>
      <c r="E26" s="170"/>
    </row>
    <row r="27" spans="1:5" ht="18.75" customHeight="1">
      <c r="A27" s="164"/>
      <c r="B27" s="165"/>
      <c r="C27" s="167"/>
      <c r="D27" s="164"/>
      <c r="E27" s="170"/>
    </row>
    <row r="28" spans="1:5" ht="27" hidden="1" customHeight="1">
      <c r="A28" s="164"/>
      <c r="B28" s="165"/>
      <c r="C28" s="168"/>
      <c r="D28" s="164"/>
      <c r="E28" s="170"/>
    </row>
    <row r="29" spans="1:5" ht="27" customHeight="1">
      <c r="A29" s="176" t="s">
        <v>185</v>
      </c>
      <c r="B29" s="177" t="s">
        <v>186</v>
      </c>
      <c r="C29" s="176" t="s">
        <v>187</v>
      </c>
      <c r="D29" s="177" t="s">
        <v>188</v>
      </c>
      <c r="E29" s="170"/>
    </row>
    <row r="30" spans="1:5" ht="27" customHeight="1">
      <c r="A30" s="176"/>
      <c r="B30" s="177"/>
      <c r="C30" s="176"/>
      <c r="D30" s="176"/>
      <c r="E30" s="170"/>
    </row>
    <row r="31" spans="1:5" ht="27" customHeight="1">
      <c r="A31" s="176"/>
      <c r="B31" s="177"/>
      <c r="C31" s="176"/>
      <c r="D31" s="176"/>
      <c r="E31" s="170"/>
    </row>
    <row r="32" spans="1:5" ht="5.25" customHeight="1">
      <c r="A32" s="176"/>
      <c r="B32" s="177"/>
      <c r="C32" s="176"/>
      <c r="D32" s="176"/>
      <c r="E32" s="170"/>
    </row>
    <row r="33" spans="1:5" ht="27" customHeight="1">
      <c r="A33" s="159" t="s">
        <v>189</v>
      </c>
      <c r="B33" s="160" t="s">
        <v>192</v>
      </c>
      <c r="C33" s="159" t="s">
        <v>176</v>
      </c>
      <c r="D33" s="160" t="s">
        <v>191</v>
      </c>
      <c r="E33" s="170"/>
    </row>
    <row r="34" spans="1:5" ht="26.25" customHeight="1">
      <c r="A34" s="159"/>
      <c r="B34" s="160"/>
      <c r="C34" s="159"/>
      <c r="D34" s="159"/>
      <c r="E34" s="170"/>
    </row>
    <row r="35" spans="1:5" ht="24.75" customHeight="1">
      <c r="A35" s="159"/>
      <c r="B35" s="160"/>
      <c r="C35" s="159"/>
      <c r="D35" s="159"/>
      <c r="E35" s="170"/>
    </row>
    <row r="36" spans="1:5" ht="20.25" customHeight="1">
      <c r="A36" s="159"/>
      <c r="B36" s="160"/>
      <c r="C36" s="159"/>
      <c r="D36" s="159"/>
      <c r="E36" s="170"/>
    </row>
    <row r="43" spans="1:5" ht="57.75" customHeight="1"/>
  </sheetData>
  <sheetProtection formatCells="0"/>
  <dataConsolidate/>
  <mergeCells count="23">
    <mergeCell ref="E20:E23"/>
    <mergeCell ref="A25:A28"/>
    <mergeCell ref="B25:B28"/>
    <mergeCell ref="C25:C28"/>
    <mergeCell ref="D25:D28"/>
    <mergeCell ref="E25:E36"/>
    <mergeCell ref="A20:A23"/>
    <mergeCell ref="B20:B23"/>
    <mergeCell ref="C20:C23"/>
    <mergeCell ref="D20:D23"/>
    <mergeCell ref="A29:A32"/>
    <mergeCell ref="B29:B32"/>
    <mergeCell ref="C29:C32"/>
    <mergeCell ref="D29:D32"/>
    <mergeCell ref="A33:A36"/>
    <mergeCell ref="B33:B36"/>
    <mergeCell ref="C33:C36"/>
    <mergeCell ref="D33:D36"/>
    <mergeCell ref="A3:A4"/>
    <mergeCell ref="D3:D4"/>
    <mergeCell ref="B17:B18"/>
    <mergeCell ref="C17:C18"/>
    <mergeCell ref="D17:D18"/>
  </mergeCells>
  <dataValidations count="1">
    <dataValidation type="list" allowBlank="1" showInputMessage="1" showErrorMessage="1" sqref="E20:E23" xr:uid="{00000000-0002-0000-0300-000000000000}">
      <formula1>#REF!</formula1>
    </dataValidation>
  </dataValidations>
  <pageMargins left="0.25" right="0.25" top="0.75" bottom="0.25" header="0.3" footer="0.3"/>
  <pageSetup paperSize="9" scale="94" orientation="landscape" r:id="rId1"/>
  <headerFooter>
    <oddHeader>&amp;C&amp;"TH SarabunIT๙,ธรรมดา"&amp;16หน้าที่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28575</xdr:rowOff>
                  </from>
                  <to>
                    <xdr:col>0</xdr:col>
                    <xdr:colOff>2047875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19050</xdr:rowOff>
                  </from>
                  <to>
                    <xdr:col>0</xdr:col>
                    <xdr:colOff>2257425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2028825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19050</xdr:rowOff>
                  </from>
                  <to>
                    <xdr:col>0</xdr:col>
                    <xdr:colOff>2028825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38100</xdr:rowOff>
                  </from>
                  <to>
                    <xdr:col>0</xdr:col>
                    <xdr:colOff>2028825</xdr:colOff>
                    <xdr:row>13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-0.499984740745262"/>
  </sheetPr>
  <dimension ref="A1:H18"/>
  <sheetViews>
    <sheetView view="pageBreakPreview" topLeftCell="A7" zoomScaleNormal="100" zoomScaleSheetLayoutView="100" workbookViewId="0">
      <selection activeCell="B18" sqref="B18:C18"/>
    </sheetView>
  </sheetViews>
  <sheetFormatPr defaultColWidth="36" defaultRowHeight="27" customHeight="1"/>
  <cols>
    <col min="1" max="1" width="6.375" style="1" customWidth="1"/>
    <col min="2" max="2" width="10.375" style="1" customWidth="1"/>
    <col min="3" max="3" width="27.875" style="1" customWidth="1"/>
    <col min="4" max="4" width="7.375" style="1" customWidth="1"/>
    <col min="5" max="5" width="29" style="1" customWidth="1"/>
    <col min="6" max="6" width="6.875" style="1" customWidth="1"/>
    <col min="7" max="7" width="28.125" style="1" customWidth="1"/>
    <col min="8" max="8" width="11.875" style="1" customWidth="1"/>
    <col min="9" max="16384" width="36" style="1"/>
  </cols>
  <sheetData>
    <row r="1" spans="1:8" ht="27" customHeight="1">
      <c r="A1" s="18" t="s">
        <v>41</v>
      </c>
      <c r="B1" s="18"/>
    </row>
    <row r="2" spans="1:8" ht="27" customHeight="1">
      <c r="A2" s="1" t="s">
        <v>50</v>
      </c>
      <c r="B2" s="1" t="s">
        <v>98</v>
      </c>
      <c r="C2" s="1" t="str">
        <f>T(ส่วนที่1!B6)</f>
        <v/>
      </c>
      <c r="D2" s="1" t="s">
        <v>42</v>
      </c>
      <c r="E2" s="182" t="str">
        <f>T(ส่วนที่1!J6)</f>
        <v>ผู้ช่วยครู</v>
      </c>
      <c r="F2" s="182"/>
      <c r="G2" s="1" t="s">
        <v>43</v>
      </c>
    </row>
    <row r="3" spans="1:8" ht="27" customHeight="1">
      <c r="A3" s="1" t="s">
        <v>153</v>
      </c>
      <c r="B3" s="63"/>
      <c r="C3" s="63"/>
      <c r="D3" s="63"/>
      <c r="E3" s="63"/>
      <c r="F3" s="63"/>
      <c r="G3" s="63"/>
      <c r="H3" s="63"/>
    </row>
    <row r="4" spans="1:8" ht="27" customHeight="1">
      <c r="A4" s="1" t="s">
        <v>154</v>
      </c>
      <c r="B4" s="63"/>
      <c r="C4" s="63"/>
      <c r="D4" s="63"/>
      <c r="E4" s="63"/>
      <c r="F4" s="63"/>
      <c r="G4" s="63"/>
      <c r="H4" s="63"/>
    </row>
    <row r="6" spans="1:8" ht="27" customHeight="1">
      <c r="B6" s="1" t="s">
        <v>54</v>
      </c>
      <c r="C6" s="1" t="s">
        <v>129</v>
      </c>
      <c r="D6" s="1" t="s">
        <v>44</v>
      </c>
      <c r="F6" s="1" t="s">
        <v>46</v>
      </c>
      <c r="G6" s="1" t="s">
        <v>129</v>
      </c>
      <c r="H6" s="1" t="s">
        <v>45</v>
      </c>
    </row>
    <row r="7" spans="1:8" ht="27" customHeight="1">
      <c r="A7" s="64"/>
      <c r="B7" s="64"/>
      <c r="C7" s="10" t="str">
        <f>"("&amp;T(ส่วนที่1!B6)&amp;")"</f>
        <v>()</v>
      </c>
      <c r="F7" s="64"/>
      <c r="G7" s="10" t="str">
        <f>"("&amp;T(ส่วนที่1!B9)&amp;")"</f>
        <v>(นางสาวนภารินทร์  บุญเกื้อ)</v>
      </c>
    </row>
    <row r="8" spans="1:8" ht="27" customHeight="1">
      <c r="B8" s="1" t="s">
        <v>55</v>
      </c>
      <c r="C8" s="10" t="str">
        <f>T(ส่วนที่1!J6)</f>
        <v>ผู้ช่วยครู</v>
      </c>
      <c r="F8" s="65" t="s">
        <v>42</v>
      </c>
      <c r="G8" s="10" t="str">
        <f>T(ส่วนที่1!J9)</f>
        <v>ผู้อำนวยการสถานศึกษา</v>
      </c>
    </row>
    <row r="9" spans="1:8" ht="27" customHeight="1">
      <c r="B9" s="1" t="s">
        <v>56</v>
      </c>
      <c r="C9" s="1" t="s">
        <v>60</v>
      </c>
      <c r="F9" s="1" t="s">
        <v>47</v>
      </c>
      <c r="G9" s="1" t="s">
        <v>129</v>
      </c>
    </row>
    <row r="11" spans="1:8" ht="27" customHeight="1">
      <c r="A11" s="18" t="s">
        <v>48</v>
      </c>
      <c r="B11" s="18"/>
    </row>
    <row r="12" spans="1:8" ht="27" customHeight="1">
      <c r="A12" s="178" t="s">
        <v>148</v>
      </c>
      <c r="B12" s="185"/>
      <c r="C12" s="179"/>
      <c r="D12" s="178" t="s">
        <v>147</v>
      </c>
      <c r="E12" s="185"/>
      <c r="F12" s="179"/>
      <c r="G12" s="178" t="s">
        <v>146</v>
      </c>
      <c r="H12" s="179"/>
    </row>
    <row r="13" spans="1:8" ht="27" customHeight="1">
      <c r="A13" s="58" t="s">
        <v>49</v>
      </c>
      <c r="C13" s="57"/>
      <c r="D13" s="180" t="s">
        <v>113</v>
      </c>
      <c r="E13" s="182"/>
      <c r="F13" s="181"/>
      <c r="G13" s="180" t="s">
        <v>114</v>
      </c>
      <c r="H13" s="181"/>
    </row>
    <row r="14" spans="1:8" ht="27" customHeight="1">
      <c r="A14" s="58"/>
      <c r="C14" s="57"/>
      <c r="D14" s="58"/>
      <c r="F14" s="57"/>
      <c r="G14" s="58"/>
      <c r="H14" s="57"/>
    </row>
    <row r="15" spans="1:8" ht="27" customHeight="1">
      <c r="A15" s="58" t="s">
        <v>46</v>
      </c>
      <c r="B15" s="155" t="s">
        <v>135</v>
      </c>
      <c r="C15" s="130"/>
      <c r="D15" s="58" t="s">
        <v>46</v>
      </c>
      <c r="E15" s="155" t="s">
        <v>134</v>
      </c>
      <c r="F15" s="130"/>
      <c r="G15" s="58" t="s">
        <v>51</v>
      </c>
      <c r="H15" s="57" t="s">
        <v>52</v>
      </c>
    </row>
    <row r="16" spans="1:8" ht="27" customHeight="1">
      <c r="A16" s="180" t="str">
        <f>"              ("&amp;T(ส่วนที่1!B6)&amp;")"</f>
        <v xml:space="preserve">              ()</v>
      </c>
      <c r="B16" s="182"/>
      <c r="C16" s="181"/>
      <c r="D16" s="129" t="str">
        <f>"("&amp;T(ส่วนที่1!B9)&amp;")"</f>
        <v>(นางสาวนภารินทร์  บุญเกื้อ)</v>
      </c>
      <c r="E16" s="155"/>
      <c r="F16" s="130"/>
      <c r="G16" s="58" t="s">
        <v>58</v>
      </c>
      <c r="H16" s="57" t="s">
        <v>53</v>
      </c>
    </row>
    <row r="17" spans="1:8" ht="27" customHeight="1">
      <c r="A17" s="58" t="s">
        <v>42</v>
      </c>
      <c r="B17" s="182" t="str">
        <f>"                 "&amp;T(ส่วนที่1!J6)&amp;""</f>
        <v xml:space="preserve">                 ผู้ช่วยครู</v>
      </c>
      <c r="C17" s="181"/>
      <c r="D17" s="58" t="s">
        <v>42</v>
      </c>
      <c r="E17" s="182" t="str">
        <f>"         "&amp;T(ส่วนที่1!J9)&amp;""</f>
        <v xml:space="preserve">         ผู้อำนวยการสถานศึกษา</v>
      </c>
      <c r="F17" s="181"/>
      <c r="G17" s="58" t="s">
        <v>130</v>
      </c>
      <c r="H17" s="57"/>
    </row>
    <row r="18" spans="1:8" ht="27" customHeight="1">
      <c r="A18" s="20" t="s">
        <v>47</v>
      </c>
      <c r="B18" s="183" t="s">
        <v>57</v>
      </c>
      <c r="C18" s="184"/>
      <c r="D18" s="20" t="s">
        <v>47</v>
      </c>
      <c r="E18" s="183" t="s">
        <v>57</v>
      </c>
      <c r="F18" s="184"/>
      <c r="G18" s="20" t="s">
        <v>59</v>
      </c>
      <c r="H18" s="59"/>
    </row>
  </sheetData>
  <sheetProtection algorithmName="SHA-512" hashValue="RRB2BK9ZkH7piioDdf9dyVtttG3SpteRo812VQuLjyziY+IajQdqkkBA6accFpw+c7SJC+XCThreI2dS7ysRxQ==" saltValue="WQyBZ5AXeR/Bl9Qq/GWyWw==" spinCount="100000" sheet="1" objects="1" scenarios="1"/>
  <mergeCells count="14">
    <mergeCell ref="B18:C18"/>
    <mergeCell ref="D12:F12"/>
    <mergeCell ref="D13:F13"/>
    <mergeCell ref="E15:F15"/>
    <mergeCell ref="D16:F16"/>
    <mergeCell ref="E17:F17"/>
    <mergeCell ref="E18:F18"/>
    <mergeCell ref="A12:C12"/>
    <mergeCell ref="A16:C16"/>
    <mergeCell ref="G12:H12"/>
    <mergeCell ref="G13:H13"/>
    <mergeCell ref="B17:C17"/>
    <mergeCell ref="B15:C15"/>
    <mergeCell ref="E2:F2"/>
  </mergeCells>
  <pageMargins left="0.25" right="0.25" top="0.75" bottom="0.25" header="0.3" footer="0.3"/>
  <pageSetup paperSize="9" orientation="landscape" r:id="rId1"/>
  <headerFooter>
    <oddHeader>&amp;C&amp;"TH SarabunIT๙,ธรรมดา"&amp;16หน้าที่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85725</xdr:rowOff>
                  </from>
                  <to>
                    <xdr:col>0</xdr:col>
                    <xdr:colOff>352425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95250</xdr:rowOff>
                  </from>
                  <to>
                    <xdr:col>3</xdr:col>
                    <xdr:colOff>323850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95250</xdr:rowOff>
                  </from>
                  <to>
                    <xdr:col>6</xdr:col>
                    <xdr:colOff>342900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90000"/>
  </sheetPr>
  <dimension ref="A1:B23"/>
  <sheetViews>
    <sheetView view="pageBreakPreview" topLeftCell="A13" zoomScaleNormal="100" zoomScaleSheetLayoutView="100" workbookViewId="0">
      <selection activeCell="B23" sqref="B23"/>
    </sheetView>
  </sheetViews>
  <sheetFormatPr defaultColWidth="9" defaultRowHeight="21.75" customHeight="1"/>
  <cols>
    <col min="1" max="1" width="63.25" style="1" customWidth="1"/>
    <col min="2" max="2" width="64.75" style="1" customWidth="1"/>
    <col min="3" max="16384" width="9" style="1"/>
  </cols>
  <sheetData>
    <row r="1" spans="1:2" ht="21.75" customHeight="1">
      <c r="A1" s="16" t="s">
        <v>61</v>
      </c>
      <c r="B1" s="29" t="s">
        <v>62</v>
      </c>
    </row>
    <row r="2" spans="1:2" ht="21.75" customHeight="1">
      <c r="A2" s="53" t="s">
        <v>138</v>
      </c>
      <c r="B2" s="53" t="s">
        <v>139</v>
      </c>
    </row>
    <row r="3" spans="1:2" ht="21.75" customHeight="1">
      <c r="A3" s="54" t="s">
        <v>144</v>
      </c>
      <c r="B3" s="54" t="s">
        <v>142</v>
      </c>
    </row>
    <row r="4" spans="1:2" ht="21.75" customHeight="1">
      <c r="A4" s="55" t="s">
        <v>145</v>
      </c>
      <c r="B4" s="55" t="s">
        <v>143</v>
      </c>
    </row>
    <row r="5" spans="1:2" ht="21.75" customHeight="1">
      <c r="A5" s="55" t="s">
        <v>145</v>
      </c>
      <c r="B5" s="55" t="s">
        <v>143</v>
      </c>
    </row>
    <row r="6" spans="1:2" ht="21.75" customHeight="1">
      <c r="A6" s="55"/>
      <c r="B6" s="55" t="s">
        <v>115</v>
      </c>
    </row>
    <row r="7" spans="1:2" ht="12" customHeight="1">
      <c r="A7" s="55"/>
      <c r="B7" s="55"/>
    </row>
    <row r="8" spans="1:2" ht="21.75" customHeight="1">
      <c r="A8" s="55" t="s">
        <v>63</v>
      </c>
      <c r="B8" s="55" t="s">
        <v>63</v>
      </c>
    </row>
    <row r="9" spans="1:2" ht="21.75" customHeight="1">
      <c r="A9" s="55" t="s">
        <v>64</v>
      </c>
      <c r="B9" s="55" t="s">
        <v>64</v>
      </c>
    </row>
    <row r="10" spans="1:2" ht="21.75" customHeight="1">
      <c r="A10" s="55" t="s">
        <v>65</v>
      </c>
      <c r="B10" s="55" t="s">
        <v>116</v>
      </c>
    </row>
    <row r="11" spans="1:2" ht="21.75" customHeight="1">
      <c r="A11" s="55" t="s">
        <v>66</v>
      </c>
      <c r="B11" s="55" t="s">
        <v>66</v>
      </c>
    </row>
    <row r="12" spans="1:2" ht="17.25" customHeight="1">
      <c r="A12" s="6"/>
      <c r="B12" s="6"/>
    </row>
    <row r="13" spans="1:2" ht="14.25" customHeight="1"/>
    <row r="14" spans="1:2" ht="21.75" customHeight="1">
      <c r="A14" s="28" t="s">
        <v>110</v>
      </c>
      <c r="B14" s="21"/>
    </row>
    <row r="15" spans="1:2" ht="21.75" customHeight="1">
      <c r="A15" s="56" t="s">
        <v>140</v>
      </c>
      <c r="B15" s="57"/>
    </row>
    <row r="16" spans="1:2" ht="21.75" customHeight="1">
      <c r="A16" s="56" t="s">
        <v>155</v>
      </c>
      <c r="B16" s="57"/>
    </row>
    <row r="17" spans="1:2" ht="21.75" customHeight="1">
      <c r="A17" s="58" t="s">
        <v>141</v>
      </c>
      <c r="B17" s="57"/>
    </row>
    <row r="18" spans="1:2" ht="21.75" customHeight="1">
      <c r="A18" s="58"/>
      <c r="B18" s="57"/>
    </row>
    <row r="19" spans="1:2" ht="21.75" customHeight="1">
      <c r="A19" s="129" t="s">
        <v>200</v>
      </c>
      <c r="B19" s="130"/>
    </row>
    <row r="20" spans="1:2" ht="21.75" customHeight="1">
      <c r="A20" s="129" t="s">
        <v>201</v>
      </c>
      <c r="B20" s="130"/>
    </row>
    <row r="21" spans="1:2" ht="21.75" customHeight="1">
      <c r="A21" s="129" t="s">
        <v>136</v>
      </c>
      <c r="B21" s="130"/>
    </row>
    <row r="22" spans="1:2" ht="21.75" customHeight="1">
      <c r="A22" s="129" t="s">
        <v>67</v>
      </c>
      <c r="B22" s="130"/>
    </row>
    <row r="23" spans="1:2" ht="21.75" customHeight="1">
      <c r="A23" s="20"/>
      <c r="B23" s="59"/>
    </row>
  </sheetData>
  <sheetProtection algorithmName="SHA-512" hashValue="WEbUU9at+6k80hm48wnJurv8CXDt068aRGBwOBRtUogfCU8vqlTUg+PgV5Jc+B9mp5UjrQtbe1FGpjGjux2SNA==" saltValue="V4vFPy7a3pv5BNQlPPt0QA==" spinCount="100000" sheet="1" selectLockedCells="1"/>
  <mergeCells count="4">
    <mergeCell ref="A19:B19"/>
    <mergeCell ref="A20:B20"/>
    <mergeCell ref="A21:B21"/>
    <mergeCell ref="A22:B22"/>
  </mergeCells>
  <pageMargins left="0.25" right="0.25" top="0.75" bottom="0.25" header="0.3" footer="0.3"/>
  <pageSetup paperSize="9" orientation="landscape" r:id="rId1"/>
  <headerFooter>
    <oddHeader>&amp;C&amp;"TH SarabunIT๙,ธรรมดา"&amp;16หน้าที่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1</xdr:row>
                    <xdr:rowOff>19050</xdr:rowOff>
                  </from>
                  <to>
                    <xdr:col>0</xdr:col>
                    <xdr:colOff>295275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2</xdr:row>
                    <xdr:rowOff>28575</xdr:rowOff>
                  </from>
                  <to>
                    <xdr:col>0</xdr:col>
                    <xdr:colOff>295275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</xdr:row>
                    <xdr:rowOff>19050</xdr:rowOff>
                  </from>
                  <to>
                    <xdr:col>1</xdr:col>
                    <xdr:colOff>276225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2</xdr:row>
                    <xdr:rowOff>28575</xdr:rowOff>
                  </from>
                  <to>
                    <xdr:col>1</xdr:col>
                    <xdr:colOff>276225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19050</xdr:rowOff>
                  </from>
                  <to>
                    <xdr:col>0</xdr:col>
                    <xdr:colOff>295275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28575</xdr:rowOff>
                  </from>
                  <to>
                    <xdr:col>0</xdr:col>
                    <xdr:colOff>295275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2"/>
  <sheetViews>
    <sheetView zoomScale="80" zoomScaleNormal="80" workbookViewId="0">
      <selection activeCell="B6" sqref="B6"/>
    </sheetView>
  </sheetViews>
  <sheetFormatPr defaultColWidth="42.375" defaultRowHeight="23.25" customHeight="1"/>
  <cols>
    <col min="1" max="1" width="38.875" style="84" customWidth="1"/>
    <col min="2" max="2" width="14.75" style="84" customWidth="1"/>
    <col min="3" max="3" width="18.25" style="84" customWidth="1"/>
    <col min="4" max="4" width="24.125" style="84" customWidth="1"/>
    <col min="5" max="5" width="39.75" style="84" customWidth="1"/>
    <col min="6" max="6" width="84.5" style="84" customWidth="1"/>
    <col min="7" max="7" width="11.625" style="84" customWidth="1"/>
    <col min="8" max="8" width="25.25" style="84" customWidth="1"/>
    <col min="9" max="11" width="42.375" style="84"/>
    <col min="12" max="12" width="24.375" style="84" customWidth="1"/>
    <col min="13" max="13" width="39.5" style="84" customWidth="1"/>
    <col min="14" max="14" width="24.5" style="84" customWidth="1"/>
    <col min="15" max="15" width="24.625" style="84" customWidth="1"/>
    <col min="16" max="19" width="18.875" style="84" customWidth="1"/>
    <col min="20" max="16384" width="42.375" style="84"/>
  </cols>
  <sheetData>
    <row r="1" spans="1:18" ht="23.25" customHeight="1">
      <c r="A1" s="93"/>
      <c r="B1" s="93"/>
      <c r="C1" s="93"/>
      <c r="D1" s="93"/>
      <c r="E1" s="84" t="s">
        <v>173</v>
      </c>
      <c r="F1" s="84" t="s">
        <v>165</v>
      </c>
      <c r="G1" s="84">
        <f>SUM('ต่อ ส่วนที่ 2'!B7:B16)</f>
        <v>20</v>
      </c>
      <c r="I1" s="77" t="s">
        <v>150</v>
      </c>
      <c r="J1" s="78" t="s">
        <v>161</v>
      </c>
      <c r="L1" s="192" t="s">
        <v>156</v>
      </c>
      <c r="M1" s="190" t="s">
        <v>183</v>
      </c>
      <c r="N1" s="192" t="s">
        <v>176</v>
      </c>
      <c r="O1" s="190" t="s">
        <v>184</v>
      </c>
    </row>
    <row r="2" spans="1:18" ht="23.25" customHeight="1">
      <c r="A2" s="83" t="s">
        <v>68</v>
      </c>
      <c r="B2" s="83" t="s">
        <v>122</v>
      </c>
      <c r="C2" s="83" t="s">
        <v>126</v>
      </c>
      <c r="D2" s="83" t="s">
        <v>119</v>
      </c>
      <c r="E2" s="84" t="s">
        <v>172</v>
      </c>
      <c r="F2" s="84" t="s">
        <v>174</v>
      </c>
      <c r="I2" s="77" t="s">
        <v>151</v>
      </c>
      <c r="J2" s="78" t="s">
        <v>162</v>
      </c>
      <c r="L2" s="193"/>
      <c r="M2" s="191"/>
      <c r="N2" s="193"/>
      <c r="O2" s="193"/>
    </row>
    <row r="3" spans="1:18" ht="23.25" customHeight="1">
      <c r="A3" s="83" t="s">
        <v>167</v>
      </c>
      <c r="B3" s="83" t="s">
        <v>123</v>
      </c>
      <c r="C3" s="83" t="s">
        <v>127</v>
      </c>
      <c r="D3" s="83" t="s">
        <v>132</v>
      </c>
      <c r="I3" s="79" t="s">
        <v>152</v>
      </c>
      <c r="J3" s="78" t="s">
        <v>166</v>
      </c>
      <c r="L3" s="193"/>
      <c r="M3" s="191"/>
      <c r="N3" s="193"/>
      <c r="O3" s="193"/>
    </row>
    <row r="4" spans="1:18" ht="23.25" customHeight="1">
      <c r="B4" s="83" t="s">
        <v>124</v>
      </c>
      <c r="C4" s="83" t="s">
        <v>169</v>
      </c>
      <c r="D4" s="83" t="s">
        <v>131</v>
      </c>
      <c r="I4" s="77" t="s">
        <v>177</v>
      </c>
      <c r="J4" s="78" t="s">
        <v>180</v>
      </c>
      <c r="L4" s="193"/>
      <c r="M4" s="191"/>
      <c r="N4" s="193"/>
      <c r="O4" s="193"/>
    </row>
    <row r="5" spans="1:18" ht="23.25" customHeight="1">
      <c r="B5" s="83" t="s">
        <v>125</v>
      </c>
      <c r="D5" s="83" t="s">
        <v>133</v>
      </c>
      <c r="I5" s="94" t="s">
        <v>178</v>
      </c>
      <c r="J5" s="78" t="s">
        <v>181</v>
      </c>
      <c r="L5" s="194" t="s">
        <v>185</v>
      </c>
      <c r="M5" s="196" t="s">
        <v>186</v>
      </c>
      <c r="N5" s="194" t="s">
        <v>187</v>
      </c>
      <c r="O5" s="196" t="s">
        <v>188</v>
      </c>
    </row>
    <row r="6" spans="1:18" ht="23.25" customHeight="1">
      <c r="D6" s="83" t="s">
        <v>170</v>
      </c>
      <c r="I6" s="94" t="s">
        <v>179</v>
      </c>
      <c r="J6" s="78" t="s">
        <v>182</v>
      </c>
      <c r="L6" s="195"/>
      <c r="M6" s="197"/>
      <c r="N6" s="195"/>
      <c r="O6" s="195"/>
    </row>
    <row r="7" spans="1:18" ht="23.25" customHeight="1">
      <c r="D7" s="83" t="s">
        <v>168</v>
      </c>
      <c r="I7" s="101" t="s">
        <v>175</v>
      </c>
      <c r="J7" s="78" t="s">
        <v>193</v>
      </c>
      <c r="L7" s="195"/>
      <c r="M7" s="197"/>
      <c r="N7" s="195"/>
      <c r="O7" s="195"/>
    </row>
    <row r="8" spans="1:18" ht="23.25" customHeight="1">
      <c r="D8" s="83" t="s">
        <v>163</v>
      </c>
      <c r="I8" s="85"/>
      <c r="J8" s="102"/>
      <c r="L8" s="195"/>
      <c r="M8" s="197"/>
      <c r="N8" s="195"/>
      <c r="O8" s="195"/>
      <c r="P8" s="98"/>
    </row>
    <row r="9" spans="1:18" ht="23.25" customHeight="1">
      <c r="D9" s="83" t="s">
        <v>164</v>
      </c>
      <c r="I9" s="85"/>
      <c r="J9" s="102"/>
      <c r="L9" s="186" t="s">
        <v>189</v>
      </c>
      <c r="M9" s="188" t="s">
        <v>190</v>
      </c>
      <c r="N9" s="186" t="s">
        <v>176</v>
      </c>
      <c r="O9" s="188" t="s">
        <v>191</v>
      </c>
      <c r="P9" s="96"/>
      <c r="Q9" s="96"/>
      <c r="R9" s="99"/>
    </row>
    <row r="10" spans="1:18" ht="23.25" customHeight="1">
      <c r="D10" s="85" t="s">
        <v>171</v>
      </c>
      <c r="I10" s="85"/>
      <c r="J10" s="102"/>
      <c r="L10" s="187"/>
      <c r="M10" s="189"/>
      <c r="N10" s="187"/>
      <c r="O10" s="187"/>
      <c r="P10" s="97"/>
      <c r="Q10" s="100"/>
      <c r="R10" s="100"/>
    </row>
    <row r="11" spans="1:18" ht="23.25" customHeight="1">
      <c r="L11" s="187"/>
      <c r="M11" s="189"/>
      <c r="N11" s="187"/>
      <c r="O11" s="187"/>
      <c r="P11" s="6"/>
      <c r="Q11" s="6"/>
      <c r="R11" s="6"/>
    </row>
    <row r="12" spans="1:18" ht="23.25" customHeight="1">
      <c r="L12" s="187"/>
      <c r="M12" s="189"/>
      <c r="N12" s="187"/>
      <c r="O12" s="187"/>
    </row>
  </sheetData>
  <sheetProtection algorithmName="SHA-512" hashValue="NEB0ixx7pjbwcEDnEanztDCKequGkl5JgOkBMrMZsoLDK0Cs1840nv1WDi2Tppm2v4xRzVZjzfoHwhGUJ4GMcA==" saltValue="FPiiUxFfPaHlFFdiw2aY9w==" spinCount="100000" sheet="1" objects="1" scenarios="1"/>
  <mergeCells count="12">
    <mergeCell ref="L9:L12"/>
    <mergeCell ref="M9:M12"/>
    <mergeCell ref="N9:N12"/>
    <mergeCell ref="O9:O12"/>
    <mergeCell ref="M1:M4"/>
    <mergeCell ref="L1:L4"/>
    <mergeCell ref="N1:N4"/>
    <mergeCell ref="O1:O4"/>
    <mergeCell ref="L5:L8"/>
    <mergeCell ref="M5:M8"/>
    <mergeCell ref="N5:N8"/>
    <mergeCell ref="O5:O8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5"/>
  <sheetViews>
    <sheetView workbookViewId="0">
      <selection sqref="A1:A5"/>
    </sheetView>
  </sheetViews>
  <sheetFormatPr defaultRowHeight="14.25"/>
  <cols>
    <col min="1" max="1" width="15.375" customWidth="1"/>
  </cols>
  <sheetData>
    <row r="1" spans="1:1">
      <c r="A1" s="32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</sheetData>
  <dataValidations count="1">
    <dataValidation type="list" allowBlank="1" showInputMessage="1" showErrorMessage="1" sqref="E9" xr:uid="{00000000-0002-0000-0700-000000000000}">
      <formula1>$B$4:$B$7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ส่วนที่1</vt:lpstr>
      <vt:lpstr>ส่วนที่ 2</vt:lpstr>
      <vt:lpstr>ต่อ ส่วนที่ 2</vt:lpstr>
      <vt:lpstr>สรุปผลการประเมินส่วนที่ 3</vt:lpstr>
      <vt:lpstr>ส่วนที่ 4 5</vt:lpstr>
      <vt:lpstr>ส่วนที่ 6 7 8</vt:lpstr>
      <vt:lpstr>ส่วนอ้างอิงห้ามปริ้น</vt:lpstr>
      <vt:lpstr>data</vt:lpstr>
      <vt:lpstr>'สรุปผลการประเมินส่วนที่ 3'!Print_Area</vt:lpstr>
      <vt:lpstr>ส่วนที่1!Print_Titles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2019-03-13T07:53:25Z</cp:lastPrinted>
  <dcterms:created xsi:type="dcterms:W3CDTF">2016-05-01T08:52:39Z</dcterms:created>
  <dcterms:modified xsi:type="dcterms:W3CDTF">2021-09-02T04:48:43Z</dcterms:modified>
</cp:coreProperties>
</file>