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6536" windowHeight="8448" tabRatio="631"/>
  </bookViews>
  <sheets>
    <sheet name="ปก" sheetId="13" r:id="rId1"/>
    <sheet name="1-20" sheetId="1" r:id="rId2"/>
    <sheet name="21-40" sheetId="4" r:id="rId3"/>
    <sheet name="41-60" sheetId="5" r:id="rId4"/>
    <sheet name="หน่วยที่ 1-3" sheetId="6" r:id="rId5"/>
    <sheet name="หน่วยที่ 4-6" sheetId="7" r:id="rId6"/>
    <sheet name="หน่วยที่ 7-9" sheetId="8" r:id="rId7"/>
    <sheet name="คะแนนหน่วยการเรียน" sheetId="9" r:id="rId8"/>
    <sheet name="คิด วิเคราะห์ (A)" sheetId="10" r:id="rId9"/>
    <sheet name="คุณลักษณะอันพึงประสงค์ (P)" sheetId="11" r:id="rId10"/>
    <sheet name="สมรรถนะฯ (C)" sheetId="12" r:id="rId11"/>
    <sheet name="แบบประเมิน" sheetId="3" r:id="rId12"/>
    <sheet name="KPAC" sheetId="2" r:id="rId13"/>
  </sheets>
  <calcPr calcId="125725"/>
</workbook>
</file>

<file path=xl/calcChain.xml><?xml version="1.0" encoding="utf-8"?>
<calcChain xmlns="http://schemas.openxmlformats.org/spreadsheetml/2006/main">
  <c r="H21" i="12"/>
  <c r="I21"/>
  <c r="H22"/>
  <c r="I22" s="1"/>
  <c r="H23"/>
  <c r="I23"/>
  <c r="H24"/>
  <c r="I24" s="1"/>
  <c r="H25"/>
  <c r="I25"/>
  <c r="I27"/>
  <c r="H27"/>
  <c r="H26"/>
  <c r="I26" s="1"/>
  <c r="K21" i="11"/>
  <c r="L21" s="1"/>
  <c r="K22"/>
  <c r="L22" s="1"/>
  <c r="K23"/>
  <c r="L23" s="1"/>
  <c r="K24"/>
  <c r="L24" s="1"/>
  <c r="K25"/>
  <c r="L25" s="1"/>
  <c r="K26"/>
  <c r="L26" s="1"/>
  <c r="H22" i="10"/>
  <c r="I22" s="1"/>
  <c r="H23"/>
  <c r="I23"/>
  <c r="H24"/>
  <c r="I24" s="1"/>
  <c r="H25"/>
  <c r="I25"/>
  <c r="H26"/>
  <c r="I26" s="1"/>
  <c r="H27"/>
  <c r="I27" s="1"/>
  <c r="C24" i="9"/>
  <c r="D24"/>
  <c r="E24" s="1"/>
  <c r="H24" s="1"/>
  <c r="I24" s="1"/>
  <c r="C25"/>
  <c r="E25" s="1"/>
  <c r="H25" s="1"/>
  <c r="I25" s="1"/>
  <c r="D25"/>
  <c r="C21"/>
  <c r="D21"/>
  <c r="E21" s="1"/>
  <c r="H21" s="1"/>
  <c r="I21" s="1"/>
  <c r="C22"/>
  <c r="E22" s="1"/>
  <c r="H22" s="1"/>
  <c r="I22" s="1"/>
  <c r="D22"/>
  <c r="C23"/>
  <c r="E23" s="1"/>
  <c r="H23" s="1"/>
  <c r="I23" s="1"/>
  <c r="D23"/>
  <c r="H27"/>
  <c r="I27" s="1"/>
  <c r="E27"/>
  <c r="D27"/>
  <c r="C27"/>
  <c r="D26"/>
  <c r="C26"/>
  <c r="E26" s="1"/>
  <c r="H26" s="1"/>
  <c r="I26" s="1"/>
  <c r="N26" i="8"/>
  <c r="J26"/>
  <c r="F26"/>
  <c r="N25"/>
  <c r="J25"/>
  <c r="F25"/>
  <c r="N24"/>
  <c r="J24"/>
  <c r="F24"/>
  <c r="N23"/>
  <c r="J23"/>
  <c r="F23"/>
  <c r="N22"/>
  <c r="J22"/>
  <c r="F22"/>
  <c r="N21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N26" i="7"/>
  <c r="J26"/>
  <c r="F26"/>
  <c r="N25"/>
  <c r="J25"/>
  <c r="F25"/>
  <c r="N24"/>
  <c r="J24"/>
  <c r="F24"/>
  <c r="N23"/>
  <c r="J23"/>
  <c r="F23"/>
  <c r="N22"/>
  <c r="J22"/>
  <c r="F22"/>
  <c r="N21"/>
  <c r="J21"/>
  <c r="F21"/>
  <c r="N20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N4"/>
  <c r="J4"/>
  <c r="F4"/>
  <c r="F21" i="6"/>
  <c r="J21"/>
  <c r="N21"/>
  <c r="F22"/>
  <c r="J22"/>
  <c r="N22"/>
  <c r="F23"/>
  <c r="J23"/>
  <c r="N23"/>
  <c r="F24"/>
  <c r="J24"/>
  <c r="N24"/>
  <c r="N26"/>
  <c r="J26"/>
  <c r="F26"/>
  <c r="N25"/>
  <c r="J25"/>
  <c r="F25"/>
  <c r="K20" i="11"/>
  <c r="L20" s="1"/>
  <c r="H21" i="10"/>
  <c r="I21" s="1"/>
  <c r="N3" i="8"/>
  <c r="J3"/>
  <c r="F3"/>
  <c r="N3" i="7"/>
  <c r="D7" i="9" l="1"/>
  <c r="D8"/>
  <c r="D9"/>
  <c r="D10"/>
  <c r="D11"/>
  <c r="D12"/>
  <c r="D13"/>
  <c r="D14"/>
  <c r="D15"/>
  <c r="D16"/>
  <c r="D17"/>
  <c r="D18"/>
  <c r="D19"/>
  <c r="D20"/>
  <c r="D6"/>
  <c r="D5"/>
  <c r="N20" i="6"/>
  <c r="J20"/>
  <c r="F20"/>
  <c r="N19"/>
  <c r="J19"/>
  <c r="F19"/>
  <c r="N18"/>
  <c r="J18"/>
  <c r="F18"/>
  <c r="N17"/>
  <c r="J17"/>
  <c r="F17"/>
  <c r="N16"/>
  <c r="J16"/>
  <c r="F16"/>
  <c r="N15"/>
  <c r="J15"/>
  <c r="F15"/>
  <c r="N14"/>
  <c r="J14"/>
  <c r="F14"/>
  <c r="N13"/>
  <c r="J13"/>
  <c r="F13"/>
  <c r="N12"/>
  <c r="J12"/>
  <c r="F12"/>
  <c r="N11"/>
  <c r="J11"/>
  <c r="F11"/>
  <c r="N10"/>
  <c r="J10"/>
  <c r="F10"/>
  <c r="N9"/>
  <c r="J9"/>
  <c r="F9"/>
  <c r="N8"/>
  <c r="J8"/>
  <c r="F8"/>
  <c r="N7"/>
  <c r="J7"/>
  <c r="F7"/>
  <c r="N6"/>
  <c r="J6"/>
  <c r="F6"/>
  <c r="N5"/>
  <c r="J5"/>
  <c r="F5"/>
  <c r="C6" i="9" s="1"/>
  <c r="N4" i="6"/>
  <c r="J4"/>
  <c r="F4"/>
  <c r="C5" i="9" s="1"/>
  <c r="M7"/>
  <c r="A14" i="13" s="1"/>
  <c r="M8" i="10"/>
  <c r="P7" i="11"/>
  <c r="A21" i="13" s="1"/>
  <c r="M8" i="12"/>
  <c r="J3" i="7" l="1"/>
  <c r="F3"/>
  <c r="N3" i="6"/>
  <c r="J3"/>
  <c r="F3"/>
  <c r="C4" i="9" s="1"/>
  <c r="K6" i="11"/>
  <c r="L6" s="1"/>
  <c r="K7"/>
  <c r="L7" s="1"/>
  <c r="K8"/>
  <c r="L8" s="1"/>
  <c r="K9"/>
  <c r="L9" s="1"/>
  <c r="K10"/>
  <c r="L10" s="1"/>
  <c r="K11"/>
  <c r="L11" s="1"/>
  <c r="K12"/>
  <c r="K13"/>
  <c r="L13" s="1"/>
  <c r="K14"/>
  <c r="L14" s="1"/>
  <c r="K15"/>
  <c r="L15" s="1"/>
  <c r="K16"/>
  <c r="L16" s="1"/>
  <c r="K17"/>
  <c r="L17" s="1"/>
  <c r="K18"/>
  <c r="L18" s="1"/>
  <c r="K19"/>
  <c r="L19" s="1"/>
  <c r="K5"/>
  <c r="L5" s="1"/>
  <c r="K4"/>
  <c r="L4" s="1"/>
  <c r="H7" i="10"/>
  <c r="I7" s="1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H17"/>
  <c r="I17" s="1"/>
  <c r="H18"/>
  <c r="I18" s="1"/>
  <c r="H19"/>
  <c r="I19" s="1"/>
  <c r="H20"/>
  <c r="I20" s="1"/>
  <c r="H6"/>
  <c r="I6" s="1"/>
  <c r="H5"/>
  <c r="I5" s="1"/>
  <c r="L12" i="11"/>
  <c r="I16" i="10"/>
  <c r="D4" i="9" l="1"/>
  <c r="R7" i="11"/>
  <c r="C21" i="13" s="1"/>
  <c r="C22" s="1"/>
  <c r="S7" i="11"/>
  <c r="D21" i="13" s="1"/>
  <c r="D22" s="1"/>
  <c r="T7" i="11"/>
  <c r="E21" i="13" s="1"/>
  <c r="E22" s="1"/>
  <c r="Q7" i="11"/>
  <c r="B21" i="13" s="1"/>
  <c r="B22" s="1"/>
  <c r="Q8" i="10"/>
  <c r="I21" i="13" s="1"/>
  <c r="I22" s="1"/>
  <c r="O8" i="10"/>
  <c r="G21" i="13" s="1"/>
  <c r="G22" s="1"/>
  <c r="P8" i="10"/>
  <c r="H21" i="13" s="1"/>
  <c r="H22" s="1"/>
  <c r="N8" i="10"/>
  <c r="F21" i="13" s="1"/>
  <c r="F22" s="1"/>
  <c r="R8" i="11" l="1"/>
  <c r="S8"/>
  <c r="T8"/>
  <c r="U7"/>
  <c r="Q8"/>
  <c r="O9" i="10"/>
  <c r="P9"/>
  <c r="Q9"/>
  <c r="R8"/>
  <c r="N9"/>
  <c r="H9" i="12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H20"/>
  <c r="I20" s="1"/>
  <c r="H7"/>
  <c r="I7" s="1"/>
  <c r="H8"/>
  <c r="I8" s="1"/>
  <c r="H6"/>
  <c r="I6" s="1"/>
  <c r="H5"/>
  <c r="I5" s="1"/>
  <c r="P8" l="1"/>
  <c r="N8"/>
  <c r="O8"/>
  <c r="Q8"/>
  <c r="U8" i="11"/>
  <c r="R9" i="10"/>
  <c r="C17" i="9"/>
  <c r="C9"/>
  <c r="C13"/>
  <c r="C18"/>
  <c r="C14"/>
  <c r="C10"/>
  <c r="C19"/>
  <c r="C11"/>
  <c r="C7"/>
  <c r="C20"/>
  <c r="C16"/>
  <c r="C12"/>
  <c r="E12" s="1"/>
  <c r="H12" s="1"/>
  <c r="I12" s="1"/>
  <c r="C8"/>
  <c r="C15"/>
  <c r="E17"/>
  <c r="H17" s="1"/>
  <c r="I17" s="1"/>
  <c r="M21" i="13" l="1"/>
  <c r="M22" s="1"/>
  <c r="Q9" i="12"/>
  <c r="L21" i="13"/>
  <c r="L22" s="1"/>
  <c r="P9" i="12"/>
  <c r="J21" i="13"/>
  <c r="J22" s="1"/>
  <c r="N9" i="12"/>
  <c r="R8"/>
  <c r="K21" i="13"/>
  <c r="K22" s="1"/>
  <c r="O9" i="12"/>
  <c r="E14" i="9"/>
  <c r="H14" s="1"/>
  <c r="I14" s="1"/>
  <c r="E10"/>
  <c r="H10" s="1"/>
  <c r="I10" s="1"/>
  <c r="E7"/>
  <c r="H7" s="1"/>
  <c r="I7" s="1"/>
  <c r="E9"/>
  <c r="H9" s="1"/>
  <c r="I9" s="1"/>
  <c r="E13"/>
  <c r="H13" s="1"/>
  <c r="I13" s="1"/>
  <c r="E18"/>
  <c r="H18" s="1"/>
  <c r="I18" s="1"/>
  <c r="E20"/>
  <c r="H20" s="1"/>
  <c r="I20" s="1"/>
  <c r="E5"/>
  <c r="H5" s="1"/>
  <c r="I5" s="1"/>
  <c r="E16"/>
  <c r="H16" s="1"/>
  <c r="I16" s="1"/>
  <c r="E11"/>
  <c r="H11" s="1"/>
  <c r="I11" s="1"/>
  <c r="E8"/>
  <c r="H8" s="1"/>
  <c r="I8" s="1"/>
  <c r="E19"/>
  <c r="H19" s="1"/>
  <c r="I19" s="1"/>
  <c r="E15"/>
  <c r="H15" s="1"/>
  <c r="I15" s="1"/>
  <c r="E6"/>
  <c r="H6" s="1"/>
  <c r="I6" s="1"/>
  <c r="R9" i="12" l="1"/>
  <c r="V7" i="9"/>
  <c r="J14" i="13" s="1"/>
  <c r="J15" s="1"/>
  <c r="W7" i="9"/>
  <c r="K14" i="13" s="1"/>
  <c r="K15" s="1"/>
  <c r="P7" i="9"/>
  <c r="D14" i="13" s="1"/>
  <c r="D15" s="1"/>
  <c r="Q7" i="9"/>
  <c r="E14" i="13" s="1"/>
  <c r="E15" s="1"/>
  <c r="R7" i="9"/>
  <c r="F14" i="13" s="1"/>
  <c r="F15" s="1"/>
  <c r="O7" i="9"/>
  <c r="C14" i="13" s="1"/>
  <c r="C15" s="1"/>
  <c r="S7" i="9"/>
  <c r="G14" i="13" s="1"/>
  <c r="G15" s="1"/>
  <c r="T7" i="9"/>
  <c r="H14" i="13" s="1"/>
  <c r="H15" s="1"/>
  <c r="N7" i="9"/>
  <c r="B14" i="13" s="1"/>
  <c r="B15" s="1"/>
  <c r="U7" i="9"/>
  <c r="I14" i="13" s="1"/>
  <c r="I15" s="1"/>
  <c r="O8" i="9" l="1"/>
  <c r="T8"/>
  <c r="X7"/>
  <c r="N8"/>
  <c r="R8"/>
  <c r="V8"/>
  <c r="W8"/>
  <c r="U8"/>
  <c r="S8"/>
  <c r="P8"/>
  <c r="Q8"/>
  <c r="X8" l="1"/>
</calcChain>
</file>

<file path=xl/sharedStrings.xml><?xml version="1.0" encoding="utf-8"?>
<sst xmlns="http://schemas.openxmlformats.org/spreadsheetml/2006/main" count="693" uniqueCount="294">
  <si>
    <t>เลขที่</t>
  </si>
  <si>
    <t>ชั่วโมงที่</t>
  </si>
  <si>
    <t>ว ด ป</t>
  </si>
  <si>
    <t>ชื่อ</t>
  </si>
  <si>
    <t>รวม</t>
  </si>
  <si>
    <t>ชื่อนักเรียน</t>
  </si>
  <si>
    <t>คะแนนหน่วยการเรียน</t>
  </si>
  <si>
    <t>คะแนนกลางภาค</t>
  </si>
  <si>
    <t>คะแนนปลายภาค</t>
  </si>
  <si>
    <t>ผลการประเมิน</t>
  </si>
  <si>
    <t>ปกติ</t>
  </si>
  <si>
    <t>แก้ตัว</t>
  </si>
  <si>
    <t>เรียนซ้ำ</t>
  </si>
  <si>
    <t>ก่อน</t>
  </si>
  <si>
    <t>กลางภาค</t>
  </si>
  <si>
    <t>หลัง</t>
  </si>
  <si>
    <t>ข้อ 1</t>
  </si>
  <si>
    <t>ข้อ 2</t>
  </si>
  <si>
    <t>ข้อ 3</t>
  </si>
  <si>
    <t>ข้อ 4</t>
  </si>
  <si>
    <t>ข้อ 5</t>
  </si>
  <si>
    <t>ระดับ</t>
  </si>
  <si>
    <t>คุณภาพ</t>
  </si>
  <si>
    <t>(Mode)</t>
  </si>
  <si>
    <t>หมายเหตุ</t>
  </si>
  <si>
    <t>พฤติกรรมบ่งชี้</t>
  </si>
  <si>
    <t>สามารถอ่านเพื่อการศึกษาค้นคว้า</t>
  </si>
  <si>
    <t>1.</t>
  </si>
  <si>
    <t>การประเมินการอ่าน คิด วิเคราะห์  และเขียน</t>
  </si>
  <si>
    <t>เพิ่มพูนความรู้  ประสบการณ์</t>
  </si>
  <si>
    <t>และประยุกต์ใช้ในชีวิตประจำวัน</t>
  </si>
  <si>
    <t>สื่อที่มีความซับซ้อน</t>
  </si>
  <si>
    <t>2.</t>
  </si>
  <si>
    <t>3.</t>
  </si>
  <si>
    <t>4.</t>
  </si>
  <si>
    <t>5.</t>
  </si>
  <si>
    <t>เกณฑ์การประเมิน</t>
  </si>
  <si>
    <t>3  หมายถึง  ดีเยี่ยม</t>
  </si>
  <si>
    <t>2  หมายถึง  ดี</t>
  </si>
  <si>
    <t>1  หมายถึง  ผ่านเกณฑ์</t>
  </si>
  <si>
    <t>0  หมายถึง  ไม่ผ่านเกณฑ์</t>
  </si>
  <si>
    <t>การประเมิน</t>
  </si>
  <si>
    <t>เกณฑ์การตัดสิน  ได้ระดับ</t>
  </si>
  <si>
    <t>คุณภาพ 1-3 หมายถึง  "ผ่าน"</t>
  </si>
  <si>
    <t>และได้ระดับคุณภาพ 0</t>
  </si>
  <si>
    <t>หมายถึง  "ไม่ผ่าน"</t>
  </si>
  <si>
    <t>ในกรณีที่ผู้เรียน  "ไม่ผ่าน"</t>
  </si>
  <si>
    <t>ให้ดำเนินการพัฒนา / ปรับปรุง</t>
  </si>
  <si>
    <t>สามารถวิเคราะห์สิ่งที่ผู้เขียน</t>
  </si>
  <si>
    <t>ต้องการสื่อสารกับผู้อ่าน</t>
  </si>
  <si>
    <t>สามารถประเมินความน่าเชื่อถือ</t>
  </si>
  <si>
    <t>สนับสนุนอย่างเพียงพอ</t>
  </si>
  <si>
    <t>และสมเหตุสมผล</t>
  </si>
  <si>
    <t>ข้อ 6</t>
  </si>
  <si>
    <t>ข้อ 7</t>
  </si>
  <si>
    <t>ข้อ 8</t>
  </si>
  <si>
    <t>ระดับคุณภาพ</t>
  </si>
  <si>
    <t>ประเมิน</t>
  </si>
  <si>
    <t>ผลการ</t>
  </si>
  <si>
    <t>คุณลักษณะอันพึงประสงค์</t>
  </si>
  <si>
    <t>รักชาติ  ศาสน์</t>
  </si>
  <si>
    <t>กษัตริย์</t>
  </si>
  <si>
    <t>ซื่อสัตย์  สุจริต</t>
  </si>
  <si>
    <t xml:space="preserve">  0  หมายถึง  ไม่ผ่านเกณฑ์</t>
  </si>
  <si>
    <t xml:space="preserve">  1  หมายถึง  ผ่านเกณฑ์</t>
  </si>
  <si>
    <t xml:space="preserve">  2  หมายถึง  ดี</t>
  </si>
  <si>
    <t xml:space="preserve">  3  หมายถึง  ดีเยี่ยม</t>
  </si>
  <si>
    <t>มีวินัย</t>
  </si>
  <si>
    <t>ใฝ่เรียนรู้</t>
  </si>
  <si>
    <t>อยู่อย่างพอเพียง</t>
  </si>
  <si>
    <t>มุ่งมั่นในการ</t>
  </si>
  <si>
    <t>ทำงาน</t>
  </si>
  <si>
    <t>รักความเป็นไทย</t>
  </si>
  <si>
    <t>มีจิตสาธารณะ</t>
  </si>
  <si>
    <t xml:space="preserve">เกณฑ์การตัดสิน  </t>
  </si>
  <si>
    <t>ได้ระดับคุณภาพ</t>
  </si>
  <si>
    <t>1-3  หมายถึง</t>
  </si>
  <si>
    <t>"ผ่าน"  และได้</t>
  </si>
  <si>
    <t>ระดับคุณภาพ 0</t>
  </si>
  <si>
    <t>ในกรณีที่ผู้เรียน</t>
  </si>
  <si>
    <t>"ไม่ผ่าน"</t>
  </si>
  <si>
    <t>ให้ดำเนินการพัฒนา /</t>
  </si>
  <si>
    <t>ปรับปรุง</t>
  </si>
  <si>
    <t>กลาง</t>
  </si>
  <si>
    <t>ภาค</t>
  </si>
  <si>
    <t>ปลาย</t>
  </si>
  <si>
    <t>คะแนน</t>
  </si>
  <si>
    <t>หน่วยการเรียนรู้ที่ 4</t>
  </si>
  <si>
    <t>หน่วยการเรียนรู้ที่ 5</t>
  </si>
  <si>
    <t>หน่วยการเรียนรู้ที่ 6</t>
  </si>
  <si>
    <t>หน่วยการเรียนรู้ที่ 1</t>
  </si>
  <si>
    <t>หน่วยการเรียนรู้ที่ 2</t>
  </si>
  <si>
    <t>หน่วยการเรียนรู้ที่ 3</t>
  </si>
  <si>
    <t>หน่วยการเรียนรู้ที่ 9</t>
  </si>
  <si>
    <t>หน่วยการเรียนรู้ที่ 8</t>
  </si>
  <si>
    <t>หน่วยการเรียนรู้ที่ 7</t>
  </si>
  <si>
    <t>การประเมินคุณลักษณะอันพึงประสงค์</t>
  </si>
  <si>
    <t>การวัดและประเมินผลการเรียนรู้</t>
  </si>
  <si>
    <t xml:space="preserve">อัตราส่วนคะแนนระหว่างภาค : กลางภาค  :  ปลายภาค  =   70 : 10 :  20  </t>
  </si>
  <si>
    <t>มาตรฐานการเรียนรู้/ตัวชี้วัด / ผลการเรียนรู้</t>
  </si>
  <si>
    <t>หน่วยที่</t>
  </si>
  <si>
    <t>ระหว่างภาค</t>
  </si>
  <si>
    <t>K</t>
  </si>
  <si>
    <t>P</t>
  </si>
  <si>
    <t>A/C</t>
  </si>
  <si>
    <t>จำนวนชั่วโมง</t>
  </si>
  <si>
    <t>ลงชื่อ .............................................. หัวหน้ากลุ่มสาระการเรียนรู้      ลงชื่อ ...................................... เจ้าหน้าที่วัดผล</t>
  </si>
  <si>
    <t xml:space="preserve">สามารถจับประเด็นสำคัญ  </t>
  </si>
  <si>
    <t>ลำดับเหตุการณ์จากการอ่าน</t>
  </si>
  <si>
    <t>ให้ข้อเสนอแนะในแง่มุมต่าง ๆ</t>
  </si>
  <si>
    <t xml:space="preserve">และสามารถวิพากษ์  </t>
  </si>
  <si>
    <t>คุณค่า แนวคิด ที่ได้จากสิ่งที่อ่าน</t>
  </si>
  <si>
    <t>อย่างหลากหลาย</t>
  </si>
  <si>
    <t>สามารถเขียนแสดงความคิดเห็น</t>
  </si>
  <si>
    <t>โต้แย้ง สรุป โดยมีข้อมูลอธิบาย</t>
  </si>
  <si>
    <t>A</t>
  </si>
  <si>
    <t>การประเมินสมรรถนะสำคัญของผู้เรียน</t>
  </si>
  <si>
    <t>สมรรถนะสำคัญของผู้เรียน</t>
  </si>
  <si>
    <t>ความสามารถในการสื่อสาร</t>
  </si>
  <si>
    <t>ความสามารถในการแก้ปัญหา</t>
  </si>
  <si>
    <t>ความสามารถในการคิด</t>
  </si>
  <si>
    <t>ความสามารถในการใช้ทักษะชีวิต</t>
  </si>
  <si>
    <t>ความสามรถในการใช้เทคโนโลยี</t>
  </si>
  <si>
    <t>สมรรถนะด้าน</t>
  </si>
  <si>
    <t>รายการประเมิน</t>
  </si>
  <si>
    <t>ดีมาก</t>
  </si>
  <si>
    <t>ดี</t>
  </si>
  <si>
    <t>พอใช้</t>
  </si>
  <si>
    <t>1. ความสามารถในการสื่อสาร</t>
  </si>
  <si>
    <t>1.1 มีความสามารถในการรับ-ส่งสาร</t>
  </si>
  <si>
    <t>1.2 มีความสามารถในการถ่ายทอดความรู้ ความคิด ความเข้าใจของตนเอง  โดยใช้ภาษาอย่างเหมาะสม</t>
  </si>
  <si>
    <t>1.3 ใช้วิธีการสื่อสารที่เหมาะสม มีประสิทธิภาพ</t>
  </si>
  <si>
    <t>1.4 เจรจาต่อรอง เพื่อขจัดและลดปัญหาความขัดแย้งต่าง ๆ ได้</t>
  </si>
  <si>
    <t>สรุปผลการประเมิน</t>
  </si>
  <si>
    <t>2. ความสามารถในการคิด</t>
  </si>
  <si>
    <t>2.1 มีความสามารถในการคิดวิเคราะห์ สังเคราะห์</t>
  </si>
  <si>
    <t>2.2 มีทักษะในการคิดนอกกรอบอย่างสร้างสรรค์</t>
  </si>
  <si>
    <t>2.3 สามารถคิดอย่างมีวิจารณญาณ</t>
  </si>
  <si>
    <t>2.4 มีความสามารถในการสร้างองค์ความรู้</t>
  </si>
  <si>
    <t>2.5 ตัดสินใจแก้ปัญหาเกี่ยวกับตนเองได้อย่างเหมาะสม</t>
  </si>
  <si>
    <t>3. ความสามารถในการแก้ปัญหา</t>
  </si>
  <si>
    <t>3.1 สามารถแก้ปัญหาและอุปสรรคต่าง ๆ ที่เผชิญได้</t>
  </si>
  <si>
    <t>3.2 ใช้เหตุผลในการแก้ปัญหา</t>
  </si>
  <si>
    <t>3.5 สามารถตัดสินใจได้เหมาะสมตามวัย</t>
  </si>
  <si>
    <t>4. ความสามารถในการใช้ทักษะชีวิต</t>
  </si>
  <si>
    <t>4.1 เรียนรู้ด้วยตนเองได้เหมาะสมตามวัย</t>
  </si>
  <si>
    <t>4.2 สามารถทำงานกลุ่มร่วมกับผู้อื่นได้</t>
  </si>
  <si>
    <t>4.4 จัดการปัญหาและความขัดแย้งได้เหมาะสม</t>
  </si>
  <si>
    <t>4.5 หลีกเลี่ยงพฤติกรรมไม่พึงประสงค์ที่ส่งผลกระทบต่อตนเอง</t>
  </si>
  <si>
    <t>5. ความสามารถใน การใช้เทคโนโลยี</t>
  </si>
  <si>
    <t>5.1 เลือกและใช้เทคโนโลยีได้เหมาะสมตามวัย</t>
  </si>
  <si>
    <t>5.2 มีทักษะกระบวนการทางเทคโนโลยี</t>
  </si>
  <si>
    <t>5.3 สามารถนำเทคโนโลยีไปใช้พัฒนาตนเอง</t>
  </si>
  <si>
    <t>5.4 ใช้เทคโนโลยีในการแก้ปัญหาอย่างสร้างสรรค์</t>
  </si>
  <si>
    <t>5.5 มีคุณธรรม จริยธรรมในการใช้เทคโนโลยี</t>
  </si>
  <si>
    <t>(3)</t>
  </si>
  <si>
    <t>(2)</t>
  </si>
  <si>
    <t>(1)</t>
  </si>
  <si>
    <t>(0)</t>
  </si>
  <si>
    <t>3.3 เข้าใจความสัมพันธ์และการเปลี่ยนแปลงในสังคม</t>
  </si>
  <si>
    <t>4.3 นำความรู้ที่ได้ไปใช้ประโยชน์ในชีวิตประจำวัน</t>
  </si>
  <si>
    <t>1.5 เลือกรับและไม่รับข้อมูลข่าวสารด้วยเหตุผลและถูกต้อง</t>
  </si>
  <si>
    <t>3.4 แสวงหาความรู้ ประยุกต์ความรู้มาใช้ในการ ป้องกันและ</t>
  </si>
  <si>
    <t xml:space="preserve">     แก้ไขปัญหา</t>
  </si>
  <si>
    <t>แบบประเมินสมรรถนะสำคัญของผู้เรียน</t>
  </si>
  <si>
    <t>เกณฑ์การให้คะแนนระดับคุณภาพ</t>
  </si>
  <si>
    <t xml:space="preserve">        และสม่ำเสมอ  ให้ 3  คะแนน</t>
  </si>
  <si>
    <t>และสม่ำเสมอ  ให้ 3  คะแนน</t>
  </si>
  <si>
    <t>และบ่อยครั้ง ให้ 2  คะแนน</t>
  </si>
  <si>
    <r>
      <t xml:space="preserve">พอใช้  </t>
    </r>
    <r>
      <rPr>
        <sz val="14"/>
        <color theme="1"/>
        <rFont val="TH SarabunPSK"/>
        <family val="2"/>
      </rPr>
      <t>-  พฤติกรรมที่ปฏิบัติบางครั้ง</t>
    </r>
  </si>
  <si>
    <t xml:space="preserve"> ให้ 1  คะแนน</t>
  </si>
  <si>
    <r>
      <t xml:space="preserve">ปรับปรุง  </t>
    </r>
    <r>
      <rPr>
        <sz val="14"/>
        <color theme="1"/>
        <rFont val="TH SarabunPSK"/>
        <family val="2"/>
      </rPr>
      <t>-  ไม่เคยปฏิบัติพฤติกรรม</t>
    </r>
  </si>
  <si>
    <t xml:space="preserve"> ให้ 0  คะแนน</t>
  </si>
  <si>
    <r>
      <t xml:space="preserve">ดีมาก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</si>
  <si>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r>
      <t xml:space="preserve">   </t>
    </r>
    <r>
      <rPr>
        <sz val="14"/>
        <color theme="1"/>
        <rFont val="TH SarabunPSK"/>
        <family val="2"/>
      </rPr>
      <t>-  พฤติกรรมที่ปฏิบัติชัดเจน</t>
    </r>
  </si>
  <si>
    <t>ดีมาก          13-15   คะแนน</t>
  </si>
  <si>
    <t>ดี                9-12    คะแนน</t>
  </si>
  <si>
    <t>ต้องปรับปรุง    0     คะแนน</t>
  </si>
  <si>
    <t>พอใช้            1-8   คะแนน</t>
  </si>
  <si>
    <t>เกณฑ์การสรุปผล (จากแบบประเมิน)</t>
  </si>
  <si>
    <t>1  หมายถึง  ผ่าน</t>
  </si>
  <si>
    <t>0  หมายถึง  ไม่ผ่าน</t>
  </si>
  <si>
    <t>ร</t>
  </si>
  <si>
    <t>จำนวนนักเรียนทั้งหมด</t>
  </si>
  <si>
    <t>จำนวนนักเรียนที่ได้ระดับผลการเรียน</t>
  </si>
  <si>
    <t>มส</t>
  </si>
  <si>
    <t>ผ</t>
  </si>
  <si>
    <t>มผ</t>
  </si>
  <si>
    <t>ร้อยละ</t>
  </si>
  <si>
    <t>การอ่าน คิด วิเคราะห์และเขียนสื่อความ</t>
  </si>
  <si>
    <t>ดีเยี่ยม</t>
  </si>
  <si>
    <t>ผ่าน</t>
  </si>
  <si>
    <t>ไม่ผ่าน</t>
  </si>
  <si>
    <t xml:space="preserve"> ดีเยี่ยม</t>
  </si>
  <si>
    <t xml:space="preserve">          การอนุมัติผลการเรียน</t>
  </si>
  <si>
    <t>จำนวนนักเรียนที่ได้ผลการเรียน</t>
  </si>
  <si>
    <t>คิดเป็นร้อยละ</t>
  </si>
  <si>
    <t>ลงชื่อ ...................................................................</t>
  </si>
  <si>
    <t>ครูประจำวิชา</t>
  </si>
  <si>
    <t>หัวหน้างานวัดผล</t>
  </si>
  <si>
    <t>  อนุมัติ           ไม่อนุมัติ</t>
  </si>
  <si>
    <t>ลงชื่อ ........................................................... ผู้อำนวยการโรงเรียน</t>
  </si>
  <si>
    <t xml:space="preserve">     ( นายวิชาญ  จินพล )</t>
  </si>
  <si>
    <t>วัน/เดือน/ปี .................................................. อนุมัติ</t>
  </si>
  <si>
    <t>หัวหน้าฝ่ายบริหารวิชาการ</t>
  </si>
  <si>
    <t>แบบบันทึกผลการพัฒนาคุณภาพผู้เรียน</t>
  </si>
  <si>
    <t xml:space="preserve">กลุ่มสาระการเรียนรู้ </t>
  </si>
  <si>
    <t>คณิตศาสตร์</t>
  </si>
  <si>
    <t>ชั้นมัธยมศึกษาตอนต้น</t>
  </si>
  <si>
    <t>ชั้นมัธยมศึกษาปีที่</t>
  </si>
  <si>
    <t>สรุปผลการพัฒนาคุณภาพผู้เรียน</t>
  </si>
  <si>
    <t>โรงเรียนชะอวดเคร่งธรรมวิทยา อำเภอชะอวด จังหวัดนครศรีธรรมราช</t>
  </si>
  <si>
    <t>หน่วยกิต</t>
  </si>
  <si>
    <t>ชั้นมัธยมศึกษาตอนปลาย</t>
  </si>
  <si>
    <t>ภาษาไทย</t>
  </si>
  <si>
    <t>เวลาเรียน</t>
  </si>
  <si>
    <t>ชั่วโมง/ภาคเรียน</t>
  </si>
  <si>
    <t>วิทยาศาสตร์และเทคโนโลยี</t>
  </si>
  <si>
    <t>นางสาวสุดาวรรณ  นุราภักดิ์</t>
  </si>
  <si>
    <t>นายจตุพร  มั่นคง</t>
  </si>
  <si>
    <t>นางสาวคอลีเย๊าะ  โละดิง</t>
  </si>
  <si>
    <t>ศิลปะ</t>
  </si>
  <si>
    <t>นายวีระ  พิเคราะห์</t>
  </si>
  <si>
    <t>การงานอาชีพ</t>
  </si>
  <si>
    <t>นางสาวบุษยมาส  ซื่อดี</t>
  </si>
  <si>
    <t>ภาษาต่างประเทศ</t>
  </si>
  <si>
    <t>นายโภไคย์  เกิดโภคา</t>
  </si>
  <si>
    <t>นายสุธี  สกุลคง</t>
  </si>
  <si>
    <t>นางสาววิไลจิต  ไหมเอียด</t>
  </si>
  <si>
    <t>หัวหน้ากลุ่มสาระการเรียนรู้</t>
  </si>
  <si>
    <t>กลุ่มสาระ</t>
  </si>
  <si>
    <t>สุขศึกษาและพลศึกษา</t>
  </si>
  <si>
    <t>บุคลากร</t>
  </si>
  <si>
    <t>นางสาวลัดดาวรรณ อักษรเดช</t>
  </si>
  <si>
    <t>นางสาวสารี  ทองดำ</t>
  </si>
  <si>
    <t>นางสาวกิตติยากรย์  สมนึก</t>
  </si>
  <si>
    <t>ชั่วโมง/สัปดาห์</t>
  </si>
  <si>
    <t xml:space="preserve">จำนวน </t>
  </si>
  <si>
    <t>ระดับชั้น</t>
  </si>
  <si>
    <t>1-6</t>
  </si>
  <si>
    <t>ห้อง</t>
  </si>
  <si>
    <t>กิจกรรมพัฒนาผู้เรียน</t>
  </si>
  <si>
    <t>1-3</t>
  </si>
  <si>
    <t>1-2</t>
  </si>
  <si>
    <t>สังคมศึกษา ศาสนาและวัฒนธรรม</t>
  </si>
  <si>
    <t>เวลาเรียนชั่วโมง/สัปดาห์</t>
  </si>
  <si>
    <t>20</t>
  </si>
  <si>
    <t>40</t>
  </si>
  <si>
    <t>60</t>
  </si>
  <si>
    <t>80</t>
  </si>
  <si>
    <t>100</t>
  </si>
  <si>
    <t>เวลาเรียนชั่วโมง/ภาค</t>
  </si>
  <si>
    <t>0.5</t>
  </si>
  <si>
    <t>1.0</t>
  </si>
  <si>
    <t>1.5</t>
  </si>
  <si>
    <t>2.0</t>
  </si>
  <si>
    <t>2.5</t>
  </si>
  <si>
    <t xml:space="preserve">ครูที่ปรึกษา  </t>
  </si>
  <si>
    <t xml:space="preserve"> ครูประจำวิชา</t>
  </si>
  <si>
    <t>จำนวนนักเรียน</t>
  </si>
  <si>
    <t>สมรรถนสำคัญของผู้เรียน</t>
  </si>
  <si>
    <t>การอ่าน คิด วิเคราะห์และเขียน</t>
  </si>
  <si>
    <t>จำนวนนักเรียนที่ได้ระดับผลการเรียน/ผลการเรียน</t>
  </si>
  <si>
    <t>นางสาวฐิติรัตน์ ธานีรัตน์</t>
  </si>
  <si>
    <t>นางสาวภูรีรัตน์ สุทธิสงค์</t>
  </si>
  <si>
    <t>นายสรวิช  ไชยผล</t>
  </si>
  <si>
    <t>รหัสวิชา        รายวิชา        คะแนนรวมตลอดภาค  100  คะแนน</t>
  </si>
  <si>
    <t>ภาคเรียนที่  1  ปีการศึกษา 2565</t>
  </si>
  <si>
    <t>เด็กชายจักรพรรดิ์  หนูทับ</t>
  </si>
  <si>
    <t>เด็กชายจิตติพัฒน์  ชูฮวด</t>
  </si>
  <si>
    <t>เด็กชายธนากร  ชูจันทร์</t>
  </si>
  <si>
    <t>เด็กชายภัธรพล  ธรรมตาล</t>
  </si>
  <si>
    <t>เด็กชายภูริพัฒน์  ลอบมณี</t>
  </si>
  <si>
    <t>เด็กชายวีระภัทร  แก้วนก</t>
  </si>
  <si>
    <t>เด็กชายอนิวัตติ์  ภิรมย์รักษ์</t>
  </si>
  <si>
    <t>เด็กชายอาธิวราห์  ชุมทองโด</t>
  </si>
  <si>
    <t>เด็กชายอานนท์  สังขโชติ</t>
  </si>
  <si>
    <t>เด็กชายเอกพล  มีทอง</t>
  </si>
  <si>
    <t>เด็กชายอภิสิทธิ์  พรหมเกิด</t>
  </si>
  <si>
    <t>เด็กชายสิทธา  ปราบปัญจะ</t>
  </si>
  <si>
    <t>เด็กหญิงพัชรพฤกษ์  แก้วทองศร</t>
  </si>
  <si>
    <t>เด็กหญิงจิราพรรณ  ขาวแก้ว</t>
  </si>
  <si>
    <t>เด็กหญิงชญานี  อุคำ</t>
  </si>
  <si>
    <t>เด็กหญิงณัฎฐณิชา  ช่วยจันทร์</t>
  </si>
  <si>
    <t>เด็กหญิงนภัชกร  ศิริพร</t>
  </si>
  <si>
    <t>เด็กหญิงปติญญา  ภารชาตรี</t>
  </si>
  <si>
    <t>เด็กหญิงวริษฐา  ลิ่มวัฒนกุล</t>
  </si>
  <si>
    <t>เด็กหญิงวริสา  เสนนวล</t>
  </si>
  <si>
    <t>เด็กหญิงสุธาทิพย์  แว่นนาค</t>
  </si>
  <si>
    <t>เด็กหญิงอภิสรา  เสนแก้ว</t>
  </si>
  <si>
    <t>เด็กหญิงขวัญฤดี  น้อยเงิน</t>
  </si>
  <si>
    <r>
      <t xml:space="preserve">รหัสวิชา  </t>
    </r>
    <r>
      <rPr>
        <sz val="16"/>
        <color rgb="FFFF0000"/>
        <rFont val="TH SarabunPSK"/>
        <family val="2"/>
      </rPr>
      <t>ค23101</t>
    </r>
  </si>
  <si>
    <r>
      <t xml:space="preserve">รายวิชา  </t>
    </r>
    <r>
      <rPr>
        <sz val="16"/>
        <color rgb="FFFF0000"/>
        <rFont val="TH SarabunPSK"/>
        <family val="2"/>
      </rPr>
      <t>คณิตศาสตร์ 5</t>
    </r>
  </si>
  <si>
    <t>นางสาวนะราภรณ์  นาคนวล</t>
  </si>
</sst>
</file>

<file path=xl/styles.xml><?xml version="1.0" encoding="utf-8"?>
<styleSheet xmlns="http://schemas.openxmlformats.org/spreadsheetml/2006/main">
  <numFmts count="1">
    <numFmt numFmtId="187" formatCode="[$-101041E]d\ mmm\ yy;@"/>
  </numFmts>
  <fonts count="26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5"/>
      <color theme="1"/>
      <name val="TH SarabunPSK"/>
      <family val="2"/>
    </font>
    <font>
      <b/>
      <sz val="11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rgb="FF000000"/>
      <name val="TH SarabunPSK"/>
      <family val="2"/>
    </font>
    <font>
      <sz val="14"/>
      <color indexed="8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8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H SarabunIT๙"/>
      <family val="2"/>
    </font>
    <font>
      <sz val="18"/>
      <name val="TH SarabunIT๙"/>
      <family val="2"/>
    </font>
    <font>
      <sz val="14"/>
      <name val="TH SarabunIT๙"/>
      <family val="2"/>
    </font>
    <font>
      <sz val="20"/>
      <name val="TH SarabunIT๙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8"/>
      <color theme="1"/>
      <name val="TH SarabunPSK"/>
      <family val="2"/>
    </font>
    <font>
      <sz val="16"/>
      <color rgb="FFFF0000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auto="1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</borders>
  <cellStyleXfs count="1">
    <xf numFmtId="0" fontId="0" fillId="0" borderId="0"/>
  </cellStyleXfs>
  <cellXfs count="40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" fillId="0" borderId="45" xfId="0" applyFont="1" applyBorder="1"/>
    <xf numFmtId="0" fontId="1" fillId="0" borderId="43" xfId="0" applyFont="1" applyBorder="1"/>
    <xf numFmtId="0" fontId="3" fillId="0" borderId="50" xfId="0" applyFont="1" applyBorder="1" applyAlignment="1">
      <alignment horizontal="center" vertical="center"/>
    </xf>
    <xf numFmtId="0" fontId="1" fillId="0" borderId="4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28" xfId="0" applyFont="1" applyBorder="1"/>
    <xf numFmtId="0" fontId="1" fillId="0" borderId="28" xfId="0" quotePrefix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left"/>
    </xf>
    <xf numFmtId="0" fontId="2" fillId="0" borderId="23" xfId="0" applyFont="1" applyBorder="1" applyAlignment="1">
      <alignment horizontal="center" shrinkToFit="1"/>
    </xf>
    <xf numFmtId="0" fontId="2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vertical="center" shrinkToFit="1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shrinkToFit="1"/>
    </xf>
    <xf numFmtId="0" fontId="2" fillId="2" borderId="35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3" xfId="0" applyFont="1" applyFill="1" applyBorder="1"/>
    <xf numFmtId="0" fontId="2" fillId="2" borderId="35" xfId="0" applyFont="1" applyFill="1" applyBorder="1" applyAlignment="1"/>
    <xf numFmtId="0" fontId="2" fillId="2" borderId="53" xfId="0" applyFont="1" applyFill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2" borderId="2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2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1" fillId="2" borderId="19" xfId="0" applyFont="1" applyFill="1" applyBorder="1"/>
    <xf numFmtId="0" fontId="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top"/>
    </xf>
    <xf numFmtId="0" fontId="1" fillId="2" borderId="19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" fillId="2" borderId="49" xfId="0" applyFont="1" applyFill="1" applyBorder="1"/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/>
    </xf>
    <xf numFmtId="0" fontId="8" fillId="0" borderId="43" xfId="0" applyFont="1" applyBorder="1"/>
    <xf numFmtId="0" fontId="8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9" fillId="0" borderId="0" xfId="0" applyFont="1"/>
    <xf numFmtId="0" fontId="3" fillId="0" borderId="43" xfId="0" applyFont="1" applyBorder="1" applyAlignment="1">
      <alignment horizontal="center"/>
    </xf>
    <xf numFmtId="0" fontId="8" fillId="0" borderId="43" xfId="0" applyFont="1" applyBorder="1" applyAlignment="1">
      <alignment vertical="center"/>
    </xf>
    <xf numFmtId="0" fontId="8" fillId="0" borderId="28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28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/>
    <xf numFmtId="0" fontId="1" fillId="0" borderId="43" xfId="0" applyFont="1" applyBorder="1" applyAlignment="1">
      <alignment vertical="center"/>
    </xf>
    <xf numFmtId="0" fontId="8" fillId="0" borderId="29" xfId="0" applyFont="1" applyBorder="1" applyAlignment="1">
      <alignment horizontal="center"/>
    </xf>
    <xf numFmtId="0" fontId="8" fillId="0" borderId="45" xfId="0" applyFont="1" applyBorder="1"/>
    <xf numFmtId="0" fontId="8" fillId="0" borderId="1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39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 readingOrder="1"/>
    </xf>
    <xf numFmtId="0" fontId="1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/>
    </xf>
    <xf numFmtId="0" fontId="6" fillId="0" borderId="39" xfId="0" applyFont="1" applyBorder="1" applyAlignment="1">
      <alignment vertical="center" wrapText="1"/>
    </xf>
    <xf numFmtId="0" fontId="13" fillId="0" borderId="15" xfId="0" applyFont="1" applyBorder="1" applyAlignment="1">
      <alignment horizontal="center"/>
    </xf>
    <xf numFmtId="0" fontId="1" fillId="0" borderId="51" xfId="0" applyFont="1" applyBorder="1"/>
    <xf numFmtId="0" fontId="3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" fillId="4" borderId="6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indent="8"/>
    </xf>
    <xf numFmtId="0" fontId="2" fillId="0" borderId="60" xfId="0" applyFont="1" applyBorder="1" applyAlignment="1">
      <alignment horizontal="center" vertical="top" wrapText="1"/>
    </xf>
    <xf numFmtId="0" fontId="3" fillId="0" borderId="63" xfId="0" applyFont="1" applyBorder="1" applyAlignment="1">
      <alignment horizontal="center" vertical="top" wrapText="1"/>
    </xf>
    <xf numFmtId="49" fontId="8" fillId="4" borderId="64" xfId="0" applyNumberFormat="1" applyFont="1" applyFill="1" applyBorder="1" applyAlignment="1">
      <alignment horizontal="center" vertical="center" wrapText="1"/>
    </xf>
    <xf numFmtId="49" fontId="8" fillId="4" borderId="65" xfId="0" applyNumberFormat="1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66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76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55" xfId="0" applyFont="1" applyBorder="1" applyAlignment="1">
      <alignment vertical="center"/>
    </xf>
    <xf numFmtId="0" fontId="18" fillId="0" borderId="78" xfId="0" applyFont="1" applyBorder="1" applyAlignment="1">
      <alignment vertical="center"/>
    </xf>
    <xf numFmtId="0" fontId="18" fillId="0" borderId="53" xfId="0" applyFont="1" applyBorder="1" applyAlignment="1">
      <alignment vertical="center"/>
    </xf>
    <xf numFmtId="0" fontId="18" fillId="0" borderId="74" xfId="0" applyFont="1" applyBorder="1" applyAlignment="1">
      <alignment vertical="center"/>
    </xf>
    <xf numFmtId="0" fontId="18" fillId="0" borderId="7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77" xfId="0" applyFont="1" applyBorder="1" applyAlignment="1">
      <alignment vertical="center"/>
    </xf>
    <xf numFmtId="0" fontId="18" fillId="0" borderId="79" xfId="0" applyFont="1" applyBorder="1" applyAlignment="1">
      <alignment vertical="center"/>
    </xf>
    <xf numFmtId="0" fontId="17" fillId="4" borderId="6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0" fontId="24" fillId="0" borderId="45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8" fillId="8" borderId="0" xfId="0" applyFont="1" applyFill="1" applyAlignment="1">
      <alignment vertical="center"/>
    </xf>
    <xf numFmtId="0" fontId="8" fillId="8" borderId="0" xfId="0" applyFont="1" applyFill="1"/>
    <xf numFmtId="0" fontId="1" fillId="0" borderId="62" xfId="0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8" fillId="9" borderId="0" xfId="0" applyFont="1" applyFill="1"/>
    <xf numFmtId="0" fontId="9" fillId="10" borderId="0" xfId="0" applyFont="1" applyFill="1" applyAlignment="1">
      <alignment horizontal="center"/>
    </xf>
    <xf numFmtId="49" fontId="8" fillId="10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9" fontId="8" fillId="5" borderId="0" xfId="0" applyNumberFormat="1" applyFont="1" applyFill="1" applyAlignment="1">
      <alignment horizontal="center"/>
    </xf>
    <xf numFmtId="0" fontId="8" fillId="11" borderId="0" xfId="0" applyFont="1" applyFill="1"/>
    <xf numFmtId="0" fontId="8" fillId="7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49" fontId="8" fillId="6" borderId="0" xfId="0" applyNumberFormat="1" applyFont="1" applyFill="1" applyAlignment="1">
      <alignment horizontal="center"/>
    </xf>
    <xf numFmtId="49" fontId="22" fillId="6" borderId="0" xfId="0" applyNumberFormat="1" applyFont="1" applyFill="1" applyAlignment="1">
      <alignment horizontal="center" vertical="center"/>
    </xf>
    <xf numFmtId="0" fontId="1" fillId="0" borderId="83" xfId="0" applyFont="1" applyBorder="1" applyAlignment="1">
      <alignment horizontal="center" vertical="center" wrapText="1"/>
    </xf>
    <xf numFmtId="49" fontId="8" fillId="4" borderId="4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1" fillId="0" borderId="84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2" fillId="0" borderId="44" xfId="0" applyFont="1" applyBorder="1" applyAlignment="1"/>
    <xf numFmtId="2" fontId="1" fillId="0" borderId="5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83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73" xfId="0" applyNumberFormat="1" applyFont="1" applyBorder="1" applyAlignment="1">
      <alignment horizontal="center" vertical="center" wrapText="1"/>
    </xf>
    <xf numFmtId="2" fontId="1" fillId="0" borderId="82" xfId="0" applyNumberFormat="1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top" wrapText="1"/>
    </xf>
    <xf numFmtId="0" fontId="17" fillId="4" borderId="29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2" fontId="8" fillId="0" borderId="73" xfId="0" applyNumberFormat="1" applyFont="1" applyBorder="1" applyAlignment="1">
      <alignment horizontal="center" vertical="center" wrapText="1"/>
    </xf>
    <xf numFmtId="2" fontId="8" fillId="0" borderId="82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0" borderId="72" xfId="0" applyNumberFormat="1" applyFont="1" applyBorder="1" applyAlignment="1">
      <alignment horizontal="center" vertical="center" wrapText="1"/>
    </xf>
    <xf numFmtId="0" fontId="1" fillId="0" borderId="87" xfId="0" applyFont="1" applyBorder="1" applyAlignment="1">
      <alignment horizontal="center"/>
    </xf>
    <xf numFmtId="0" fontId="1" fillId="0" borderId="88" xfId="0" applyFont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/>
    </xf>
    <xf numFmtId="0" fontId="1" fillId="0" borderId="89" xfId="0" applyFont="1" applyBorder="1" applyAlignment="1">
      <alignment horizontal="center"/>
    </xf>
    <xf numFmtId="0" fontId="1" fillId="2" borderId="89" xfId="0" applyFont="1" applyFill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1" fillId="2" borderId="88" xfId="0" applyFont="1" applyFill="1" applyBorder="1" applyAlignment="1">
      <alignment horizontal="center"/>
    </xf>
    <xf numFmtId="0" fontId="1" fillId="0" borderId="89" xfId="0" applyFont="1" applyBorder="1"/>
    <xf numFmtId="0" fontId="1" fillId="0" borderId="87" xfId="0" applyFont="1" applyBorder="1"/>
    <xf numFmtId="0" fontId="1" fillId="2" borderId="87" xfId="0" applyFont="1" applyFill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2" borderId="51" xfId="0" applyFont="1" applyFill="1" applyBorder="1" applyAlignment="1">
      <alignment vertical="center"/>
    </xf>
    <xf numFmtId="0" fontId="1" fillId="0" borderId="89" xfId="0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2" borderId="88" xfId="0" applyFont="1" applyFill="1" applyBorder="1" applyAlignment="1">
      <alignment vertical="center"/>
    </xf>
    <xf numFmtId="0" fontId="1" fillId="0" borderId="90" xfId="0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2" fillId="0" borderId="89" xfId="0" applyFont="1" applyBorder="1" applyAlignment="1">
      <alignment horizontal="left" vertical="top" wrapText="1" readingOrder="1"/>
    </xf>
    <xf numFmtId="0" fontId="8" fillId="0" borderId="88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 readingOrder="1"/>
    </xf>
    <xf numFmtId="0" fontId="12" fillId="0" borderId="87" xfId="0" applyFont="1" applyBorder="1" applyAlignment="1">
      <alignment horizontal="left" vertical="top" wrapText="1" readingOrder="1"/>
    </xf>
    <xf numFmtId="0" fontId="2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" fillId="3" borderId="57" xfId="0" applyFont="1" applyFill="1" applyBorder="1" applyAlignment="1">
      <alignment horizontal="center" vertical="top" wrapText="1"/>
    </xf>
    <xf numFmtId="0" fontId="2" fillId="3" borderId="58" xfId="0" applyFont="1" applyFill="1" applyBorder="1" applyAlignment="1">
      <alignment horizontal="center" vertical="top" wrapText="1"/>
    </xf>
    <xf numFmtId="0" fontId="2" fillId="3" borderId="59" xfId="0" applyFont="1" applyFill="1" applyBorder="1" applyAlignment="1">
      <alignment horizontal="center" vertical="top" wrapText="1"/>
    </xf>
    <xf numFmtId="0" fontId="17" fillId="4" borderId="67" xfId="0" applyFont="1" applyFill="1" applyBorder="1" applyAlignment="1">
      <alignment horizontal="center" wrapText="1"/>
    </xf>
    <xf numFmtId="0" fontId="17" fillId="4" borderId="60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vertical="center" wrapText="1"/>
    </xf>
    <xf numFmtId="0" fontId="3" fillId="4" borderId="69" xfId="0" applyFont="1" applyFill="1" applyBorder="1" applyAlignment="1">
      <alignment horizontal="center" vertical="center" wrapText="1"/>
    </xf>
    <xf numFmtId="0" fontId="3" fillId="4" borderId="7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3" fillId="0" borderId="80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3" borderId="67" xfId="0" applyFont="1" applyFill="1" applyBorder="1" applyAlignment="1">
      <alignment horizontal="center" wrapText="1"/>
    </xf>
    <xf numFmtId="0" fontId="3" fillId="3" borderId="61" xfId="0" applyFont="1" applyFill="1" applyBorder="1" applyAlignment="1">
      <alignment horizontal="center" wrapText="1"/>
    </xf>
    <xf numFmtId="0" fontId="3" fillId="3" borderId="63" xfId="0" applyFont="1" applyFill="1" applyBorder="1" applyAlignment="1">
      <alignment horizont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 wrapText="1"/>
    </xf>
    <xf numFmtId="0" fontId="3" fillId="3" borderId="59" xfId="0" applyFont="1" applyFill="1" applyBorder="1" applyAlignment="1">
      <alignment horizontal="center" vertical="center" wrapText="1"/>
    </xf>
    <xf numFmtId="0" fontId="17" fillId="3" borderId="68" xfId="0" applyFont="1" applyFill="1" applyBorder="1" applyAlignment="1">
      <alignment horizontal="center" vertical="center" wrapText="1"/>
    </xf>
    <xf numFmtId="0" fontId="17" fillId="3" borderId="69" xfId="0" applyFont="1" applyFill="1" applyBorder="1" applyAlignment="1">
      <alignment horizontal="center" vertical="center" wrapText="1"/>
    </xf>
    <xf numFmtId="0" fontId="17" fillId="3" borderId="70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5" fillId="0" borderId="2" xfId="0" quotePrefix="1" applyNumberFormat="1" applyFont="1" applyBorder="1" applyAlignment="1">
      <alignment horizontal="center" textRotation="90"/>
    </xf>
    <xf numFmtId="187" fontId="5" fillId="0" borderId="25" xfId="0" applyNumberFormat="1" applyFont="1" applyBorder="1" applyAlignment="1">
      <alignment horizontal="center" textRotation="9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17" fillId="4" borderId="27" xfId="0" applyFont="1" applyFill="1" applyBorder="1" applyAlignment="1">
      <alignment horizontal="center" wrapText="1"/>
    </xf>
    <xf numFmtId="0" fontId="17" fillId="4" borderId="29" xfId="0" applyFont="1" applyFill="1" applyBorder="1" applyAlignment="1">
      <alignment horizontal="center" wrapText="1"/>
    </xf>
    <xf numFmtId="0" fontId="3" fillId="4" borderId="84" xfId="0" applyFont="1" applyFill="1" applyBorder="1" applyAlignment="1">
      <alignment horizontal="center" vertical="center" wrapText="1"/>
    </xf>
    <xf numFmtId="0" fontId="3" fillId="4" borderId="85" xfId="0" applyFont="1" applyFill="1" applyBorder="1" applyAlignment="1">
      <alignment horizontal="center" vertical="center" wrapText="1"/>
    </xf>
    <xf numFmtId="0" fontId="3" fillId="4" borderId="8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0" fillId="0" borderId="5" xfId="0" applyBorder="1" applyAlignment="1"/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3" borderId="84" xfId="0" applyFont="1" applyFill="1" applyBorder="1" applyAlignment="1">
      <alignment horizontal="center" vertical="center" wrapText="1"/>
    </xf>
    <xf numFmtId="0" fontId="17" fillId="3" borderId="85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0</xdr:row>
      <xdr:rowOff>38100</xdr:rowOff>
    </xdr:from>
    <xdr:to>
      <xdr:col>13</xdr:col>
      <xdr:colOff>7620</xdr:colOff>
      <xdr:row>0</xdr:row>
      <xdr:rowOff>381000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5501640" y="38100"/>
          <a:ext cx="4953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ปพ.5  </a:t>
          </a:r>
        </a:p>
      </xdr:txBody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365760</xdr:colOff>
      <xdr:row>1</xdr:row>
      <xdr:rowOff>76200</xdr:rowOff>
    </xdr:to>
    <xdr:pic>
      <xdr:nvPicPr>
        <xdr:cNvPr id="1036" name="Picture 12" descr="inde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13660" y="0"/>
          <a:ext cx="701040" cy="4648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6" name="ตัวเชื่อมต่อตรง 5"/>
        <xdr:cNvCxnSpPr/>
      </xdr:nvCxnSpPr>
      <xdr:spPr>
        <a:xfrm>
          <a:off x="303068" y="277091"/>
          <a:ext cx="1575955" cy="79663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8659</xdr:rowOff>
    </xdr:from>
    <xdr:to>
      <xdr:col>2</xdr:col>
      <xdr:colOff>0</xdr:colOff>
      <xdr:row>3</xdr:row>
      <xdr:rowOff>0</xdr:rowOff>
    </xdr:to>
    <xdr:cxnSp macro="">
      <xdr:nvCxnSpPr>
        <xdr:cNvPr id="2" name="ตัวเชื่อมต่อตรง 1"/>
        <xdr:cNvCxnSpPr/>
      </xdr:nvCxnSpPr>
      <xdr:spPr>
        <a:xfrm>
          <a:off x="400050" y="8659"/>
          <a:ext cx="1571625" cy="8009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topLeftCell="A2" workbookViewId="0">
      <selection activeCell="I9" sqref="I9:L9"/>
    </sheetView>
  </sheetViews>
  <sheetFormatPr defaultRowHeight="25.8"/>
  <cols>
    <col min="1" max="1" width="10.19921875" customWidth="1"/>
    <col min="2" max="13" width="5.69921875" customWidth="1"/>
    <col min="15" max="15" width="21.796875" style="123" bestFit="1" customWidth="1"/>
    <col min="16" max="16" width="18.796875" bestFit="1" customWidth="1"/>
    <col min="17" max="17" width="12.5" bestFit="1" customWidth="1"/>
    <col min="18" max="18" width="11" bestFit="1" customWidth="1"/>
  </cols>
  <sheetData>
    <row r="1" spans="1:19" ht="39" customHeight="1">
      <c r="A1" s="179"/>
      <c r="M1" s="215"/>
      <c r="O1" s="219" t="s">
        <v>230</v>
      </c>
      <c r="P1" s="223" t="s">
        <v>232</v>
      </c>
      <c r="Q1" s="225" t="s">
        <v>245</v>
      </c>
      <c r="R1" s="227" t="s">
        <v>251</v>
      </c>
      <c r="S1" s="229" t="s">
        <v>212</v>
      </c>
    </row>
    <row r="2" spans="1:19">
      <c r="A2" s="283" t="s">
        <v>205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O2" s="220" t="s">
        <v>214</v>
      </c>
      <c r="P2" s="224" t="s">
        <v>224</v>
      </c>
      <c r="Q2" s="226">
        <v>1</v>
      </c>
      <c r="R2" s="228" t="s">
        <v>246</v>
      </c>
      <c r="S2" s="230" t="s">
        <v>252</v>
      </c>
    </row>
    <row r="3" spans="1:19">
      <c r="A3" s="283" t="s">
        <v>211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O3" s="220" t="s">
        <v>207</v>
      </c>
      <c r="P3" s="224" t="s">
        <v>265</v>
      </c>
      <c r="Q3" s="226">
        <v>2</v>
      </c>
      <c r="R3" s="228" t="s">
        <v>247</v>
      </c>
      <c r="S3" s="230" t="s">
        <v>253</v>
      </c>
    </row>
    <row r="4" spans="1:19">
      <c r="A4" s="192"/>
      <c r="B4" s="286" t="s">
        <v>206</v>
      </c>
      <c r="C4" s="286"/>
      <c r="D4" s="286"/>
      <c r="E4" s="287" t="s">
        <v>207</v>
      </c>
      <c r="F4" s="287"/>
      <c r="G4" s="287"/>
      <c r="H4" s="287"/>
      <c r="I4" s="286" t="s">
        <v>208</v>
      </c>
      <c r="J4" s="286"/>
      <c r="K4" s="286"/>
      <c r="L4" s="286"/>
      <c r="O4" s="220" t="s">
        <v>217</v>
      </c>
      <c r="P4" s="224" t="s">
        <v>228</v>
      </c>
      <c r="Q4" s="226">
        <v>3</v>
      </c>
      <c r="R4" s="228" t="s">
        <v>248</v>
      </c>
      <c r="S4" s="230" t="s">
        <v>254</v>
      </c>
    </row>
    <row r="5" spans="1:19">
      <c r="A5" s="192"/>
      <c r="B5" s="286" t="s">
        <v>209</v>
      </c>
      <c r="C5" s="286"/>
      <c r="D5" s="286"/>
      <c r="E5" s="213">
        <v>3</v>
      </c>
      <c r="F5" s="176" t="s">
        <v>240</v>
      </c>
      <c r="G5" s="65">
        <v>2</v>
      </c>
      <c r="H5" s="209" t="s">
        <v>267</v>
      </c>
      <c r="I5" s="209"/>
      <c r="J5" s="209"/>
      <c r="K5" s="209"/>
      <c r="L5" s="209"/>
      <c r="O5" s="220" t="s">
        <v>244</v>
      </c>
      <c r="P5" s="224" t="s">
        <v>233</v>
      </c>
      <c r="Q5" s="226">
        <v>4</v>
      </c>
      <c r="R5" s="228" t="s">
        <v>249</v>
      </c>
      <c r="S5" s="230" t="s">
        <v>255</v>
      </c>
    </row>
    <row r="6" spans="1:19">
      <c r="D6" s="71" t="s">
        <v>292</v>
      </c>
      <c r="I6" s="71" t="s">
        <v>291</v>
      </c>
      <c r="O6" s="220" t="s">
        <v>231</v>
      </c>
      <c r="P6" s="224" t="s">
        <v>264</v>
      </c>
      <c r="Q6" s="226">
        <v>5</v>
      </c>
      <c r="R6" s="228" t="s">
        <v>250</v>
      </c>
      <c r="S6" s="230" t="s">
        <v>256</v>
      </c>
    </row>
    <row r="7" spans="1:19">
      <c r="A7" s="299" t="s">
        <v>215</v>
      </c>
      <c r="B7" s="299"/>
      <c r="C7" s="212">
        <v>3</v>
      </c>
      <c r="D7" s="192" t="s">
        <v>236</v>
      </c>
      <c r="E7" s="192"/>
      <c r="F7" s="212" t="s">
        <v>248</v>
      </c>
      <c r="G7" s="192" t="s">
        <v>216</v>
      </c>
      <c r="I7" s="192"/>
      <c r="J7" s="192" t="s">
        <v>237</v>
      </c>
      <c r="K7" s="212" t="s">
        <v>254</v>
      </c>
      <c r="L7" s="192" t="s">
        <v>212</v>
      </c>
      <c r="O7" s="220" t="s">
        <v>221</v>
      </c>
      <c r="P7" s="224" t="s">
        <v>234</v>
      </c>
    </row>
    <row r="8" spans="1:19" ht="25.8" customHeight="1">
      <c r="A8" s="297" t="s">
        <v>258</v>
      </c>
      <c r="B8" s="297"/>
      <c r="C8" s="297"/>
      <c r="D8" s="284" t="s">
        <v>228</v>
      </c>
      <c r="E8" s="285"/>
      <c r="F8" s="285"/>
      <c r="G8" s="285"/>
      <c r="L8" s="115"/>
      <c r="M8" s="115"/>
      <c r="O8" s="220" t="s">
        <v>223</v>
      </c>
      <c r="P8" s="224" t="s">
        <v>219</v>
      </c>
    </row>
    <row r="9" spans="1:19" s="1" customFormat="1" ht="30" customHeight="1">
      <c r="A9" s="298" t="s">
        <v>257</v>
      </c>
      <c r="B9" s="298"/>
      <c r="C9" s="214" t="s">
        <v>27</v>
      </c>
      <c r="D9" s="296" t="s">
        <v>219</v>
      </c>
      <c r="E9" s="296"/>
      <c r="F9" s="296"/>
      <c r="G9" s="296"/>
      <c r="H9" s="214" t="s">
        <v>32</v>
      </c>
      <c r="I9" s="296" t="s">
        <v>220</v>
      </c>
      <c r="J9" s="296"/>
      <c r="K9" s="296"/>
      <c r="L9" s="296"/>
      <c r="M9" s="71"/>
      <c r="O9" s="220" t="s">
        <v>225</v>
      </c>
      <c r="P9" s="224" t="s">
        <v>293</v>
      </c>
    </row>
    <row r="10" spans="1:19" ht="26.4" customHeight="1" thickBot="1">
      <c r="A10" s="300" t="s">
        <v>210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O10" s="221" t="s">
        <v>241</v>
      </c>
      <c r="P10" s="224" t="s">
        <v>218</v>
      </c>
    </row>
    <row r="11" spans="1:19" ht="27" customHeight="1" thickTop="1" thickBot="1">
      <c r="A11" s="288" t="s">
        <v>133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90"/>
      <c r="P11" s="224" t="s">
        <v>220</v>
      </c>
    </row>
    <row r="12" spans="1:19" ht="27" customHeight="1" thickTop="1" thickBot="1">
      <c r="A12" s="291" t="s">
        <v>183</v>
      </c>
      <c r="B12" s="293" t="s">
        <v>184</v>
      </c>
      <c r="C12" s="294"/>
      <c r="D12" s="294"/>
      <c r="E12" s="294"/>
      <c r="F12" s="294"/>
      <c r="G12" s="294"/>
      <c r="H12" s="294"/>
      <c r="I12" s="295"/>
      <c r="J12" s="293" t="s">
        <v>195</v>
      </c>
      <c r="K12" s="294"/>
      <c r="L12" s="294"/>
      <c r="M12" s="295"/>
      <c r="P12" s="224" t="s">
        <v>263</v>
      </c>
    </row>
    <row r="13" spans="1:19" ht="21.6" customHeight="1" thickBot="1">
      <c r="A13" s="292"/>
      <c r="B13" s="186">
        <v>4</v>
      </c>
      <c r="C13" s="186">
        <v>3.5</v>
      </c>
      <c r="D13" s="186">
        <v>3</v>
      </c>
      <c r="E13" s="186">
        <v>2.5</v>
      </c>
      <c r="F13" s="186">
        <v>2</v>
      </c>
      <c r="G13" s="186">
        <v>1.5</v>
      </c>
      <c r="H13" s="186">
        <v>1</v>
      </c>
      <c r="I13" s="187">
        <v>0</v>
      </c>
      <c r="J13" s="188" t="s">
        <v>182</v>
      </c>
      <c r="K13" s="188" t="s">
        <v>185</v>
      </c>
      <c r="L13" s="188" t="s">
        <v>186</v>
      </c>
      <c r="M13" s="189" t="s">
        <v>187</v>
      </c>
      <c r="O13" s="231" t="s">
        <v>208</v>
      </c>
      <c r="P13" s="224" t="s">
        <v>227</v>
      </c>
    </row>
    <row r="14" spans="1:19" ht="22.8" customHeight="1" thickBot="1">
      <c r="A14" s="180">
        <f>คะแนนหน่วยการเรียน!M7</f>
        <v>23</v>
      </c>
      <c r="B14" s="216">
        <f>คะแนนหน่วยการเรียน!N7</f>
        <v>0</v>
      </c>
      <c r="C14" s="216">
        <f>คะแนนหน่วยการเรียน!O7</f>
        <v>0</v>
      </c>
      <c r="D14" s="216">
        <f>คะแนนหน่วยการเรียน!P7</f>
        <v>0</v>
      </c>
      <c r="E14" s="216">
        <f>คะแนนหน่วยการเรียน!Q7</f>
        <v>0</v>
      </c>
      <c r="F14" s="216">
        <f>คะแนนหน่วยการเรียน!R7</f>
        <v>0</v>
      </c>
      <c r="G14" s="216">
        <f>คะแนนหน่วยการเรียน!S7</f>
        <v>0</v>
      </c>
      <c r="H14" s="216">
        <f>คะแนนหน่วยการเรียน!T7</f>
        <v>0</v>
      </c>
      <c r="I14" s="218">
        <f>คะแนนหน่วยการเรียน!U7</f>
        <v>23</v>
      </c>
      <c r="J14" s="216">
        <f>คะแนนหน่วยการเรียน!V7</f>
        <v>0</v>
      </c>
      <c r="K14" s="216">
        <f>คะแนนหน่วยการเรียน!W7</f>
        <v>0</v>
      </c>
      <c r="L14" s="216"/>
      <c r="M14" s="218"/>
      <c r="O14" s="231" t="s">
        <v>213</v>
      </c>
      <c r="P14" s="224" t="s">
        <v>226</v>
      </c>
    </row>
    <row r="15" spans="1:19" ht="25.2" customHeight="1" thickBot="1">
      <c r="A15" s="208" t="s">
        <v>196</v>
      </c>
      <c r="B15" s="254">
        <f>B14/$A$14*100</f>
        <v>0</v>
      </c>
      <c r="C15" s="255">
        <f>C14/$A$14*100</f>
        <v>0</v>
      </c>
      <c r="D15" s="255">
        <f t="shared" ref="D15:I15" si="0">D14/$A$14*100</f>
        <v>0</v>
      </c>
      <c r="E15" s="255">
        <f t="shared" si="0"/>
        <v>0</v>
      </c>
      <c r="F15" s="255">
        <f t="shared" si="0"/>
        <v>0</v>
      </c>
      <c r="G15" s="255">
        <f t="shared" si="0"/>
        <v>0</v>
      </c>
      <c r="H15" s="255">
        <f t="shared" si="0"/>
        <v>0</v>
      </c>
      <c r="I15" s="255">
        <f t="shared" si="0"/>
        <v>100</v>
      </c>
      <c r="J15" s="254">
        <f>J14/$A$14*100</f>
        <v>0</v>
      </c>
      <c r="K15" s="255">
        <f t="shared" ref="K15" si="1">K14/$A$14*100</f>
        <v>0</v>
      </c>
      <c r="L15" s="256"/>
      <c r="M15" s="257"/>
      <c r="P15" s="224" t="s">
        <v>222</v>
      </c>
    </row>
    <row r="16" spans="1:19" ht="15" customHeight="1" thickTop="1" thickBot="1">
      <c r="A16" s="181"/>
      <c r="P16" s="224" t="s">
        <v>235</v>
      </c>
    </row>
    <row r="17" spans="1:16" ht="20.399999999999999" customHeight="1" thickTop="1" thickBot="1">
      <c r="A17" s="304" t="s">
        <v>183</v>
      </c>
      <c r="B17" s="307" t="s">
        <v>133</v>
      </c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9"/>
      <c r="O17" s="233" t="s">
        <v>238</v>
      </c>
      <c r="P17" s="232" t="s">
        <v>240</v>
      </c>
    </row>
    <row r="18" spans="1:16" ht="27" customHeight="1" thickTop="1" thickBot="1">
      <c r="A18" s="305"/>
      <c r="B18" s="310" t="s">
        <v>59</v>
      </c>
      <c r="C18" s="311"/>
      <c r="D18" s="311"/>
      <c r="E18" s="312"/>
      <c r="F18" s="313" t="s">
        <v>189</v>
      </c>
      <c r="G18" s="314"/>
      <c r="H18" s="314"/>
      <c r="I18" s="315"/>
      <c r="J18" s="310" t="s">
        <v>117</v>
      </c>
      <c r="K18" s="311"/>
      <c r="L18" s="311"/>
      <c r="M18" s="312"/>
      <c r="O18" s="234">
        <v>1</v>
      </c>
      <c r="P18" s="228">
        <v>1</v>
      </c>
    </row>
    <row r="19" spans="1:16" ht="22.8" customHeight="1">
      <c r="A19" s="305"/>
      <c r="B19" s="190" t="s">
        <v>190</v>
      </c>
      <c r="C19" s="190" t="s">
        <v>126</v>
      </c>
      <c r="D19" s="190" t="s">
        <v>191</v>
      </c>
      <c r="E19" s="191" t="s">
        <v>192</v>
      </c>
      <c r="F19" s="190" t="s">
        <v>190</v>
      </c>
      <c r="G19" s="190" t="s">
        <v>126</v>
      </c>
      <c r="H19" s="190" t="s">
        <v>191</v>
      </c>
      <c r="I19" s="191" t="s">
        <v>192</v>
      </c>
      <c r="J19" s="190" t="s">
        <v>193</v>
      </c>
      <c r="K19" s="190" t="s">
        <v>126</v>
      </c>
      <c r="L19" s="190" t="s">
        <v>191</v>
      </c>
      <c r="M19" s="191" t="s">
        <v>192</v>
      </c>
      <c r="O19" s="234">
        <v>2</v>
      </c>
      <c r="P19" s="228">
        <v>2</v>
      </c>
    </row>
    <row r="20" spans="1:16" ht="21.6" customHeight="1" thickBot="1">
      <c r="A20" s="306"/>
      <c r="B20" s="184" t="s">
        <v>155</v>
      </c>
      <c r="C20" s="184" t="s">
        <v>156</v>
      </c>
      <c r="D20" s="184" t="s">
        <v>157</v>
      </c>
      <c r="E20" s="185" t="s">
        <v>158</v>
      </c>
      <c r="F20" s="184" t="s">
        <v>155</v>
      </c>
      <c r="G20" s="184" t="s">
        <v>156</v>
      </c>
      <c r="H20" s="184" t="s">
        <v>157</v>
      </c>
      <c r="I20" s="185" t="s">
        <v>158</v>
      </c>
      <c r="J20" s="184" t="s">
        <v>155</v>
      </c>
      <c r="K20" s="184" t="s">
        <v>156</v>
      </c>
      <c r="L20" s="184" t="s">
        <v>157</v>
      </c>
      <c r="M20" s="185" t="s">
        <v>158</v>
      </c>
      <c r="O20" s="234">
        <v>3</v>
      </c>
      <c r="P20" s="228" t="s">
        <v>243</v>
      </c>
    </row>
    <row r="21" spans="1:16" ht="24.6" customHeight="1" thickTop="1" thickBot="1">
      <c r="A21" s="182">
        <f>'คุณลักษณะอันพึงประสงค์ (P)'!P7</f>
        <v>23</v>
      </c>
      <c r="B21" s="217">
        <f>'คุณลักษณะอันพึงประสงค์ (P)'!Q7</f>
        <v>0</v>
      </c>
      <c r="C21" s="217">
        <f>'คุณลักษณะอันพึงประสงค์ (P)'!R7</f>
        <v>0</v>
      </c>
      <c r="D21" s="217">
        <f>'คุณลักษณะอันพึงประสงค์ (P)'!S7</f>
        <v>0</v>
      </c>
      <c r="E21" s="222">
        <f>'คุณลักษณะอันพึงประสงค์ (P)'!T7</f>
        <v>0</v>
      </c>
      <c r="F21" s="217">
        <f>'คิด วิเคราะห์ (A)'!N8</f>
        <v>0</v>
      </c>
      <c r="G21" s="217">
        <f>'คิด วิเคราะห์ (A)'!O8</f>
        <v>0</v>
      </c>
      <c r="H21" s="217">
        <f>'คิด วิเคราะห์ (A)'!P8</f>
        <v>0</v>
      </c>
      <c r="I21" s="222">
        <f>'คิด วิเคราะห์ (A)'!Q8</f>
        <v>0</v>
      </c>
      <c r="J21" s="217">
        <f>'สมรรถนะฯ (C)'!N8</f>
        <v>0</v>
      </c>
      <c r="K21" s="217">
        <f>'สมรรถนะฯ (C)'!O8</f>
        <v>0</v>
      </c>
      <c r="L21" s="217">
        <f>'สมรรถนะฯ (C)'!P8</f>
        <v>0</v>
      </c>
      <c r="M21" s="222">
        <f>'สมรรถนะฯ (C)'!Q8</f>
        <v>0</v>
      </c>
      <c r="O21" s="234">
        <v>4</v>
      </c>
      <c r="P21" s="211"/>
    </row>
    <row r="22" spans="1:16" ht="24" customHeight="1" thickBot="1">
      <c r="A22" s="183" t="s">
        <v>196</v>
      </c>
      <c r="B22" s="249">
        <f>B21/$A$14*100</f>
        <v>0</v>
      </c>
      <c r="C22" s="250">
        <f>C21/$A$14*100</f>
        <v>0</v>
      </c>
      <c r="D22" s="250">
        <f>D21/$A$14*100</f>
        <v>0</v>
      </c>
      <c r="E22" s="250">
        <f t="shared" ref="E22" si="2">E21/$A$14*100</f>
        <v>0</v>
      </c>
      <c r="F22" s="249">
        <f>F21/$A$14*100</f>
        <v>0</v>
      </c>
      <c r="G22" s="250">
        <f>G21/$A$14*100</f>
        <v>0</v>
      </c>
      <c r="H22" s="250">
        <f>H21/$A$14*100</f>
        <v>0</v>
      </c>
      <c r="I22" s="250">
        <f t="shared" ref="I22" si="3">I21/$A$14*100</f>
        <v>0</v>
      </c>
      <c r="J22" s="249">
        <f>J21/$A$14*100</f>
        <v>0</v>
      </c>
      <c r="K22" s="250">
        <f>K21/$A$14*100</f>
        <v>0</v>
      </c>
      <c r="L22" s="250">
        <f>L21/$A$14*100</f>
        <v>0</v>
      </c>
      <c r="M22" s="250">
        <f t="shared" ref="M22" si="4">M21/$A$14*100</f>
        <v>0</v>
      </c>
      <c r="O22" s="234">
        <v>5</v>
      </c>
    </row>
    <row r="23" spans="1:16" ht="23.4" customHeight="1" thickTop="1">
      <c r="A23" s="316" t="s">
        <v>194</v>
      </c>
      <c r="B23" s="316"/>
      <c r="C23" s="316"/>
      <c r="D23" s="316"/>
      <c r="E23" s="316"/>
      <c r="F23" s="316"/>
      <c r="G23" s="316"/>
      <c r="H23" s="316"/>
      <c r="I23" s="316"/>
      <c r="J23" s="316"/>
      <c r="O23" s="234">
        <v>6</v>
      </c>
    </row>
    <row r="24" spans="1:16" s="192" customFormat="1" ht="21" customHeight="1">
      <c r="B24" s="193"/>
      <c r="C24" s="192" t="s">
        <v>197</v>
      </c>
      <c r="I24" s="192" t="s">
        <v>198</v>
      </c>
      <c r="K24" s="193"/>
      <c r="L24" s="193"/>
      <c r="M24" s="194"/>
      <c r="O24" s="235" t="s">
        <v>242</v>
      </c>
    </row>
    <row r="25" spans="1:16" s="192" customFormat="1" ht="21" customHeight="1">
      <c r="B25" s="193"/>
      <c r="C25" s="192" t="s">
        <v>197</v>
      </c>
      <c r="I25" s="192" t="s">
        <v>229</v>
      </c>
      <c r="K25" s="193"/>
      <c r="L25" s="193"/>
      <c r="M25" s="194"/>
      <c r="O25" s="235" t="s">
        <v>239</v>
      </c>
    </row>
    <row r="26" spans="1:16" s="192" customFormat="1" ht="21" customHeight="1">
      <c r="B26" s="193"/>
      <c r="C26" s="192" t="s">
        <v>197</v>
      </c>
      <c r="I26" s="192" t="s">
        <v>199</v>
      </c>
      <c r="K26" s="193"/>
      <c r="L26" s="193"/>
      <c r="M26" s="194"/>
      <c r="N26" s="193"/>
      <c r="O26" s="210"/>
    </row>
    <row r="27" spans="1:16" s="192" customFormat="1" ht="21" customHeight="1">
      <c r="B27" s="193"/>
      <c r="C27" s="192" t="s">
        <v>197</v>
      </c>
      <c r="I27" s="195" t="s">
        <v>204</v>
      </c>
      <c r="K27" s="193"/>
      <c r="L27" s="193"/>
      <c r="M27" s="194"/>
      <c r="N27" s="193"/>
      <c r="O27" s="210"/>
    </row>
    <row r="28" spans="1:16" s="193" customFormat="1" ht="9.6" customHeight="1"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196"/>
      <c r="O28" s="210"/>
    </row>
    <row r="29" spans="1:16" s="197" customFormat="1" ht="21" customHeight="1">
      <c r="D29" s="202"/>
      <c r="E29" s="301" t="s">
        <v>200</v>
      </c>
      <c r="F29" s="301"/>
      <c r="G29" s="301"/>
      <c r="H29" s="301"/>
      <c r="I29" s="301"/>
      <c r="J29" s="203"/>
      <c r="K29" s="204"/>
      <c r="M29" s="205"/>
      <c r="O29" s="210"/>
    </row>
    <row r="30" spans="1:16" s="193" customFormat="1" ht="21" customHeight="1">
      <c r="D30" s="198" t="s">
        <v>201</v>
      </c>
      <c r="E30" s="199"/>
      <c r="F30" s="199"/>
      <c r="G30" s="199"/>
      <c r="H30" s="199"/>
      <c r="I30" s="199"/>
      <c r="J30" s="199"/>
      <c r="K30" s="206"/>
      <c r="M30" s="196"/>
      <c r="N30" s="192"/>
      <c r="O30" s="210"/>
    </row>
    <row r="31" spans="1:16" s="192" customFormat="1" ht="21" customHeight="1">
      <c r="B31" s="193"/>
      <c r="C31" s="193"/>
      <c r="D31" s="302" t="s">
        <v>202</v>
      </c>
      <c r="E31" s="303"/>
      <c r="F31" s="303"/>
      <c r="G31" s="303"/>
      <c r="H31" s="303"/>
      <c r="I31" s="199"/>
      <c r="J31" s="199"/>
      <c r="K31" s="206"/>
      <c r="L31" s="193"/>
      <c r="M31" s="194"/>
      <c r="O31" s="210"/>
    </row>
    <row r="32" spans="1:16" s="192" customFormat="1" ht="21" customHeight="1">
      <c r="B32" s="193"/>
      <c r="C32" s="193"/>
      <c r="D32" s="200" t="s">
        <v>203</v>
      </c>
      <c r="E32" s="201"/>
      <c r="F32" s="201"/>
      <c r="G32" s="201"/>
      <c r="H32" s="201"/>
      <c r="I32" s="201"/>
      <c r="J32" s="201"/>
      <c r="K32" s="207"/>
      <c r="L32" s="193"/>
      <c r="M32" s="194"/>
      <c r="O32" s="210"/>
    </row>
    <row r="33" spans="15:15" s="192" customFormat="1" ht="21" customHeight="1">
      <c r="O33" s="210"/>
    </row>
    <row r="34" spans="15:15">
      <c r="O34" s="210"/>
    </row>
    <row r="35" spans="15:15">
      <c r="O35" s="210"/>
    </row>
  </sheetData>
  <mergeCells count="26">
    <mergeCell ref="E29:I29"/>
    <mergeCell ref="D31:H31"/>
    <mergeCell ref="B28:L28"/>
    <mergeCell ref="A17:A20"/>
    <mergeCell ref="B17:M17"/>
    <mergeCell ref="B18:E18"/>
    <mergeCell ref="F18:I18"/>
    <mergeCell ref="J18:M18"/>
    <mergeCell ref="A23:J23"/>
    <mergeCell ref="A11:M11"/>
    <mergeCell ref="A12:A13"/>
    <mergeCell ref="B12:I12"/>
    <mergeCell ref="J12:M12"/>
    <mergeCell ref="I4:L4"/>
    <mergeCell ref="I9:L9"/>
    <mergeCell ref="B5:D5"/>
    <mergeCell ref="D9:G9"/>
    <mergeCell ref="A8:C8"/>
    <mergeCell ref="A9:B9"/>
    <mergeCell ref="A7:B7"/>
    <mergeCell ref="A10:M10"/>
    <mergeCell ref="A3:M3"/>
    <mergeCell ref="A2:M2"/>
    <mergeCell ref="D8:G8"/>
    <mergeCell ref="B4:D4"/>
    <mergeCell ref="E4:H4"/>
  </mergeCells>
  <dataValidations count="9">
    <dataValidation type="list" allowBlank="1" showInputMessage="1" showErrorMessage="1" sqref="C7">
      <formula1>$Q$2:$Q$6</formula1>
    </dataValidation>
    <dataValidation type="list" showInputMessage="1" showErrorMessage="1" sqref="D8:G8">
      <formula1>$P$2:$P$16</formula1>
    </dataValidation>
    <dataValidation type="list" showInputMessage="1" showErrorMessage="1" sqref="I4:L4">
      <formula1>$O$13:$O$14</formula1>
    </dataValidation>
    <dataValidation type="list" showInputMessage="1" showErrorMessage="1" sqref="E5">
      <formula1>$O$18:$O$25</formula1>
    </dataValidation>
    <dataValidation type="list" showInputMessage="1" showErrorMessage="1" sqref="E4:H4">
      <formula1>$O$2:$O$10</formula1>
    </dataValidation>
    <dataValidation type="list" allowBlank="1" showInputMessage="1" showErrorMessage="1" sqref="G5">
      <formula1>$P$18:$P$20</formula1>
    </dataValidation>
    <dataValidation type="list" allowBlank="1" showInputMessage="1" showErrorMessage="1" sqref="F7">
      <formula1>$R$2:$R$6</formula1>
    </dataValidation>
    <dataValidation type="list" allowBlank="1" showInputMessage="1" showErrorMessage="1" sqref="K7">
      <formula1>$S$2:$S$6</formula1>
    </dataValidation>
    <dataValidation type="list" allowBlank="1" showInputMessage="1" showErrorMessage="1" sqref="D9:G9 I9:L9">
      <formula1>$P$2:$P$16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38"/>
  <sheetViews>
    <sheetView zoomScaleNormal="100" workbookViewId="0">
      <selection activeCell="G12" sqref="G12"/>
    </sheetView>
  </sheetViews>
  <sheetFormatPr defaultColWidth="9" defaultRowHeight="21"/>
  <cols>
    <col min="1" max="1" width="6" style="1" customWidth="1"/>
    <col min="2" max="2" width="19.296875" style="1" bestFit="1" customWidth="1"/>
    <col min="3" max="9" width="4.69921875" style="1" customWidth="1"/>
    <col min="10" max="10" width="4.796875" style="1" bestFit="1" customWidth="1"/>
    <col min="11" max="11" width="11.59765625" style="1" customWidth="1"/>
    <col min="12" max="12" width="8.69921875" style="1" customWidth="1"/>
    <col min="13" max="13" width="4.59765625" style="38" customWidth="1"/>
    <col min="14" max="14" width="16.296875" style="1" bestFit="1" customWidth="1"/>
    <col min="15" max="16" width="9" style="1"/>
    <col min="17" max="19" width="9.3984375" style="1" bestFit="1" customWidth="1"/>
    <col min="20" max="20" width="9.09765625" style="1" bestFit="1" customWidth="1"/>
    <col min="21" max="16384" width="9" style="1"/>
  </cols>
  <sheetData>
    <row r="1" spans="1:21" ht="21.6" thickBot="1">
      <c r="A1" s="379" t="s">
        <v>96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244"/>
      <c r="N1" s="244"/>
    </row>
    <row r="2" spans="1:21" s="20" customFormat="1" ht="18.899999999999999" customHeight="1">
      <c r="A2" s="317" t="s">
        <v>0</v>
      </c>
      <c r="B2" s="317" t="s">
        <v>5</v>
      </c>
      <c r="C2" s="45" t="s">
        <v>16</v>
      </c>
      <c r="D2" s="46" t="s">
        <v>17</v>
      </c>
      <c r="E2" s="46" t="s">
        <v>18</v>
      </c>
      <c r="F2" s="46" t="s">
        <v>19</v>
      </c>
      <c r="G2" s="46" t="s">
        <v>20</v>
      </c>
      <c r="H2" s="46" t="s">
        <v>53</v>
      </c>
      <c r="I2" s="46" t="s">
        <v>54</v>
      </c>
      <c r="J2" s="47" t="s">
        <v>55</v>
      </c>
      <c r="K2" s="39" t="s">
        <v>56</v>
      </c>
      <c r="L2" s="39" t="s">
        <v>58</v>
      </c>
      <c r="M2" s="326" t="s">
        <v>24</v>
      </c>
      <c r="N2" s="382"/>
    </row>
    <row r="3" spans="1:21" s="20" customFormat="1" ht="18.899999999999999" customHeight="1" thickBot="1">
      <c r="A3" s="319"/>
      <c r="B3" s="319"/>
      <c r="C3" s="19">
        <v>3</v>
      </c>
      <c r="D3" s="41">
        <v>3</v>
      </c>
      <c r="E3" s="41">
        <v>3</v>
      </c>
      <c r="F3" s="41">
        <v>3</v>
      </c>
      <c r="G3" s="41">
        <v>3</v>
      </c>
      <c r="H3" s="41">
        <v>3</v>
      </c>
      <c r="I3" s="41">
        <v>3</v>
      </c>
      <c r="J3" s="42">
        <v>3</v>
      </c>
      <c r="K3" s="43" t="s">
        <v>23</v>
      </c>
      <c r="L3" s="43" t="s">
        <v>57</v>
      </c>
      <c r="M3" s="328"/>
      <c r="N3" s="384"/>
    </row>
    <row r="4" spans="1:21" ht="18.899999999999999" customHeight="1" thickBot="1">
      <c r="A4" s="8">
        <v>1</v>
      </c>
      <c r="B4" s="138" t="s">
        <v>268</v>
      </c>
      <c r="C4" s="148"/>
      <c r="D4" s="149"/>
      <c r="E4" s="149"/>
      <c r="F4" s="149"/>
      <c r="G4" s="149"/>
      <c r="H4" s="149"/>
      <c r="I4" s="149"/>
      <c r="J4" s="151"/>
      <c r="K4" s="152" t="e">
        <f>MODE(C4:J4)</f>
        <v>#N/A</v>
      </c>
      <c r="L4" s="243" t="e">
        <f>IF(K4=3,"ดีเยี่ยม",IF(K4=2,"ดี",IF(K4=1,"ผ่าน",IF(K4=0,"ไม่ผ่าน"))))</f>
        <v>#N/A</v>
      </c>
      <c r="M4" s="385"/>
      <c r="N4" s="386"/>
      <c r="P4" s="387" t="s">
        <v>259</v>
      </c>
      <c r="Q4" s="368" t="s">
        <v>59</v>
      </c>
      <c r="R4" s="369"/>
      <c r="S4" s="369"/>
      <c r="T4" s="370"/>
    </row>
    <row r="5" spans="1:21" ht="18.899999999999999" customHeight="1">
      <c r="A5" s="9">
        <v>2</v>
      </c>
      <c r="B5" s="138" t="s">
        <v>269</v>
      </c>
      <c r="C5" s="150"/>
      <c r="D5" s="64"/>
      <c r="E5" s="64"/>
      <c r="F5" s="64"/>
      <c r="G5" s="64"/>
      <c r="H5" s="64"/>
      <c r="I5" s="64"/>
      <c r="J5" s="153"/>
      <c r="K5" s="154" t="e">
        <f>MODE(C5:J5)</f>
        <v>#N/A</v>
      </c>
      <c r="L5" s="243" t="e">
        <f>IF(K5=3,"ดีเยี่ยม",IF(K5=2,"ดี",IF(K5=1,"ผ่าน",IF(K5=0,"ไม่ผ่าน"))))</f>
        <v>#N/A</v>
      </c>
      <c r="M5" s="388" t="s">
        <v>59</v>
      </c>
      <c r="N5" s="389"/>
      <c r="P5" s="372"/>
      <c r="Q5" s="190" t="s">
        <v>190</v>
      </c>
      <c r="R5" s="190" t="s">
        <v>126</v>
      </c>
      <c r="S5" s="190" t="s">
        <v>191</v>
      </c>
      <c r="T5" s="238" t="s">
        <v>192</v>
      </c>
      <c r="U5" s="38" t="s">
        <v>4</v>
      </c>
    </row>
    <row r="6" spans="1:21" ht="18.899999999999999" customHeight="1" thickBot="1">
      <c r="A6" s="9">
        <v>3</v>
      </c>
      <c r="B6" s="138" t="s">
        <v>270</v>
      </c>
      <c r="C6" s="150"/>
      <c r="D6" s="64"/>
      <c r="E6" s="64"/>
      <c r="F6" s="64"/>
      <c r="G6" s="64"/>
      <c r="H6" s="64"/>
      <c r="I6" s="64"/>
      <c r="J6" s="153"/>
      <c r="K6" s="154" t="e">
        <f t="shared" ref="K6:K19" si="0">MODE(C6:J6)</f>
        <v>#N/A</v>
      </c>
      <c r="L6" s="243" t="e">
        <f t="shared" ref="L6:L19" si="1">IF(K6=3,"ดีเยี่ยม",IF(K6=2,"ดี",IF(K6=1,"ผ่าน",IF(K6=0,"ไม่ผ่าน"))))</f>
        <v>#N/A</v>
      </c>
      <c r="M6" s="36" t="s">
        <v>16</v>
      </c>
      <c r="N6" s="26" t="s">
        <v>60</v>
      </c>
      <c r="P6" s="372"/>
      <c r="Q6" s="237" t="s">
        <v>155</v>
      </c>
      <c r="R6" s="237" t="s">
        <v>156</v>
      </c>
      <c r="S6" s="237" t="s">
        <v>157</v>
      </c>
      <c r="T6" s="239" t="s">
        <v>158</v>
      </c>
    </row>
    <row r="7" spans="1:21" ht="18.899999999999999" customHeight="1" thickBot="1">
      <c r="A7" s="9">
        <v>4</v>
      </c>
      <c r="B7" s="138" t="s">
        <v>271</v>
      </c>
      <c r="C7" s="150"/>
      <c r="D7" s="64"/>
      <c r="E7" s="64"/>
      <c r="F7" s="64"/>
      <c r="G7" s="64"/>
      <c r="H7" s="64"/>
      <c r="I7" s="64"/>
      <c r="J7" s="153"/>
      <c r="K7" s="154" t="e">
        <f t="shared" si="0"/>
        <v>#N/A</v>
      </c>
      <c r="L7" s="243" t="e">
        <f t="shared" si="1"/>
        <v>#N/A</v>
      </c>
      <c r="M7" s="36"/>
      <c r="N7" s="26" t="s">
        <v>61</v>
      </c>
      <c r="P7" s="242">
        <f>COUNTA(B4:B38)</f>
        <v>23</v>
      </c>
      <c r="Q7" s="236">
        <f>COUNTIF(L4:L38,"ดีเยี่ยม")</f>
        <v>0</v>
      </c>
      <c r="R7" s="236">
        <f>COUNTIF(L4:L38,"ดี")</f>
        <v>0</v>
      </c>
      <c r="S7" s="236">
        <f>COUNTIF(L4:L38,"ผ่าน")</f>
        <v>0</v>
      </c>
      <c r="T7" s="236">
        <f>COUNTIF(L4:L38,"ไม่ผ่าน")</f>
        <v>0</v>
      </c>
      <c r="U7" s="1">
        <f>SUM(Q7:T7)</f>
        <v>0</v>
      </c>
    </row>
    <row r="8" spans="1:21" ht="18.899999999999999" customHeight="1" thickBot="1">
      <c r="A8" s="9">
        <v>5</v>
      </c>
      <c r="B8" s="138" t="s">
        <v>272</v>
      </c>
      <c r="C8" s="150"/>
      <c r="D8" s="64"/>
      <c r="E8" s="64"/>
      <c r="F8" s="64"/>
      <c r="G8" s="64"/>
      <c r="H8" s="64"/>
      <c r="I8" s="64"/>
      <c r="J8" s="153"/>
      <c r="K8" s="154" t="e">
        <f t="shared" si="0"/>
        <v>#N/A</v>
      </c>
      <c r="L8" s="243" t="e">
        <f t="shared" si="1"/>
        <v>#N/A</v>
      </c>
      <c r="M8" s="36" t="s">
        <v>17</v>
      </c>
      <c r="N8" s="26" t="s">
        <v>62</v>
      </c>
      <c r="P8" s="242" t="s">
        <v>188</v>
      </c>
      <c r="Q8" s="246">
        <f>Q7/$P$7*100</f>
        <v>0</v>
      </c>
      <c r="R8" s="247">
        <f>R7/$P$7*100</f>
        <v>0</v>
      </c>
      <c r="S8" s="247">
        <f>S7/$P$7*100</f>
        <v>0</v>
      </c>
      <c r="T8" s="247">
        <f>T7/$P$7*100</f>
        <v>0</v>
      </c>
      <c r="U8" s="248">
        <f>SUM(Q8:T8)</f>
        <v>0</v>
      </c>
    </row>
    <row r="9" spans="1:21" ht="18.899999999999999" customHeight="1">
      <c r="A9" s="9">
        <v>6</v>
      </c>
      <c r="B9" s="138" t="s">
        <v>273</v>
      </c>
      <c r="C9" s="150"/>
      <c r="D9" s="64"/>
      <c r="E9" s="64"/>
      <c r="F9" s="64"/>
      <c r="G9" s="64"/>
      <c r="H9" s="64"/>
      <c r="I9" s="64"/>
      <c r="J9" s="153"/>
      <c r="K9" s="154" t="e">
        <f t="shared" si="0"/>
        <v>#N/A</v>
      </c>
      <c r="L9" s="243" t="e">
        <f t="shared" si="1"/>
        <v>#N/A</v>
      </c>
      <c r="M9" s="36" t="s">
        <v>18</v>
      </c>
      <c r="N9" s="26" t="s">
        <v>67</v>
      </c>
    </row>
    <row r="10" spans="1:21" ht="18.899999999999999" customHeight="1">
      <c r="A10" s="9">
        <v>7</v>
      </c>
      <c r="B10" s="138" t="s">
        <v>274</v>
      </c>
      <c r="C10" s="150"/>
      <c r="D10" s="64"/>
      <c r="E10" s="64"/>
      <c r="F10" s="64"/>
      <c r="G10" s="64"/>
      <c r="H10" s="64"/>
      <c r="I10" s="64"/>
      <c r="J10" s="153"/>
      <c r="K10" s="154" t="e">
        <f t="shared" si="0"/>
        <v>#N/A</v>
      </c>
      <c r="L10" s="243" t="e">
        <f t="shared" si="1"/>
        <v>#N/A</v>
      </c>
      <c r="M10" s="36" t="s">
        <v>19</v>
      </c>
      <c r="N10" s="26" t="s">
        <v>68</v>
      </c>
    </row>
    <row r="11" spans="1:21" ht="18.899999999999999" customHeight="1">
      <c r="A11" s="9">
        <v>8</v>
      </c>
      <c r="B11" s="138" t="s">
        <v>275</v>
      </c>
      <c r="C11" s="150"/>
      <c r="D11" s="64"/>
      <c r="E11" s="64"/>
      <c r="F11" s="64"/>
      <c r="G11" s="64"/>
      <c r="H11" s="64"/>
      <c r="I11" s="64"/>
      <c r="J11" s="153"/>
      <c r="K11" s="154" t="e">
        <f t="shared" si="0"/>
        <v>#N/A</v>
      </c>
      <c r="L11" s="243" t="e">
        <f t="shared" si="1"/>
        <v>#N/A</v>
      </c>
      <c r="M11" s="36" t="s">
        <v>20</v>
      </c>
      <c r="N11" s="26" t="s">
        <v>69</v>
      </c>
    </row>
    <row r="12" spans="1:21" ht="18.899999999999999" customHeight="1">
      <c r="A12" s="9">
        <v>9</v>
      </c>
      <c r="B12" s="138" t="s">
        <v>276</v>
      </c>
      <c r="C12" s="150"/>
      <c r="D12" s="64"/>
      <c r="E12" s="64"/>
      <c r="F12" s="64"/>
      <c r="G12" s="64"/>
      <c r="H12" s="64"/>
      <c r="I12" s="64"/>
      <c r="J12" s="153"/>
      <c r="K12" s="154" t="e">
        <f t="shared" si="0"/>
        <v>#N/A</v>
      </c>
      <c r="L12" s="243" t="e">
        <f t="shared" si="1"/>
        <v>#N/A</v>
      </c>
      <c r="M12" s="36" t="s">
        <v>53</v>
      </c>
      <c r="N12" s="26" t="s">
        <v>70</v>
      </c>
    </row>
    <row r="13" spans="1:21" ht="18.899999999999999" customHeight="1">
      <c r="A13" s="9">
        <v>10</v>
      </c>
      <c r="B13" s="138" t="s">
        <v>277</v>
      </c>
      <c r="C13" s="150"/>
      <c r="D13" s="64"/>
      <c r="E13" s="64"/>
      <c r="F13" s="64"/>
      <c r="G13" s="64"/>
      <c r="H13" s="64"/>
      <c r="I13" s="64"/>
      <c r="J13" s="153"/>
      <c r="K13" s="154" t="e">
        <f t="shared" si="0"/>
        <v>#N/A</v>
      </c>
      <c r="L13" s="243" t="e">
        <f t="shared" si="1"/>
        <v>#N/A</v>
      </c>
      <c r="M13" s="36"/>
      <c r="N13" s="26" t="s">
        <v>71</v>
      </c>
    </row>
    <row r="14" spans="1:21" ht="18.899999999999999" customHeight="1">
      <c r="A14" s="9">
        <v>11</v>
      </c>
      <c r="B14" s="138" t="s">
        <v>278</v>
      </c>
      <c r="C14" s="150"/>
      <c r="D14" s="64"/>
      <c r="E14" s="64"/>
      <c r="F14" s="64"/>
      <c r="G14" s="64"/>
      <c r="H14" s="64"/>
      <c r="I14" s="64"/>
      <c r="J14" s="153"/>
      <c r="K14" s="154" t="e">
        <f t="shared" si="0"/>
        <v>#N/A</v>
      </c>
      <c r="L14" s="243" t="e">
        <f t="shared" si="1"/>
        <v>#N/A</v>
      </c>
      <c r="M14" s="36" t="s">
        <v>54</v>
      </c>
      <c r="N14" s="26" t="s">
        <v>72</v>
      </c>
    </row>
    <row r="15" spans="1:21" ht="18.899999999999999" customHeight="1">
      <c r="A15" s="9">
        <v>12</v>
      </c>
      <c r="B15" s="138" t="s">
        <v>279</v>
      </c>
      <c r="C15" s="150"/>
      <c r="D15" s="64"/>
      <c r="E15" s="64"/>
      <c r="F15" s="64"/>
      <c r="G15" s="64"/>
      <c r="H15" s="64"/>
      <c r="I15" s="64"/>
      <c r="J15" s="153"/>
      <c r="K15" s="154" t="e">
        <f t="shared" si="0"/>
        <v>#N/A</v>
      </c>
      <c r="L15" s="243" t="e">
        <f t="shared" si="1"/>
        <v>#N/A</v>
      </c>
      <c r="M15" s="36" t="s">
        <v>55</v>
      </c>
      <c r="N15" s="26" t="s">
        <v>73</v>
      </c>
    </row>
    <row r="16" spans="1:21" ht="18.899999999999999" customHeight="1">
      <c r="A16" s="9">
        <v>13</v>
      </c>
      <c r="B16" s="138" t="s">
        <v>280</v>
      </c>
      <c r="C16" s="150"/>
      <c r="D16" s="64"/>
      <c r="E16" s="64"/>
      <c r="F16" s="64"/>
      <c r="G16" s="64"/>
      <c r="H16" s="64"/>
      <c r="I16" s="64"/>
      <c r="J16" s="153"/>
      <c r="K16" s="154" t="e">
        <f t="shared" si="0"/>
        <v>#N/A</v>
      </c>
      <c r="L16" s="243" t="e">
        <f t="shared" si="1"/>
        <v>#N/A</v>
      </c>
      <c r="M16" s="36"/>
      <c r="N16" s="26"/>
    </row>
    <row r="17" spans="1:14" ht="18.899999999999999" customHeight="1">
      <c r="A17" s="9">
        <v>14</v>
      </c>
      <c r="B17" s="138" t="s">
        <v>281</v>
      </c>
      <c r="C17" s="150"/>
      <c r="D17" s="64"/>
      <c r="E17" s="64"/>
      <c r="F17" s="64"/>
      <c r="G17" s="64"/>
      <c r="H17" s="64"/>
      <c r="I17" s="64"/>
      <c r="J17" s="153"/>
      <c r="K17" s="154" t="e">
        <f t="shared" si="0"/>
        <v>#N/A</v>
      </c>
      <c r="L17" s="243" t="e">
        <f t="shared" si="1"/>
        <v>#N/A</v>
      </c>
      <c r="M17" s="36"/>
      <c r="N17" s="26"/>
    </row>
    <row r="18" spans="1:14" ht="18.899999999999999" customHeight="1">
      <c r="A18" s="9">
        <v>15</v>
      </c>
      <c r="B18" s="138" t="s">
        <v>282</v>
      </c>
      <c r="C18" s="150"/>
      <c r="D18" s="64"/>
      <c r="E18" s="64"/>
      <c r="F18" s="64"/>
      <c r="G18" s="64"/>
      <c r="H18" s="64"/>
      <c r="I18" s="64"/>
      <c r="J18" s="153"/>
      <c r="K18" s="154" t="e">
        <f t="shared" si="0"/>
        <v>#N/A</v>
      </c>
      <c r="L18" s="243" t="e">
        <f t="shared" si="1"/>
        <v>#N/A</v>
      </c>
      <c r="M18" s="388" t="s">
        <v>36</v>
      </c>
      <c r="N18" s="389"/>
    </row>
    <row r="19" spans="1:14" ht="18.899999999999999" customHeight="1">
      <c r="A19" s="9">
        <v>16</v>
      </c>
      <c r="B19" s="138" t="s">
        <v>283</v>
      </c>
      <c r="C19" s="150"/>
      <c r="D19" s="64"/>
      <c r="E19" s="64"/>
      <c r="F19" s="64"/>
      <c r="G19" s="64"/>
      <c r="H19" s="64"/>
      <c r="I19" s="64"/>
      <c r="J19" s="153"/>
      <c r="K19" s="154" t="e">
        <f t="shared" si="0"/>
        <v>#N/A</v>
      </c>
      <c r="L19" s="243" t="e">
        <f t="shared" si="1"/>
        <v>#N/A</v>
      </c>
      <c r="M19" s="28" t="s">
        <v>66</v>
      </c>
      <c r="N19" s="44"/>
    </row>
    <row r="20" spans="1:14" ht="18.899999999999999" customHeight="1">
      <c r="A20" s="9">
        <v>17</v>
      </c>
      <c r="B20" s="138" t="s">
        <v>284</v>
      </c>
      <c r="C20" s="150"/>
      <c r="D20" s="64"/>
      <c r="E20" s="64"/>
      <c r="F20" s="64"/>
      <c r="G20" s="64"/>
      <c r="H20" s="64"/>
      <c r="I20" s="64"/>
      <c r="J20" s="153"/>
      <c r="K20" s="154" t="e">
        <f t="shared" ref="K20" si="2">MODE(C20:J20)</f>
        <v>#N/A</v>
      </c>
      <c r="L20" s="154" t="e">
        <f t="shared" ref="L20" si="3">IF(K20=3,"ดีเยี่ยม",IF(K20=2,"ดี",IF(K20=1,"ผ่าน",IF(K20=0,"ไม่ผ่าน"))))</f>
        <v>#N/A</v>
      </c>
      <c r="M20" s="28" t="s">
        <v>65</v>
      </c>
      <c r="N20" s="44"/>
    </row>
    <row r="21" spans="1:14" ht="18.899999999999999" customHeight="1">
      <c r="A21" s="9">
        <v>18</v>
      </c>
      <c r="B21" s="138" t="s">
        <v>285</v>
      </c>
      <c r="C21" s="150"/>
      <c r="D21" s="64"/>
      <c r="E21" s="64"/>
      <c r="F21" s="64"/>
      <c r="G21" s="64"/>
      <c r="H21" s="64"/>
      <c r="I21" s="64"/>
      <c r="J21" s="153"/>
      <c r="K21" s="154" t="e">
        <f t="shared" ref="K21:K25" si="4">MODE(C21:J21)</f>
        <v>#N/A</v>
      </c>
      <c r="L21" s="154" t="e">
        <f t="shared" ref="L21:L25" si="5">IF(K21=3,"ดีเยี่ยม",IF(K21=2,"ดี",IF(K21=1,"ผ่าน",IF(K21=0,"ไม่ผ่าน"))))</f>
        <v>#N/A</v>
      </c>
      <c r="M21" s="28" t="s">
        <v>64</v>
      </c>
      <c r="N21" s="44"/>
    </row>
    <row r="22" spans="1:14" ht="18.899999999999999" customHeight="1">
      <c r="A22" s="9">
        <v>19</v>
      </c>
      <c r="B22" s="138" t="s">
        <v>286</v>
      </c>
      <c r="C22" s="150"/>
      <c r="D22" s="64"/>
      <c r="E22" s="64"/>
      <c r="F22" s="64"/>
      <c r="G22" s="64"/>
      <c r="H22" s="64"/>
      <c r="I22" s="64"/>
      <c r="J22" s="153"/>
      <c r="K22" s="154" t="e">
        <f t="shared" si="4"/>
        <v>#N/A</v>
      </c>
      <c r="L22" s="154" t="e">
        <f t="shared" si="5"/>
        <v>#N/A</v>
      </c>
      <c r="M22" s="28" t="s">
        <v>63</v>
      </c>
      <c r="N22" s="44"/>
    </row>
    <row r="23" spans="1:14" ht="18.899999999999999" customHeight="1">
      <c r="A23" s="260">
        <v>20</v>
      </c>
      <c r="B23" s="138" t="s">
        <v>287</v>
      </c>
      <c r="C23" s="150"/>
      <c r="D23" s="64"/>
      <c r="E23" s="64"/>
      <c r="F23" s="64"/>
      <c r="G23" s="64"/>
      <c r="H23" s="64"/>
      <c r="I23" s="64"/>
      <c r="J23" s="153"/>
      <c r="K23" s="154" t="e">
        <f t="shared" si="4"/>
        <v>#N/A</v>
      </c>
      <c r="L23" s="154" t="e">
        <f t="shared" si="5"/>
        <v>#N/A</v>
      </c>
      <c r="M23" s="36"/>
      <c r="N23" s="26"/>
    </row>
    <row r="24" spans="1:14" ht="18.899999999999999" customHeight="1">
      <c r="A24" s="9">
        <v>21</v>
      </c>
      <c r="B24" s="138" t="s">
        <v>288</v>
      </c>
      <c r="C24" s="150"/>
      <c r="D24" s="64"/>
      <c r="E24" s="64"/>
      <c r="F24" s="64"/>
      <c r="G24" s="64"/>
      <c r="H24" s="64"/>
      <c r="I24" s="64"/>
      <c r="J24" s="153"/>
      <c r="K24" s="154" t="e">
        <f t="shared" si="4"/>
        <v>#N/A</v>
      </c>
      <c r="L24" s="154" t="e">
        <f t="shared" si="5"/>
        <v>#N/A</v>
      </c>
      <c r="M24" s="34"/>
      <c r="N24" s="26"/>
    </row>
    <row r="25" spans="1:14" ht="18.899999999999999" customHeight="1">
      <c r="A25" s="111">
        <v>22</v>
      </c>
      <c r="B25" s="281" t="s">
        <v>289</v>
      </c>
      <c r="C25" s="150"/>
      <c r="D25" s="64"/>
      <c r="E25" s="64"/>
      <c r="F25" s="64"/>
      <c r="G25" s="64"/>
      <c r="H25" s="64"/>
      <c r="I25" s="64"/>
      <c r="J25" s="153"/>
      <c r="K25" s="154" t="e">
        <f t="shared" si="4"/>
        <v>#N/A</v>
      </c>
      <c r="L25" s="154" t="e">
        <f t="shared" si="5"/>
        <v>#N/A</v>
      </c>
      <c r="M25" s="388" t="s">
        <v>41</v>
      </c>
      <c r="N25" s="389"/>
    </row>
    <row r="26" spans="1:14" ht="18.899999999999999" customHeight="1" thickBot="1">
      <c r="A26" s="280">
        <v>23</v>
      </c>
      <c r="B26" s="282" t="s">
        <v>290</v>
      </c>
      <c r="C26" s="262"/>
      <c r="D26" s="263"/>
      <c r="E26" s="263"/>
      <c r="F26" s="263"/>
      <c r="G26" s="263"/>
      <c r="H26" s="263"/>
      <c r="I26" s="263"/>
      <c r="J26" s="258"/>
      <c r="K26" s="259" t="e">
        <f t="shared" ref="K26" si="6">MODE(C26:J26)</f>
        <v>#N/A</v>
      </c>
      <c r="L26" s="259" t="e">
        <f t="shared" ref="L26" si="7">IF(K26=3,"ดีเยี่ยม",IF(K26=2,"ดี",IF(K26=1,"ผ่าน",IF(K26=0,"ไม่ผ่าน"))))</f>
        <v>#N/A</v>
      </c>
      <c r="M26" s="35" t="s">
        <v>27</v>
      </c>
      <c r="N26" s="26" t="s">
        <v>74</v>
      </c>
    </row>
    <row r="27" spans="1:14" ht="18.899999999999999" customHeight="1" thickTop="1">
      <c r="A27" s="113">
        <v>24</v>
      </c>
      <c r="B27" s="168"/>
      <c r="C27" s="29"/>
      <c r="D27" s="30"/>
      <c r="E27" s="30"/>
      <c r="F27" s="30"/>
      <c r="G27" s="30"/>
      <c r="H27" s="30"/>
      <c r="I27" s="30"/>
      <c r="J27" s="31"/>
      <c r="K27" s="243"/>
      <c r="L27" s="243"/>
      <c r="M27" s="36"/>
      <c r="N27" s="26" t="s">
        <v>75</v>
      </c>
    </row>
    <row r="28" spans="1:14" ht="18.899999999999999" customHeight="1">
      <c r="A28" s="111">
        <v>25</v>
      </c>
      <c r="B28" s="52"/>
      <c r="C28" s="17"/>
      <c r="D28" s="13"/>
      <c r="E28" s="13"/>
      <c r="F28" s="13"/>
      <c r="G28" s="13"/>
      <c r="H28" s="13"/>
      <c r="I28" s="13"/>
      <c r="J28" s="14"/>
      <c r="K28" s="10"/>
      <c r="L28" s="243"/>
      <c r="M28" s="36"/>
      <c r="N28" s="26" t="s">
        <v>76</v>
      </c>
    </row>
    <row r="29" spans="1:14" ht="18.899999999999999" customHeight="1">
      <c r="A29" s="111">
        <v>26</v>
      </c>
      <c r="B29" s="52"/>
      <c r="C29" s="17"/>
      <c r="D29" s="13"/>
      <c r="E29" s="13"/>
      <c r="F29" s="13"/>
      <c r="G29" s="13"/>
      <c r="H29" s="13"/>
      <c r="I29" s="13"/>
      <c r="J29" s="14"/>
      <c r="K29" s="10"/>
      <c r="L29" s="10"/>
      <c r="M29" s="36"/>
      <c r="N29" s="26" t="s">
        <v>77</v>
      </c>
    </row>
    <row r="30" spans="1:14" ht="18.899999999999999" customHeight="1">
      <c r="A30" s="111">
        <v>27</v>
      </c>
      <c r="B30" s="52"/>
      <c r="C30" s="17"/>
      <c r="D30" s="13"/>
      <c r="E30" s="13"/>
      <c r="F30" s="13"/>
      <c r="G30" s="13"/>
      <c r="H30" s="13"/>
      <c r="I30" s="13"/>
      <c r="J30" s="14"/>
      <c r="K30" s="10"/>
      <c r="L30" s="10"/>
      <c r="M30" s="36"/>
      <c r="N30" s="48" t="s">
        <v>78</v>
      </c>
    </row>
    <row r="31" spans="1:14" ht="18.899999999999999" customHeight="1">
      <c r="A31" s="111">
        <v>28</v>
      </c>
      <c r="B31" s="52"/>
      <c r="C31" s="17"/>
      <c r="D31" s="13"/>
      <c r="E31" s="13"/>
      <c r="F31" s="13"/>
      <c r="G31" s="13"/>
      <c r="H31" s="13"/>
      <c r="I31" s="13"/>
      <c r="J31" s="14"/>
      <c r="K31" s="10"/>
      <c r="L31" s="10"/>
      <c r="M31" s="35"/>
      <c r="N31" s="26" t="s">
        <v>45</v>
      </c>
    </row>
    <row r="32" spans="1:14" ht="18.899999999999999" customHeight="1">
      <c r="A32" s="111">
        <v>29</v>
      </c>
      <c r="B32" s="53"/>
      <c r="C32" s="17"/>
      <c r="D32" s="13"/>
      <c r="E32" s="13"/>
      <c r="F32" s="13"/>
      <c r="G32" s="13"/>
      <c r="H32" s="13"/>
      <c r="I32" s="13"/>
      <c r="J32" s="14"/>
      <c r="K32" s="10"/>
      <c r="L32" s="10"/>
      <c r="M32" s="35" t="s">
        <v>32</v>
      </c>
      <c r="N32" s="26" t="s">
        <v>79</v>
      </c>
    </row>
    <row r="33" spans="1:14" ht="18.899999999999999" customHeight="1">
      <c r="A33" s="111">
        <v>30</v>
      </c>
      <c r="B33" s="52"/>
      <c r="C33" s="17"/>
      <c r="D33" s="13"/>
      <c r="E33" s="13"/>
      <c r="F33" s="13"/>
      <c r="G33" s="13"/>
      <c r="H33" s="13"/>
      <c r="I33" s="13"/>
      <c r="J33" s="14"/>
      <c r="K33" s="10"/>
      <c r="L33" s="10"/>
      <c r="M33" s="36"/>
      <c r="N33" s="26" t="s">
        <v>80</v>
      </c>
    </row>
    <row r="34" spans="1:14" ht="18.899999999999999" customHeight="1">
      <c r="A34" s="111">
        <v>31</v>
      </c>
      <c r="B34" s="69"/>
      <c r="C34" s="17"/>
      <c r="D34" s="13"/>
      <c r="E34" s="13"/>
      <c r="F34" s="13"/>
      <c r="G34" s="13"/>
      <c r="H34" s="13"/>
      <c r="I34" s="13"/>
      <c r="J34" s="14"/>
      <c r="K34" s="10"/>
      <c r="L34" s="10"/>
      <c r="M34" s="36"/>
      <c r="N34" s="26" t="s">
        <v>81</v>
      </c>
    </row>
    <row r="35" spans="1:14" ht="18.899999999999999" customHeight="1">
      <c r="A35" s="111">
        <v>32</v>
      </c>
      <c r="B35" s="79"/>
      <c r="C35" s="17"/>
      <c r="D35" s="13"/>
      <c r="E35" s="13"/>
      <c r="F35" s="13"/>
      <c r="G35" s="13"/>
      <c r="H35" s="13"/>
      <c r="I35" s="13"/>
      <c r="J35" s="14"/>
      <c r="K35" s="10"/>
      <c r="L35" s="10"/>
      <c r="M35" s="35"/>
      <c r="N35" s="26" t="s">
        <v>82</v>
      </c>
    </row>
    <row r="36" spans="1:14" ht="18.899999999999999" customHeight="1">
      <c r="A36" s="111">
        <v>33</v>
      </c>
      <c r="B36" s="79"/>
      <c r="C36" s="17"/>
      <c r="D36" s="13"/>
      <c r="E36" s="13"/>
      <c r="F36" s="13"/>
      <c r="G36" s="13"/>
      <c r="H36" s="13"/>
      <c r="I36" s="13"/>
      <c r="J36" s="14"/>
      <c r="K36" s="10"/>
      <c r="L36" s="10"/>
      <c r="M36" s="36"/>
      <c r="N36" s="26"/>
    </row>
    <row r="37" spans="1:14" ht="18.899999999999999" customHeight="1">
      <c r="A37" s="111">
        <v>34</v>
      </c>
      <c r="B37" s="79"/>
      <c r="C37" s="17"/>
      <c r="D37" s="13"/>
      <c r="E37" s="13"/>
      <c r="F37" s="13"/>
      <c r="G37" s="13"/>
      <c r="H37" s="13"/>
      <c r="I37" s="13"/>
      <c r="J37" s="14"/>
      <c r="K37" s="10"/>
      <c r="L37" s="10"/>
      <c r="M37" s="36"/>
      <c r="N37" s="26"/>
    </row>
    <row r="38" spans="1:14" ht="18.899999999999999" customHeight="1" thickBot="1">
      <c r="A38" s="112">
        <v>35</v>
      </c>
      <c r="B38" s="80"/>
      <c r="C38" s="18"/>
      <c r="D38" s="15"/>
      <c r="E38" s="15"/>
      <c r="F38" s="15"/>
      <c r="G38" s="15"/>
      <c r="H38" s="15"/>
      <c r="I38" s="15"/>
      <c r="J38" s="16"/>
      <c r="K38" s="12"/>
      <c r="L38" s="12"/>
      <c r="M38" s="37"/>
      <c r="N38" s="25"/>
    </row>
  </sheetData>
  <mergeCells count="10">
    <mergeCell ref="Q4:T4"/>
    <mergeCell ref="P4:P6"/>
    <mergeCell ref="B2:B3"/>
    <mergeCell ref="A1:L1"/>
    <mergeCell ref="M25:N25"/>
    <mergeCell ref="M4:N4"/>
    <mergeCell ref="M18:N18"/>
    <mergeCell ref="M5:N5"/>
    <mergeCell ref="A2:A3"/>
    <mergeCell ref="M2:N3"/>
  </mergeCells>
  <pageMargins left="0.74803149606299213" right="7.874015748031496E-2" top="0.55118110236220474" bottom="0.55118110236220474" header="0.31496062992125984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39"/>
  <sheetViews>
    <sheetView topLeftCell="A16" workbookViewId="0">
      <selection activeCell="G23" sqref="G23"/>
    </sheetView>
  </sheetViews>
  <sheetFormatPr defaultColWidth="9" defaultRowHeight="21"/>
  <cols>
    <col min="1" max="1" width="4.796875" style="1" customWidth="1"/>
    <col min="2" max="2" width="20.3984375" style="55" bestFit="1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0.296875" style="1" customWidth="1"/>
    <col min="12" max="16384" width="9" style="1"/>
  </cols>
  <sheetData>
    <row r="1" spans="1:18" ht="21.6" thickBot="1">
      <c r="A1" s="379" t="s">
        <v>116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8" s="20" customFormat="1" ht="17.399999999999999" customHeight="1">
      <c r="A2" s="317" t="s">
        <v>0</v>
      </c>
      <c r="B2" s="104"/>
      <c r="C2" s="375" t="s">
        <v>16</v>
      </c>
      <c r="D2" s="377" t="s">
        <v>17</v>
      </c>
      <c r="E2" s="377" t="s">
        <v>18</v>
      </c>
      <c r="F2" s="377" t="s">
        <v>19</v>
      </c>
      <c r="G2" s="380" t="s">
        <v>20</v>
      </c>
      <c r="H2" s="39" t="s">
        <v>21</v>
      </c>
      <c r="I2" s="317" t="s">
        <v>9</v>
      </c>
      <c r="J2" s="326" t="s">
        <v>24</v>
      </c>
      <c r="K2" s="382"/>
    </row>
    <row r="3" spans="1:18" s="20" customFormat="1" ht="18" customHeight="1">
      <c r="A3" s="318"/>
      <c r="B3" s="105" t="s">
        <v>5</v>
      </c>
      <c r="C3" s="376"/>
      <c r="D3" s="378"/>
      <c r="E3" s="378"/>
      <c r="F3" s="378"/>
      <c r="G3" s="381"/>
      <c r="H3" s="40" t="s">
        <v>22</v>
      </c>
      <c r="I3" s="318"/>
      <c r="J3" s="327"/>
      <c r="K3" s="383"/>
    </row>
    <row r="4" spans="1:18" s="20" customFormat="1" ht="18.600000000000001" customHeight="1" thickBot="1">
      <c r="A4" s="319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19"/>
      <c r="J4" s="328"/>
      <c r="K4" s="384"/>
    </row>
    <row r="5" spans="1:18" ht="18.600000000000001" customHeight="1" thickBot="1">
      <c r="A5" s="8">
        <v>1</v>
      </c>
      <c r="B5" s="138" t="s">
        <v>268</v>
      </c>
      <c r="C5" s="156"/>
      <c r="D5" s="157"/>
      <c r="E5" s="157"/>
      <c r="F5" s="157"/>
      <c r="G5" s="158"/>
      <c r="H5" s="8" t="e">
        <f>MODE(C5:G5)</f>
        <v>#N/A</v>
      </c>
      <c r="I5" s="8" t="e">
        <f>IF(H5=3,"ดีเยี่ยม",IF(H5=2,"ดี",IF(H5=1,"ผ่าน",IF(H5=0,"ไม่ผ่าน"))))</f>
        <v>#N/A</v>
      </c>
      <c r="J5" s="385" t="s">
        <v>117</v>
      </c>
      <c r="K5" s="386"/>
      <c r="M5" s="387" t="s">
        <v>259</v>
      </c>
      <c r="N5" s="368" t="s">
        <v>260</v>
      </c>
      <c r="O5" s="369"/>
      <c r="P5" s="369"/>
      <c r="Q5" s="370"/>
    </row>
    <row r="6" spans="1:18" ht="18.600000000000001" customHeight="1">
      <c r="A6" s="9">
        <v>2</v>
      </c>
      <c r="B6" s="138" t="s">
        <v>269</v>
      </c>
      <c r="C6" s="159"/>
      <c r="D6" s="160"/>
      <c r="E6" s="160"/>
      <c r="F6" s="160"/>
      <c r="G6" s="161"/>
      <c r="H6" s="9" t="e">
        <f>MODE(C6:G6)</f>
        <v>#N/A</v>
      </c>
      <c r="I6" s="260" t="e">
        <f>IF(H6=3,"ดีเยี่ยม",IF(H6=2,"ดี",IF(H6=1,"ผ่าน",IF(H6=0,"ไม่ผ่าน"))))</f>
        <v>#N/A</v>
      </c>
      <c r="J6" s="109">
        <v>1</v>
      </c>
      <c r="K6" s="108" t="s">
        <v>118</v>
      </c>
      <c r="M6" s="372"/>
      <c r="N6" s="190" t="s">
        <v>190</v>
      </c>
      <c r="O6" s="190" t="s">
        <v>126</v>
      </c>
      <c r="P6" s="190" t="s">
        <v>191</v>
      </c>
      <c r="Q6" s="238" t="s">
        <v>192</v>
      </c>
    </row>
    <row r="7" spans="1:18" ht="18.600000000000001" customHeight="1" thickBot="1">
      <c r="A7" s="9">
        <v>3</v>
      </c>
      <c r="B7" s="138" t="s">
        <v>270</v>
      </c>
      <c r="C7" s="159"/>
      <c r="D7" s="160"/>
      <c r="E7" s="160"/>
      <c r="F7" s="160"/>
      <c r="G7" s="161"/>
      <c r="H7" s="9" t="e">
        <f t="shared" ref="H7:H20" si="0">MODE(C7:G7)</f>
        <v>#N/A</v>
      </c>
      <c r="I7" s="260" t="e">
        <f t="shared" ref="I7:I20" si="1">IF(H7=3,"ดีเยี่ยม",IF(H7=2,"ดี",IF(H7=1,"ผ่าน",IF(H7=0,"ไม่ผ่าน"))))</f>
        <v>#N/A</v>
      </c>
      <c r="J7" s="118">
        <v>2</v>
      </c>
      <c r="K7" s="117" t="s">
        <v>120</v>
      </c>
      <c r="M7" s="372"/>
      <c r="N7" s="237" t="s">
        <v>155</v>
      </c>
      <c r="O7" s="237" t="s">
        <v>156</v>
      </c>
      <c r="P7" s="237" t="s">
        <v>157</v>
      </c>
      <c r="Q7" s="239" t="s">
        <v>158</v>
      </c>
      <c r="R7" s="38" t="s">
        <v>4</v>
      </c>
    </row>
    <row r="8" spans="1:18" ht="18.600000000000001" customHeight="1" thickBot="1">
      <c r="A8" s="9">
        <v>4</v>
      </c>
      <c r="B8" s="138" t="s">
        <v>271</v>
      </c>
      <c r="C8" s="159"/>
      <c r="D8" s="160"/>
      <c r="E8" s="160"/>
      <c r="F8" s="160"/>
      <c r="G8" s="161"/>
      <c r="H8" s="9" t="e">
        <f t="shared" si="0"/>
        <v>#N/A</v>
      </c>
      <c r="I8" s="260" t="e">
        <f t="shared" si="1"/>
        <v>#N/A</v>
      </c>
      <c r="J8" s="107">
        <v>3</v>
      </c>
      <c r="K8" s="108" t="s">
        <v>119</v>
      </c>
      <c r="M8" s="242">
        <f>COUNTA(B5:B40)</f>
        <v>23</v>
      </c>
      <c r="N8" s="236">
        <f>COUNTIF(I5:I39,"ดีเยี่ยม")</f>
        <v>0</v>
      </c>
      <c r="O8" s="236">
        <f>COUNTIF(I5:I39,"ดี")</f>
        <v>0</v>
      </c>
      <c r="P8" s="236">
        <f>COUNTIF(I5:I39,"ผ่าน")</f>
        <v>0</v>
      </c>
      <c r="Q8" s="236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138" t="s">
        <v>272</v>
      </c>
      <c r="C9" s="159"/>
      <c r="D9" s="160"/>
      <c r="E9" s="160"/>
      <c r="F9" s="160"/>
      <c r="G9" s="161"/>
      <c r="H9" s="9" t="e">
        <f t="shared" si="0"/>
        <v>#N/A</v>
      </c>
      <c r="I9" s="260" t="e">
        <f t="shared" si="1"/>
        <v>#N/A</v>
      </c>
      <c r="J9" s="118">
        <v>4</v>
      </c>
      <c r="K9" s="117" t="s">
        <v>121</v>
      </c>
      <c r="M9" s="242" t="s">
        <v>188</v>
      </c>
      <c r="N9" s="245">
        <f>N8/$M$8*100</f>
        <v>0</v>
      </c>
      <c r="O9" s="245">
        <f t="shared" ref="O9:P9" si="2">O8/$M$8*100</f>
        <v>0</v>
      </c>
      <c r="P9" s="245">
        <f t="shared" si="2"/>
        <v>0</v>
      </c>
      <c r="Q9" s="245">
        <f>Q8/$M$8*100</f>
        <v>0</v>
      </c>
      <c r="R9" s="248">
        <f>SUM(N9:Q9)</f>
        <v>0</v>
      </c>
    </row>
    <row r="10" spans="1:18" ht="18.600000000000001" customHeight="1">
      <c r="A10" s="9">
        <v>6</v>
      </c>
      <c r="B10" s="138" t="s">
        <v>273</v>
      </c>
      <c r="C10" s="159"/>
      <c r="D10" s="160"/>
      <c r="E10" s="160"/>
      <c r="F10" s="160"/>
      <c r="G10" s="161"/>
      <c r="H10" s="9" t="e">
        <f t="shared" si="0"/>
        <v>#N/A</v>
      </c>
      <c r="I10" s="260" t="e">
        <f t="shared" si="1"/>
        <v>#N/A</v>
      </c>
      <c r="J10" s="118">
        <v>5</v>
      </c>
      <c r="K10" s="117" t="s">
        <v>122</v>
      </c>
      <c r="M10" s="115"/>
    </row>
    <row r="11" spans="1:18" ht="18.600000000000001" customHeight="1">
      <c r="A11" s="9">
        <v>7</v>
      </c>
      <c r="B11" s="138" t="s">
        <v>274</v>
      </c>
      <c r="C11" s="159"/>
      <c r="D11" s="160"/>
      <c r="E11" s="160"/>
      <c r="F11" s="160"/>
      <c r="G11" s="161"/>
      <c r="H11" s="9" t="e">
        <f t="shared" si="0"/>
        <v>#N/A</v>
      </c>
      <c r="I11" s="260" t="e">
        <f t="shared" si="1"/>
        <v>#N/A</v>
      </c>
      <c r="J11" s="109"/>
      <c r="K11" s="108"/>
      <c r="M11"/>
    </row>
    <row r="12" spans="1:18" ht="18.600000000000001" customHeight="1">
      <c r="A12" s="9">
        <v>8</v>
      </c>
      <c r="B12" s="138" t="s">
        <v>275</v>
      </c>
      <c r="C12" s="159"/>
      <c r="D12" s="160"/>
      <c r="E12" s="160"/>
      <c r="F12" s="160"/>
      <c r="G12" s="161"/>
      <c r="H12" s="9" t="e">
        <f t="shared" si="0"/>
        <v>#N/A</v>
      </c>
      <c r="I12" s="260" t="e">
        <f t="shared" si="1"/>
        <v>#N/A</v>
      </c>
      <c r="J12" s="390" t="s">
        <v>165</v>
      </c>
      <c r="K12" s="391"/>
    </row>
    <row r="13" spans="1:18" ht="18.600000000000001" customHeight="1">
      <c r="A13" s="9">
        <v>9</v>
      </c>
      <c r="B13" s="138" t="s">
        <v>276</v>
      </c>
      <c r="C13" s="159"/>
      <c r="D13" s="160"/>
      <c r="E13" s="160"/>
      <c r="F13" s="160"/>
      <c r="G13" s="161"/>
      <c r="H13" s="9" t="e">
        <f t="shared" si="0"/>
        <v>#N/A</v>
      </c>
      <c r="I13" s="260" t="e">
        <f t="shared" si="1"/>
        <v>#N/A</v>
      </c>
      <c r="J13" s="126" t="s">
        <v>173</v>
      </c>
      <c r="K13" s="117"/>
      <c r="M13"/>
    </row>
    <row r="14" spans="1:18" ht="18.600000000000001" customHeight="1">
      <c r="A14" s="9">
        <v>10</v>
      </c>
      <c r="B14" s="138" t="s">
        <v>277</v>
      </c>
      <c r="C14" s="159"/>
      <c r="D14" s="160"/>
      <c r="E14" s="160"/>
      <c r="F14" s="160"/>
      <c r="G14" s="161"/>
      <c r="H14" s="9" t="e">
        <f t="shared" si="0"/>
        <v>#N/A</v>
      </c>
      <c r="I14" s="260" t="e">
        <f t="shared" si="1"/>
        <v>#N/A</v>
      </c>
      <c r="J14" s="124" t="s">
        <v>166</v>
      </c>
      <c r="K14" s="117" t="s">
        <v>167</v>
      </c>
      <c r="M14" s="115"/>
    </row>
    <row r="15" spans="1:18" ht="18.600000000000001" customHeight="1">
      <c r="A15" s="9">
        <v>11</v>
      </c>
      <c r="B15" s="138" t="s">
        <v>278</v>
      </c>
      <c r="C15" s="159"/>
      <c r="D15" s="160"/>
      <c r="E15" s="160"/>
      <c r="F15" s="160"/>
      <c r="G15" s="161"/>
      <c r="H15" s="9" t="e">
        <f t="shared" si="0"/>
        <v>#N/A</v>
      </c>
      <c r="I15" s="260" t="e">
        <f t="shared" si="1"/>
        <v>#N/A</v>
      </c>
      <c r="J15" s="125" t="s">
        <v>126</v>
      </c>
      <c r="K15" s="127" t="s">
        <v>174</v>
      </c>
      <c r="M15"/>
    </row>
    <row r="16" spans="1:18" ht="18.600000000000001" customHeight="1">
      <c r="A16" s="9">
        <v>12</v>
      </c>
      <c r="B16" s="138" t="s">
        <v>279</v>
      </c>
      <c r="C16" s="159"/>
      <c r="D16" s="160"/>
      <c r="E16" s="160"/>
      <c r="F16" s="160"/>
      <c r="G16" s="161"/>
      <c r="H16" s="9" t="e">
        <f t="shared" si="0"/>
        <v>#N/A</v>
      </c>
      <c r="I16" s="260" t="e">
        <f t="shared" si="1"/>
        <v>#N/A</v>
      </c>
      <c r="J16" s="128"/>
      <c r="K16" s="117" t="s">
        <v>168</v>
      </c>
    </row>
    <row r="17" spans="1:13" ht="18.600000000000001" customHeight="1">
      <c r="A17" s="9">
        <v>13</v>
      </c>
      <c r="B17" s="138" t="s">
        <v>280</v>
      </c>
      <c r="C17" s="159"/>
      <c r="D17" s="160"/>
      <c r="E17" s="160"/>
      <c r="F17" s="160"/>
      <c r="G17" s="161"/>
      <c r="H17" s="9" t="e">
        <f t="shared" si="0"/>
        <v>#N/A</v>
      </c>
      <c r="I17" s="260" t="e">
        <f t="shared" si="1"/>
        <v>#N/A</v>
      </c>
      <c r="J17" s="126" t="s">
        <v>169</v>
      </c>
      <c r="K17" s="127"/>
      <c r="M17"/>
    </row>
    <row r="18" spans="1:13" ht="18.600000000000001" customHeight="1">
      <c r="A18" s="9">
        <v>14</v>
      </c>
      <c r="B18" s="138" t="s">
        <v>281</v>
      </c>
      <c r="C18" s="159"/>
      <c r="D18" s="160"/>
      <c r="E18" s="160"/>
      <c r="F18" s="160"/>
      <c r="G18" s="161"/>
      <c r="H18" s="9" t="e">
        <f t="shared" si="0"/>
        <v>#N/A</v>
      </c>
      <c r="I18" s="260" t="e">
        <f t="shared" si="1"/>
        <v>#N/A</v>
      </c>
      <c r="J18" s="118"/>
      <c r="K18" s="117" t="s">
        <v>170</v>
      </c>
      <c r="M18" s="115"/>
    </row>
    <row r="19" spans="1:13" ht="18.600000000000001" customHeight="1">
      <c r="A19" s="9">
        <v>15</v>
      </c>
      <c r="B19" s="138" t="s">
        <v>282</v>
      </c>
      <c r="C19" s="159"/>
      <c r="D19" s="160"/>
      <c r="E19" s="160"/>
      <c r="F19" s="160"/>
      <c r="G19" s="161"/>
      <c r="H19" s="9" t="e">
        <f t="shared" si="0"/>
        <v>#N/A</v>
      </c>
      <c r="I19" s="260" t="e">
        <f t="shared" si="1"/>
        <v>#N/A</v>
      </c>
      <c r="J19" s="126" t="s">
        <v>171</v>
      </c>
      <c r="K19" s="117"/>
      <c r="M19"/>
    </row>
    <row r="20" spans="1:13" ht="18.600000000000001" customHeight="1">
      <c r="A20" s="9">
        <v>16</v>
      </c>
      <c r="B20" s="138" t="s">
        <v>283</v>
      </c>
      <c r="C20" s="159"/>
      <c r="D20" s="160"/>
      <c r="E20" s="160"/>
      <c r="F20" s="160"/>
      <c r="G20" s="161"/>
      <c r="H20" s="9" t="e">
        <f t="shared" si="0"/>
        <v>#N/A</v>
      </c>
      <c r="I20" s="260" t="e">
        <f t="shared" si="1"/>
        <v>#N/A</v>
      </c>
      <c r="J20" s="128"/>
      <c r="K20" s="117" t="s">
        <v>172</v>
      </c>
    </row>
    <row r="21" spans="1:13" ht="18.600000000000001" customHeight="1">
      <c r="A21" s="9">
        <v>17</v>
      </c>
      <c r="B21" s="138" t="s">
        <v>284</v>
      </c>
      <c r="C21" s="159"/>
      <c r="D21" s="160"/>
      <c r="E21" s="160"/>
      <c r="F21" s="160"/>
      <c r="G21" s="161"/>
      <c r="H21" s="9" t="e">
        <f t="shared" ref="H21:H25" si="3">MODE(C21:G21)</f>
        <v>#N/A</v>
      </c>
      <c r="I21" s="260" t="e">
        <f t="shared" ref="I21:I25" si="4">IF(H21=3,"ดีเยี่ยม",IF(H21=2,"ดี",IF(H21=1,"ผ่าน",IF(H21=0,"ไม่ผ่าน"))))</f>
        <v>#N/A</v>
      </c>
      <c r="J21" s="36"/>
      <c r="K21" s="26"/>
      <c r="M21"/>
    </row>
    <row r="22" spans="1:13" ht="18.600000000000001" customHeight="1">
      <c r="A22" s="9">
        <v>18</v>
      </c>
      <c r="B22" s="138" t="s">
        <v>285</v>
      </c>
      <c r="C22" s="159"/>
      <c r="D22" s="160"/>
      <c r="E22" s="160"/>
      <c r="F22" s="160"/>
      <c r="G22" s="161"/>
      <c r="H22" s="9" t="e">
        <f t="shared" si="3"/>
        <v>#N/A</v>
      </c>
      <c r="I22" s="260" t="e">
        <f t="shared" si="4"/>
        <v>#N/A</v>
      </c>
      <c r="J22" s="373" t="s">
        <v>179</v>
      </c>
      <c r="K22" s="374"/>
      <c r="M22" s="115"/>
    </row>
    <row r="23" spans="1:13" ht="18.600000000000001" customHeight="1">
      <c r="A23" s="9">
        <v>19</v>
      </c>
      <c r="B23" s="138" t="s">
        <v>286</v>
      </c>
      <c r="C23" s="159"/>
      <c r="D23" s="160"/>
      <c r="E23" s="160"/>
      <c r="F23" s="160"/>
      <c r="G23" s="161"/>
      <c r="H23" s="9" t="e">
        <f t="shared" si="3"/>
        <v>#N/A</v>
      </c>
      <c r="I23" s="260" t="e">
        <f t="shared" si="4"/>
        <v>#N/A</v>
      </c>
      <c r="J23" s="129" t="s">
        <v>175</v>
      </c>
      <c r="K23" s="117"/>
    </row>
    <row r="24" spans="1:13" ht="18.600000000000001" customHeight="1">
      <c r="A24" s="260">
        <v>20</v>
      </c>
      <c r="B24" s="138" t="s">
        <v>287</v>
      </c>
      <c r="C24" s="159"/>
      <c r="D24" s="160"/>
      <c r="E24" s="160"/>
      <c r="F24" s="160"/>
      <c r="G24" s="161"/>
      <c r="H24" s="9" t="e">
        <f t="shared" si="3"/>
        <v>#N/A</v>
      </c>
      <c r="I24" s="260" t="e">
        <f t="shared" si="4"/>
        <v>#N/A</v>
      </c>
      <c r="J24" s="129" t="s">
        <v>176</v>
      </c>
      <c r="K24" s="117"/>
    </row>
    <row r="25" spans="1:13" ht="18.600000000000001" customHeight="1">
      <c r="A25" s="9">
        <v>21</v>
      </c>
      <c r="B25" s="138" t="s">
        <v>288</v>
      </c>
      <c r="C25" s="159"/>
      <c r="D25" s="160"/>
      <c r="E25" s="160"/>
      <c r="F25" s="160"/>
      <c r="G25" s="161"/>
      <c r="H25" s="9" t="e">
        <f t="shared" si="3"/>
        <v>#N/A</v>
      </c>
      <c r="I25" s="260" t="e">
        <f t="shared" si="4"/>
        <v>#N/A</v>
      </c>
      <c r="J25" s="129" t="s">
        <v>178</v>
      </c>
      <c r="K25" s="130"/>
    </row>
    <row r="26" spans="1:13" ht="18.600000000000001" customHeight="1">
      <c r="A26" s="111">
        <v>22</v>
      </c>
      <c r="B26" s="281" t="s">
        <v>289</v>
      </c>
      <c r="C26" s="159"/>
      <c r="D26" s="160"/>
      <c r="E26" s="160"/>
      <c r="F26" s="160"/>
      <c r="G26" s="161"/>
      <c r="H26" s="9" t="e">
        <f t="shared" ref="H26:H27" si="5">MODE(C26:G26)</f>
        <v>#N/A</v>
      </c>
      <c r="I26" s="260" t="e">
        <f t="shared" ref="I26:I27" si="6">IF(H26=3,"ดีเยี่ยม",IF(H26=2,"ดี",IF(H26=1,"ผ่าน",IF(H26=0,"ไม่ผ่าน"))))</f>
        <v>#N/A</v>
      </c>
      <c r="J26" s="129" t="s">
        <v>177</v>
      </c>
      <c r="K26" s="130"/>
    </row>
    <row r="27" spans="1:13" ht="18.600000000000001" customHeight="1" thickBot="1">
      <c r="A27" s="280">
        <v>23</v>
      </c>
      <c r="B27" s="282" t="s">
        <v>290</v>
      </c>
      <c r="C27" s="276"/>
      <c r="D27" s="277"/>
      <c r="E27" s="277"/>
      <c r="F27" s="277"/>
      <c r="G27" s="278"/>
      <c r="H27" s="261" t="e">
        <f t="shared" si="5"/>
        <v>#N/A</v>
      </c>
      <c r="I27" s="261" t="e">
        <f t="shared" si="6"/>
        <v>#N/A</v>
      </c>
      <c r="J27" s="373" t="s">
        <v>36</v>
      </c>
      <c r="K27" s="374"/>
    </row>
    <row r="28" spans="1:13" ht="18.600000000000001" customHeight="1" thickTop="1">
      <c r="A28" s="113">
        <v>24</v>
      </c>
      <c r="B28" s="168"/>
      <c r="C28" s="29"/>
      <c r="D28" s="30"/>
      <c r="E28" s="30"/>
      <c r="F28" s="30"/>
      <c r="G28" s="31"/>
      <c r="H28" s="170"/>
      <c r="I28" s="170"/>
      <c r="J28" s="109"/>
      <c r="K28" s="108" t="s">
        <v>37</v>
      </c>
    </row>
    <row r="29" spans="1:13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38</v>
      </c>
    </row>
    <row r="30" spans="1:13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 t="s">
        <v>180</v>
      </c>
    </row>
    <row r="31" spans="1:13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08" t="s">
        <v>181</v>
      </c>
    </row>
    <row r="32" spans="1:13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9"/>
      <c r="K32" s="108"/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16" t="s">
        <v>41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7" t="s">
        <v>27</v>
      </c>
      <c r="K34" s="108" t="s">
        <v>42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43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9"/>
      <c r="K36" s="108" t="s">
        <v>44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45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107" t="s">
        <v>32</v>
      </c>
      <c r="K38" s="108" t="s">
        <v>46</v>
      </c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131"/>
      <c r="K39" s="132" t="s">
        <v>47</v>
      </c>
    </row>
  </sheetData>
  <mergeCells count="15">
    <mergeCell ref="M5:M7"/>
    <mergeCell ref="N5:Q5"/>
    <mergeCell ref="J5:K5"/>
    <mergeCell ref="J27:K27"/>
    <mergeCell ref="A1:K1"/>
    <mergeCell ref="A2:A4"/>
    <mergeCell ref="C2:C3"/>
    <mergeCell ref="D2:D3"/>
    <mergeCell ref="E2:E3"/>
    <mergeCell ref="F2:F3"/>
    <mergeCell ref="G2:G3"/>
    <mergeCell ref="I2:I4"/>
    <mergeCell ref="J2:K4"/>
    <mergeCell ref="J12:K12"/>
    <mergeCell ref="J22:K22"/>
  </mergeCells>
  <pageMargins left="0.11811023622047245" right="0.70866141732283472" top="0.55118110236220474" bottom="0.55118110236220474" header="0.31496062992125984" footer="0.31496062992125984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0"/>
  <sheetViews>
    <sheetView topLeftCell="A19" workbookViewId="0">
      <selection activeCell="C9" sqref="C9"/>
    </sheetView>
  </sheetViews>
  <sheetFormatPr defaultRowHeight="14.4"/>
  <cols>
    <col min="1" max="1" width="22.8984375" style="115" bestFit="1" customWidth="1"/>
    <col min="2" max="2" width="40.5" style="115" customWidth="1"/>
    <col min="3" max="5" width="5.19921875" style="115" customWidth="1"/>
    <col min="6" max="6" width="5.796875" style="115" bestFit="1" customWidth="1"/>
    <col min="7" max="16384" width="8.796875" style="115"/>
  </cols>
  <sheetData>
    <row r="1" spans="1:6" ht="23.4">
      <c r="A1" s="393" t="s">
        <v>164</v>
      </c>
      <c r="B1" s="393"/>
      <c r="C1" s="393"/>
      <c r="D1" s="393"/>
      <c r="E1" s="393"/>
      <c r="F1" s="393"/>
    </row>
    <row r="3" spans="1:6" ht="18">
      <c r="A3" s="394" t="s">
        <v>123</v>
      </c>
      <c r="B3" s="394" t="s">
        <v>124</v>
      </c>
      <c r="C3" s="395" t="s">
        <v>56</v>
      </c>
      <c r="D3" s="395"/>
      <c r="E3" s="395"/>
      <c r="F3" s="395"/>
    </row>
    <row r="4" spans="1:6" ht="18">
      <c r="A4" s="394"/>
      <c r="B4" s="394"/>
      <c r="C4" s="119" t="s">
        <v>125</v>
      </c>
      <c r="D4" s="119" t="s">
        <v>126</v>
      </c>
      <c r="E4" s="119" t="s">
        <v>127</v>
      </c>
      <c r="F4" s="119" t="s">
        <v>82</v>
      </c>
    </row>
    <row r="5" spans="1:6" ht="18">
      <c r="A5" s="394"/>
      <c r="B5" s="394"/>
      <c r="C5" s="120" t="s">
        <v>155</v>
      </c>
      <c r="D5" s="120" t="s">
        <v>156</v>
      </c>
      <c r="E5" s="120" t="s">
        <v>157</v>
      </c>
      <c r="F5" s="120" t="s">
        <v>158</v>
      </c>
    </row>
    <row r="6" spans="1:6" ht="18">
      <c r="A6" s="392" t="s">
        <v>128</v>
      </c>
      <c r="B6" s="121" t="s">
        <v>129</v>
      </c>
      <c r="C6" s="121"/>
      <c r="D6" s="121"/>
      <c r="E6" s="121"/>
      <c r="F6" s="121"/>
    </row>
    <row r="7" spans="1:6" ht="39" customHeight="1">
      <c r="A7" s="392"/>
      <c r="B7" s="121" t="s">
        <v>130</v>
      </c>
      <c r="C7" s="121"/>
      <c r="D7" s="121"/>
      <c r="E7" s="121"/>
      <c r="F7" s="121"/>
    </row>
    <row r="8" spans="1:6" ht="18">
      <c r="A8" s="392"/>
      <c r="B8" s="121" t="s">
        <v>131</v>
      </c>
      <c r="C8" s="121"/>
      <c r="D8" s="121"/>
      <c r="E8" s="121"/>
      <c r="F8" s="121"/>
    </row>
    <row r="9" spans="1:6" ht="18">
      <c r="A9" s="392"/>
      <c r="B9" s="121" t="s">
        <v>132</v>
      </c>
      <c r="C9" s="121"/>
      <c r="D9" s="121"/>
      <c r="E9" s="121"/>
      <c r="F9" s="121"/>
    </row>
    <row r="10" spans="1:6" ht="18">
      <c r="A10" s="392"/>
      <c r="B10" s="121" t="s">
        <v>161</v>
      </c>
      <c r="C10" s="121"/>
      <c r="D10" s="121"/>
      <c r="E10" s="121"/>
      <c r="F10" s="121"/>
    </row>
    <row r="11" spans="1:6" ht="18">
      <c r="A11" s="392"/>
      <c r="B11" s="136" t="s">
        <v>133</v>
      </c>
      <c r="C11" s="122"/>
      <c r="D11" s="122"/>
      <c r="E11" s="121"/>
      <c r="F11" s="121"/>
    </row>
    <row r="12" spans="1:6" ht="18">
      <c r="A12" s="392" t="s">
        <v>134</v>
      </c>
      <c r="B12" s="122" t="s">
        <v>135</v>
      </c>
      <c r="C12" s="122"/>
      <c r="D12" s="122"/>
      <c r="E12" s="121"/>
      <c r="F12" s="121"/>
    </row>
    <row r="13" spans="1:6" ht="18">
      <c r="A13" s="392"/>
      <c r="B13" s="122" t="s">
        <v>136</v>
      </c>
      <c r="C13" s="122"/>
      <c r="D13" s="122"/>
      <c r="E13" s="121"/>
      <c r="F13" s="121"/>
    </row>
    <row r="14" spans="1:6" ht="18">
      <c r="A14" s="392"/>
      <c r="B14" s="122" t="s">
        <v>137</v>
      </c>
      <c r="C14" s="122"/>
      <c r="D14" s="122"/>
      <c r="E14" s="121"/>
      <c r="F14" s="121"/>
    </row>
    <row r="15" spans="1:6" ht="18">
      <c r="A15" s="392"/>
      <c r="B15" s="122" t="s">
        <v>138</v>
      </c>
      <c r="C15" s="122"/>
      <c r="D15" s="122"/>
      <c r="E15" s="121"/>
      <c r="F15" s="121"/>
    </row>
    <row r="16" spans="1:6" ht="18.600000000000001" customHeight="1">
      <c r="A16" s="392"/>
      <c r="B16" s="133" t="s">
        <v>139</v>
      </c>
      <c r="C16" s="121"/>
      <c r="D16" s="121"/>
      <c r="E16" s="121"/>
      <c r="F16" s="121"/>
    </row>
    <row r="17" spans="1:6" ht="18">
      <c r="A17" s="392"/>
      <c r="B17" s="136" t="s">
        <v>133</v>
      </c>
      <c r="C17" s="121"/>
      <c r="D17" s="121"/>
      <c r="E17" s="121"/>
      <c r="F17" s="121"/>
    </row>
    <row r="18" spans="1:6" ht="23.4" customHeight="1">
      <c r="A18" s="392" t="s">
        <v>140</v>
      </c>
      <c r="B18" s="121" t="s">
        <v>141</v>
      </c>
      <c r="C18" s="121"/>
      <c r="D18" s="121"/>
      <c r="E18" s="121"/>
      <c r="F18" s="121"/>
    </row>
    <row r="19" spans="1:6" ht="18">
      <c r="A19" s="392"/>
      <c r="B19" s="121" t="s">
        <v>142</v>
      </c>
      <c r="C19" s="121"/>
      <c r="D19" s="121"/>
      <c r="E19" s="121"/>
      <c r="F19" s="121"/>
    </row>
    <row r="20" spans="1:6" ht="18">
      <c r="A20" s="392"/>
      <c r="B20" s="121" t="s">
        <v>159</v>
      </c>
      <c r="C20" s="121"/>
      <c r="D20" s="121"/>
      <c r="E20" s="121"/>
      <c r="F20" s="121"/>
    </row>
    <row r="21" spans="1:6" ht="18">
      <c r="A21" s="392"/>
      <c r="B21" s="134" t="s">
        <v>162</v>
      </c>
      <c r="C21" s="392"/>
      <c r="D21" s="392"/>
      <c r="E21" s="392"/>
      <c r="F21" s="392"/>
    </row>
    <row r="22" spans="1:6" ht="18">
      <c r="A22" s="392"/>
      <c r="B22" s="135" t="s">
        <v>163</v>
      </c>
      <c r="C22" s="392"/>
      <c r="D22" s="392"/>
      <c r="E22" s="392"/>
      <c r="F22" s="392"/>
    </row>
    <row r="23" spans="1:6" ht="18">
      <c r="A23" s="392"/>
      <c r="B23" s="121" t="s">
        <v>143</v>
      </c>
      <c r="C23" s="121"/>
      <c r="D23" s="121"/>
      <c r="E23" s="121"/>
      <c r="F23" s="121"/>
    </row>
    <row r="24" spans="1:6" ht="18">
      <c r="A24" s="392"/>
      <c r="B24" s="136" t="s">
        <v>133</v>
      </c>
      <c r="C24" s="121"/>
      <c r="D24" s="121"/>
      <c r="E24" s="121"/>
      <c r="F24" s="121"/>
    </row>
    <row r="25" spans="1:6" ht="18">
      <c r="A25" s="392" t="s">
        <v>144</v>
      </c>
      <c r="B25" s="121" t="s">
        <v>145</v>
      </c>
      <c r="C25" s="121"/>
      <c r="D25" s="121"/>
      <c r="E25" s="121"/>
      <c r="F25" s="121"/>
    </row>
    <row r="26" spans="1:6" ht="18">
      <c r="A26" s="392"/>
      <c r="B26" s="121" t="s">
        <v>146</v>
      </c>
      <c r="C26" s="121"/>
      <c r="D26" s="121"/>
      <c r="E26" s="121"/>
      <c r="F26" s="121"/>
    </row>
    <row r="27" spans="1:6" ht="18">
      <c r="A27" s="392"/>
      <c r="B27" s="121" t="s">
        <v>160</v>
      </c>
      <c r="C27" s="121"/>
      <c r="D27" s="121"/>
      <c r="E27" s="121"/>
      <c r="F27" s="121"/>
    </row>
    <row r="28" spans="1:6" ht="18">
      <c r="A28" s="392"/>
      <c r="B28" s="121" t="s">
        <v>147</v>
      </c>
      <c r="C28" s="121"/>
      <c r="D28" s="121"/>
      <c r="E28" s="121"/>
      <c r="F28" s="121"/>
    </row>
    <row r="29" spans="1:6" ht="23.4" customHeight="1">
      <c r="A29" s="392"/>
      <c r="B29" s="121" t="s">
        <v>148</v>
      </c>
      <c r="C29" s="121"/>
      <c r="D29" s="121"/>
      <c r="E29" s="121"/>
      <c r="F29" s="121"/>
    </row>
    <row r="30" spans="1:6" ht="18">
      <c r="A30" s="392"/>
      <c r="B30" s="136" t="s">
        <v>133</v>
      </c>
      <c r="C30" s="121"/>
      <c r="D30" s="121"/>
      <c r="E30" s="121"/>
      <c r="F30" s="121"/>
    </row>
    <row r="31" spans="1:6" ht="18">
      <c r="A31" s="392" t="s">
        <v>149</v>
      </c>
      <c r="B31" s="121" t="s">
        <v>150</v>
      </c>
      <c r="C31" s="121"/>
      <c r="D31" s="121"/>
      <c r="E31" s="121"/>
      <c r="F31" s="121"/>
    </row>
    <row r="32" spans="1:6" ht="18">
      <c r="A32" s="392"/>
      <c r="B32" s="121" t="s">
        <v>151</v>
      </c>
      <c r="C32" s="121"/>
      <c r="D32" s="121"/>
      <c r="E32" s="121"/>
      <c r="F32" s="121"/>
    </row>
    <row r="33" spans="1:6" ht="18">
      <c r="A33" s="392"/>
      <c r="B33" s="121" t="s">
        <v>152</v>
      </c>
      <c r="C33" s="121"/>
      <c r="D33" s="121"/>
      <c r="E33" s="121"/>
      <c r="F33" s="121"/>
    </row>
    <row r="34" spans="1:6" ht="18">
      <c r="A34" s="392"/>
      <c r="B34" s="121" t="s">
        <v>153</v>
      </c>
      <c r="C34" s="121"/>
      <c r="D34" s="121"/>
      <c r="E34" s="121"/>
      <c r="F34" s="121"/>
    </row>
    <row r="35" spans="1:6" ht="18">
      <c r="A35" s="392"/>
      <c r="B35" s="121" t="s">
        <v>154</v>
      </c>
      <c r="C35" s="121"/>
      <c r="D35" s="121"/>
      <c r="E35" s="121"/>
      <c r="F35" s="121"/>
    </row>
    <row r="36" spans="1:6" ht="18">
      <c r="A36" s="392"/>
      <c r="B36" s="136" t="s">
        <v>133</v>
      </c>
      <c r="C36" s="121"/>
      <c r="D36" s="121"/>
      <c r="E36" s="121"/>
      <c r="F36" s="121"/>
    </row>
    <row r="38" spans="1:6" ht="18">
      <c r="A38" s="123"/>
    </row>
    <row r="39" spans="1:6" ht="25.8">
      <c r="A39"/>
    </row>
    <row r="40" spans="1:6" ht="21">
      <c r="A40" s="1"/>
    </row>
    <row r="41" spans="1:6" ht="21">
      <c r="A41" s="1"/>
    </row>
    <row r="42" spans="1:6" ht="21">
      <c r="A42" s="1"/>
    </row>
    <row r="43" spans="1:6" ht="21">
      <c r="A43" s="1"/>
    </row>
    <row r="46" spans="1:6" ht="21">
      <c r="A46" s="1"/>
    </row>
    <row r="47" spans="1:6" ht="21">
      <c r="A47" s="1"/>
    </row>
    <row r="48" spans="1:6" ht="21">
      <c r="A48" s="1"/>
    </row>
    <row r="49" spans="1:1" ht="21">
      <c r="A49" s="1"/>
    </row>
    <row r="50" spans="1:1" ht="21">
      <c r="A50" s="1"/>
    </row>
  </sheetData>
  <mergeCells count="13">
    <mergeCell ref="A1:F1"/>
    <mergeCell ref="D21:D22"/>
    <mergeCell ref="E21:E22"/>
    <mergeCell ref="F21:F22"/>
    <mergeCell ref="A3:A5"/>
    <mergeCell ref="B3:B5"/>
    <mergeCell ref="C3:F3"/>
    <mergeCell ref="A6:A11"/>
    <mergeCell ref="A25:A30"/>
    <mergeCell ref="A31:A36"/>
    <mergeCell ref="A12:A17"/>
    <mergeCell ref="A18:A24"/>
    <mergeCell ref="C21:C22"/>
  </mergeCells>
  <pageMargins left="0.9055118110236221" right="0.11811023622047245" top="0.55118110236220474" bottom="0.74803149606299213" header="0.31496062992125984" footer="0.31496062992125984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23"/>
  <sheetViews>
    <sheetView topLeftCell="A13" workbookViewId="0">
      <selection activeCell="A20" sqref="A20"/>
    </sheetView>
  </sheetViews>
  <sheetFormatPr defaultColWidth="9.09765625" defaultRowHeight="21"/>
  <cols>
    <col min="1" max="1" width="6.3984375" style="38" customWidth="1"/>
    <col min="2" max="2" width="38.09765625" style="1" customWidth="1"/>
    <col min="3" max="3" width="7.69921875" style="38" customWidth="1"/>
    <col min="4" max="6" width="5.3984375" style="38" customWidth="1"/>
    <col min="7" max="7" width="5.3984375" style="38" hidden="1" customWidth="1"/>
    <col min="8" max="9" width="5.3984375" style="38" customWidth="1"/>
    <col min="10" max="10" width="6.69921875" style="38" customWidth="1"/>
    <col min="11" max="11" width="9.09765625" style="1"/>
    <col min="12" max="12" width="10.09765625" style="1" bestFit="1" customWidth="1"/>
    <col min="13" max="16384" width="9.09765625" style="1"/>
  </cols>
  <sheetData>
    <row r="1" spans="1:10">
      <c r="A1" s="399" t="s">
        <v>97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0">
      <c r="A2" s="399" t="s">
        <v>266</v>
      </c>
      <c r="B2" s="399"/>
      <c r="C2" s="399"/>
      <c r="D2" s="399"/>
      <c r="E2" s="399"/>
      <c r="F2" s="399"/>
      <c r="G2" s="399"/>
      <c r="H2" s="399"/>
      <c r="I2" s="399"/>
      <c r="J2" s="399"/>
    </row>
    <row r="3" spans="1:10">
      <c r="A3" s="399" t="s">
        <v>98</v>
      </c>
      <c r="B3" s="399"/>
      <c r="C3" s="399"/>
      <c r="D3" s="399"/>
      <c r="E3" s="399"/>
      <c r="F3" s="399"/>
      <c r="G3" s="399"/>
      <c r="H3" s="399"/>
      <c r="I3" s="399"/>
      <c r="J3" s="399"/>
    </row>
    <row r="4" spans="1:10" ht="12" customHeight="1">
      <c r="A4" s="165"/>
      <c r="B4" s="165"/>
      <c r="C4" s="165"/>
      <c r="D4" s="165"/>
      <c r="E4" s="165"/>
      <c r="F4" s="165"/>
      <c r="G4" s="165"/>
      <c r="H4" s="165"/>
      <c r="I4" s="165"/>
      <c r="J4" s="165"/>
    </row>
    <row r="5" spans="1:10" ht="21" customHeight="1">
      <c r="A5" s="400" t="s">
        <v>100</v>
      </c>
      <c r="B5" s="402" t="s">
        <v>99</v>
      </c>
      <c r="C5" s="400" t="s">
        <v>105</v>
      </c>
      <c r="D5" s="403" t="s">
        <v>86</v>
      </c>
      <c r="E5" s="403"/>
      <c r="F5" s="403"/>
      <c r="G5" s="403"/>
      <c r="H5" s="403"/>
      <c r="I5" s="403"/>
      <c r="J5" s="403"/>
    </row>
    <row r="6" spans="1:10">
      <c r="A6" s="400"/>
      <c r="B6" s="402"/>
      <c r="C6" s="400"/>
      <c r="D6" s="402" t="s">
        <v>101</v>
      </c>
      <c r="E6" s="402"/>
      <c r="F6" s="402"/>
      <c r="G6" s="166"/>
      <c r="H6" s="166" t="s">
        <v>83</v>
      </c>
      <c r="I6" s="166" t="s">
        <v>85</v>
      </c>
      <c r="J6" s="402" t="s">
        <v>4</v>
      </c>
    </row>
    <row r="7" spans="1:10">
      <c r="A7" s="401"/>
      <c r="B7" s="403"/>
      <c r="C7" s="401"/>
      <c r="D7" s="166" t="s">
        <v>102</v>
      </c>
      <c r="E7" s="166" t="s">
        <v>103</v>
      </c>
      <c r="F7" s="166" t="s">
        <v>104</v>
      </c>
      <c r="G7" s="137"/>
      <c r="H7" s="137" t="s">
        <v>84</v>
      </c>
      <c r="I7" s="137" t="s">
        <v>84</v>
      </c>
      <c r="J7" s="403"/>
    </row>
    <row r="8" spans="1:10">
      <c r="A8" s="160"/>
      <c r="B8" s="114"/>
      <c r="C8" s="172"/>
      <c r="D8" s="173"/>
      <c r="E8" s="173"/>
      <c r="F8" s="173"/>
      <c r="G8" s="174"/>
      <c r="H8" s="173"/>
      <c r="I8" s="173"/>
      <c r="J8" s="173"/>
    </row>
    <row r="9" spans="1:10">
      <c r="A9" s="140"/>
      <c r="B9" s="139"/>
      <c r="C9" s="172"/>
      <c r="D9" s="173"/>
      <c r="E9" s="173"/>
      <c r="F9" s="173"/>
      <c r="G9" s="175"/>
      <c r="H9" s="173"/>
      <c r="I9" s="173"/>
      <c r="J9" s="173"/>
    </row>
    <row r="10" spans="1:10">
      <c r="A10" s="160"/>
      <c r="B10" s="139"/>
      <c r="C10" s="172"/>
      <c r="D10" s="173"/>
      <c r="E10" s="173"/>
      <c r="F10" s="173"/>
      <c r="G10" s="174"/>
      <c r="H10" s="173"/>
      <c r="I10" s="173"/>
      <c r="J10" s="173"/>
    </row>
    <row r="11" spans="1:10">
      <c r="A11" s="160"/>
      <c r="B11" s="139"/>
      <c r="C11" s="172"/>
      <c r="D11" s="173"/>
      <c r="E11" s="173"/>
      <c r="F11" s="173"/>
      <c r="G11" s="174"/>
      <c r="H11" s="173"/>
      <c r="I11" s="173"/>
      <c r="J11" s="173"/>
    </row>
    <row r="12" spans="1:10">
      <c r="A12" s="140"/>
      <c r="B12" s="114"/>
      <c r="C12" s="172"/>
      <c r="D12" s="173"/>
      <c r="E12" s="173"/>
      <c r="F12" s="173"/>
      <c r="G12" s="174"/>
      <c r="H12" s="173"/>
      <c r="I12" s="173"/>
      <c r="J12" s="173"/>
    </row>
    <row r="13" spans="1:10">
      <c r="A13" s="62"/>
      <c r="B13" s="30"/>
      <c r="C13" s="62"/>
      <c r="D13" s="62"/>
      <c r="E13" s="62"/>
      <c r="F13" s="62"/>
      <c r="G13" s="62"/>
      <c r="H13" s="62"/>
      <c r="I13" s="62"/>
      <c r="J13" s="62"/>
    </row>
    <row r="14" spans="1:10">
      <c r="A14" s="64"/>
      <c r="B14" s="13"/>
      <c r="C14" s="64"/>
      <c r="D14" s="64"/>
      <c r="E14" s="64"/>
      <c r="F14" s="64"/>
      <c r="G14" s="64"/>
      <c r="H14" s="64"/>
      <c r="I14" s="64"/>
      <c r="J14" s="64"/>
    </row>
    <row r="15" spans="1:10">
      <c r="A15" s="64"/>
      <c r="B15" s="13"/>
      <c r="C15" s="64"/>
      <c r="D15" s="64"/>
      <c r="E15" s="64"/>
      <c r="F15" s="64"/>
      <c r="G15" s="64"/>
      <c r="H15" s="64"/>
      <c r="I15" s="64"/>
      <c r="J15" s="64"/>
    </row>
    <row r="16" spans="1:10">
      <c r="A16" s="64"/>
      <c r="B16" s="13"/>
      <c r="C16" s="64"/>
      <c r="D16" s="64"/>
      <c r="E16" s="64"/>
      <c r="F16" s="64"/>
      <c r="G16" s="64"/>
      <c r="H16" s="64"/>
      <c r="I16" s="64"/>
      <c r="J16" s="64"/>
    </row>
    <row r="17" spans="1:10" s="2" customFormat="1" ht="21" customHeight="1">
      <c r="A17" s="396" t="s">
        <v>4</v>
      </c>
      <c r="B17" s="397"/>
      <c r="C17" s="102"/>
      <c r="D17" s="102"/>
      <c r="E17" s="102"/>
      <c r="F17" s="102">
        <v>10</v>
      </c>
      <c r="G17" s="102"/>
      <c r="H17" s="102">
        <v>10</v>
      </c>
      <c r="I17" s="102">
        <v>20</v>
      </c>
      <c r="J17" s="102">
        <v>100</v>
      </c>
    </row>
    <row r="19" spans="1:10">
      <c r="A19" s="398" t="s">
        <v>106</v>
      </c>
      <c r="B19" s="398"/>
      <c r="C19" s="398"/>
      <c r="D19" s="398"/>
      <c r="E19" s="398"/>
      <c r="F19" s="398"/>
      <c r="G19" s="398"/>
      <c r="H19" s="398"/>
      <c r="I19" s="398"/>
      <c r="J19" s="398"/>
    </row>
    <row r="20" spans="1:10" ht="21" customHeight="1"/>
    <row r="21" spans="1:10" ht="21" customHeight="1"/>
    <row r="22" spans="1:10" ht="21" customHeight="1"/>
    <row r="23" spans="1:10" ht="21.6" customHeight="1"/>
  </sheetData>
  <mergeCells count="11">
    <mergeCell ref="A17:B17"/>
    <mergeCell ref="A19:J19"/>
    <mergeCell ref="A1:J1"/>
    <mergeCell ref="A2:J2"/>
    <mergeCell ref="A3:J3"/>
    <mergeCell ref="A5:A7"/>
    <mergeCell ref="B5:B7"/>
    <mergeCell ref="C5:C7"/>
    <mergeCell ref="D5:J5"/>
    <mergeCell ref="D6:F6"/>
    <mergeCell ref="J6:J7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C6" sqref="C6"/>
    </sheetView>
  </sheetViews>
  <sheetFormatPr defaultColWidth="9" defaultRowHeight="21"/>
  <cols>
    <col min="1" max="1" width="5.296875" style="1" customWidth="1"/>
    <col min="2" max="2" width="20.8984375" style="1" bestFit="1" customWidth="1"/>
    <col min="3" max="22" width="2.8984375" style="1" customWidth="1"/>
    <col min="23" max="23" width="4.19921875" style="1" customWidth="1"/>
    <col min="24" max="16384" width="9" style="1"/>
  </cols>
  <sheetData>
    <row r="1" spans="1:23" s="2" customFormat="1">
      <c r="A1" s="317" t="s">
        <v>0</v>
      </c>
      <c r="B1" s="3" t="s">
        <v>1</v>
      </c>
      <c r="C1" s="4">
        <v>1</v>
      </c>
      <c r="D1" s="4">
        <v>2</v>
      </c>
      <c r="E1" s="4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4">
        <v>12</v>
      </c>
      <c r="O1" s="4">
        <v>13</v>
      </c>
      <c r="P1" s="4">
        <v>14</v>
      </c>
      <c r="Q1" s="4">
        <v>15</v>
      </c>
      <c r="R1" s="4">
        <v>16</v>
      </c>
      <c r="S1" s="4">
        <v>17</v>
      </c>
      <c r="T1" s="4">
        <v>18</v>
      </c>
      <c r="U1" s="4">
        <v>19</v>
      </c>
      <c r="V1" s="7">
        <v>20</v>
      </c>
      <c r="W1" s="96" t="s">
        <v>4</v>
      </c>
    </row>
    <row r="2" spans="1:23" s="2" customFormat="1" ht="21" customHeight="1">
      <c r="A2" s="318"/>
      <c r="B2" s="5" t="s">
        <v>2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2"/>
    </row>
    <row r="3" spans="1:23" s="2" customFormat="1" ht="21.6" thickBot="1">
      <c r="A3" s="319"/>
      <c r="B3" s="6" t="s">
        <v>3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3"/>
    </row>
    <row r="4" spans="1:23" s="71" customFormat="1" ht="18.899999999999999" customHeight="1">
      <c r="A4" s="8">
        <v>1</v>
      </c>
      <c r="B4" s="138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71" customFormat="1" ht="18.899999999999999" customHeight="1">
      <c r="A5" s="9">
        <v>2</v>
      </c>
      <c r="B5" s="138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71" customFormat="1" ht="18.899999999999999" customHeight="1">
      <c r="A6" s="9">
        <v>3</v>
      </c>
      <c r="B6" s="138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71" customFormat="1" ht="18.899999999999999" customHeight="1">
      <c r="A7" s="9">
        <v>4</v>
      </c>
      <c r="B7" s="138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71" customFormat="1" ht="18.899999999999999" customHeight="1">
      <c r="A8" s="9">
        <v>5</v>
      </c>
      <c r="B8" s="138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71" customFormat="1" ht="18.899999999999999" customHeight="1">
      <c r="A9" s="9">
        <v>6</v>
      </c>
      <c r="B9" s="138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71" customFormat="1" ht="18.899999999999999" customHeight="1">
      <c r="A10" s="9">
        <v>7</v>
      </c>
      <c r="B10" s="138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71" customFormat="1" ht="18.899999999999999" customHeight="1">
      <c r="A11" s="9">
        <v>8</v>
      </c>
      <c r="B11" s="138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71" customFormat="1" ht="18.899999999999999" customHeight="1">
      <c r="A12" s="9">
        <v>9</v>
      </c>
      <c r="B12" s="138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71" customFormat="1" ht="18.899999999999999" customHeight="1">
      <c r="A13" s="9">
        <v>10</v>
      </c>
      <c r="B13" s="138" t="s">
        <v>277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71" customFormat="1" ht="18.899999999999999" customHeight="1">
      <c r="A14" s="9">
        <v>11</v>
      </c>
      <c r="B14" s="138" t="s">
        <v>278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71" customFormat="1" ht="18.899999999999999" customHeight="1">
      <c r="A15" s="9">
        <v>12</v>
      </c>
      <c r="B15" s="138" t="s">
        <v>279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71" customFormat="1" ht="18.899999999999999" customHeight="1">
      <c r="A16" s="9">
        <v>13</v>
      </c>
      <c r="B16" s="138" t="s">
        <v>280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71" customFormat="1" ht="18.899999999999999" customHeight="1">
      <c r="A17" s="9">
        <v>14</v>
      </c>
      <c r="B17" s="138" t="s">
        <v>281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89" customFormat="1" ht="18.899999999999999" customHeight="1">
      <c r="A18" s="9">
        <v>15</v>
      </c>
      <c r="B18" s="138" t="s">
        <v>282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71" customFormat="1" ht="18.899999999999999" customHeight="1">
      <c r="A19" s="9">
        <v>16</v>
      </c>
      <c r="B19" s="138" t="s">
        <v>283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71" customFormat="1" ht="18.899999999999999" customHeight="1">
      <c r="A20" s="9">
        <v>17</v>
      </c>
      <c r="B20" s="138" t="s">
        <v>284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8"/>
      <c r="W20" s="99"/>
    </row>
    <row r="21" spans="1:23" s="71" customFormat="1" ht="18.899999999999999" customHeight="1">
      <c r="A21" s="9">
        <v>18</v>
      </c>
      <c r="B21" s="138" t="s">
        <v>285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8"/>
    </row>
    <row r="22" spans="1:23" s="71" customFormat="1" ht="18.899999999999999" customHeight="1">
      <c r="A22" s="9">
        <v>19</v>
      </c>
      <c r="B22" s="138" t="s">
        <v>286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1"/>
      <c r="W22" s="272"/>
    </row>
    <row r="23" spans="1:23" s="71" customFormat="1" ht="18.899999999999999" customHeight="1">
      <c r="A23" s="260">
        <v>20</v>
      </c>
      <c r="B23" s="138" t="s">
        <v>287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71" customFormat="1" ht="18.899999999999999" customHeight="1">
      <c r="A24" s="9">
        <v>21</v>
      </c>
      <c r="B24" s="138" t="s">
        <v>288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71" customFormat="1" ht="18.899999999999999" customHeight="1">
      <c r="A25" s="9">
        <v>22</v>
      </c>
      <c r="B25" s="138" t="s">
        <v>289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71" customFormat="1" ht="18.899999999999999" customHeight="1" thickBot="1">
      <c r="A26" s="261">
        <v>23</v>
      </c>
      <c r="B26" s="279" t="s">
        <v>290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4"/>
      <c r="W26" s="275"/>
    </row>
    <row r="27" spans="1:23" s="71" customFormat="1" ht="18.899999999999999" customHeight="1" thickTop="1">
      <c r="A27" s="260">
        <v>24</v>
      </c>
      <c r="B27" s="168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1"/>
      <c r="W27" s="272"/>
    </row>
    <row r="28" spans="1:23" s="71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71" customFormat="1" ht="18.899999999999999" customHeight="1">
      <c r="A29" s="9">
        <v>26</v>
      </c>
      <c r="B29" s="52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4"/>
      <c r="W29" s="98"/>
    </row>
    <row r="30" spans="1:23" s="71" customFormat="1" ht="18.899999999999999" customHeight="1">
      <c r="A30" s="9">
        <v>27</v>
      </c>
      <c r="B30" s="52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4"/>
      <c r="W30" s="98"/>
    </row>
    <row r="31" spans="1:23" s="71" customFormat="1" ht="18.899999999999999" customHeight="1">
      <c r="A31" s="9">
        <v>28</v>
      </c>
      <c r="B31" s="52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4"/>
      <c r="W31" s="98"/>
    </row>
    <row r="32" spans="1:23" s="71" customFormat="1" ht="18.899999999999999" customHeight="1">
      <c r="A32" s="9">
        <v>29</v>
      </c>
      <c r="B32" s="53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4"/>
      <c r="W32" s="98"/>
    </row>
    <row r="33" spans="1:23" s="71" customFormat="1" ht="18.899999999999999" customHeight="1">
      <c r="A33" s="9">
        <v>30</v>
      </c>
      <c r="B33" s="52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4"/>
      <c r="W33" s="98"/>
    </row>
    <row r="34" spans="1:23" s="71" customFormat="1" ht="18.899999999999999" customHeight="1">
      <c r="A34" s="9">
        <v>31</v>
      </c>
      <c r="B34" s="69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4"/>
      <c r="W34" s="98"/>
    </row>
    <row r="35" spans="1:23" s="71" customFormat="1" ht="18.899999999999999" customHeight="1">
      <c r="A35" s="9">
        <v>32</v>
      </c>
      <c r="B35" s="69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4"/>
      <c r="W35" s="98"/>
    </row>
    <row r="36" spans="1:23" s="71" customFormat="1" ht="18.899999999999999" customHeight="1">
      <c r="A36" s="9">
        <v>33</v>
      </c>
      <c r="B36" s="69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4"/>
      <c r="W36" s="98"/>
    </row>
    <row r="37" spans="1:23" s="71" customFormat="1" ht="18.899999999999999" customHeight="1">
      <c r="A37" s="9">
        <v>34</v>
      </c>
      <c r="B37" s="69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4"/>
      <c r="W37" s="98"/>
    </row>
    <row r="38" spans="1:23" s="71" customFormat="1" ht="18.899999999999999" customHeight="1" thickBot="1">
      <c r="A38" s="11">
        <v>35</v>
      </c>
      <c r="B38" s="70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6"/>
      <c r="W38" s="100"/>
    </row>
  </sheetData>
  <mergeCells count="22">
    <mergeCell ref="S2:S3"/>
    <mergeCell ref="T2:T3"/>
    <mergeCell ref="U2:U3"/>
    <mergeCell ref="V2:V3"/>
    <mergeCell ref="W2:W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1:A3"/>
    <mergeCell ref="C2:C3"/>
    <mergeCell ref="D2:D3"/>
    <mergeCell ref="E2:E3"/>
    <mergeCell ref="F2:F3"/>
  </mergeCells>
  <pageMargins left="0.55118110236220474" right="0.11811023622047245" top="0.55118110236220474" bottom="0.55118110236220474" header="0.23622047244094491" footer="0.31496062992125984"/>
  <pageSetup paperSize="9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D26" sqref="D26"/>
    </sheetView>
  </sheetViews>
  <sheetFormatPr defaultColWidth="9" defaultRowHeight="21"/>
  <cols>
    <col min="1" max="1" width="5.296875" style="1" customWidth="1"/>
    <col min="2" max="2" width="20.8984375" style="71" bestFit="1" customWidth="1"/>
    <col min="3" max="22" width="2.8984375" style="1" customWidth="1"/>
    <col min="23" max="23" width="5.3984375" style="1" customWidth="1"/>
    <col min="24" max="16384" width="9" style="1"/>
  </cols>
  <sheetData>
    <row r="1" spans="1:23" s="2" customFormat="1">
      <c r="A1" s="317" t="s">
        <v>0</v>
      </c>
      <c r="B1" s="67" t="s">
        <v>1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4">
        <v>27</v>
      </c>
      <c r="J1" s="4">
        <v>28</v>
      </c>
      <c r="K1" s="4">
        <v>29</v>
      </c>
      <c r="L1" s="4">
        <v>30</v>
      </c>
      <c r="M1" s="4">
        <v>31</v>
      </c>
      <c r="N1" s="4">
        <v>32</v>
      </c>
      <c r="O1" s="4">
        <v>33</v>
      </c>
      <c r="P1" s="4">
        <v>34</v>
      </c>
      <c r="Q1" s="4">
        <v>35</v>
      </c>
      <c r="R1" s="4">
        <v>36</v>
      </c>
      <c r="S1" s="4">
        <v>37</v>
      </c>
      <c r="T1" s="4">
        <v>38</v>
      </c>
      <c r="U1" s="4">
        <v>39</v>
      </c>
      <c r="V1" s="7">
        <v>40</v>
      </c>
      <c r="W1" s="96" t="s">
        <v>4</v>
      </c>
    </row>
    <row r="2" spans="1:23" s="2" customFormat="1" ht="21" customHeight="1">
      <c r="A2" s="318"/>
      <c r="B2" s="68" t="s">
        <v>2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2"/>
    </row>
    <row r="3" spans="1:23" s="2" customFormat="1" ht="21.6" thickBot="1">
      <c r="A3" s="319"/>
      <c r="B3" s="19" t="s">
        <v>3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3"/>
    </row>
    <row r="4" spans="1:23" ht="18.899999999999999" customHeight="1">
      <c r="A4" s="8">
        <v>1</v>
      </c>
      <c r="B4" s="138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ht="18.899999999999999" customHeight="1">
      <c r="A5" s="9">
        <v>2</v>
      </c>
      <c r="B5" s="138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ht="18.899999999999999" customHeight="1">
      <c r="A6" s="9">
        <v>3</v>
      </c>
      <c r="B6" s="138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ht="18.899999999999999" customHeight="1">
      <c r="A7" s="9">
        <v>4</v>
      </c>
      <c r="B7" s="138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ht="18.899999999999999" customHeight="1">
      <c r="A8" s="9">
        <v>5</v>
      </c>
      <c r="B8" s="138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ht="18.899999999999999" customHeight="1">
      <c r="A9" s="9">
        <v>6</v>
      </c>
      <c r="B9" s="138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ht="18.899999999999999" customHeight="1">
      <c r="A10" s="9">
        <v>7</v>
      </c>
      <c r="B10" s="138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ht="18.899999999999999" customHeight="1">
      <c r="A11" s="9">
        <v>8</v>
      </c>
      <c r="B11" s="138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ht="18.899999999999999" customHeight="1">
      <c r="A12" s="9">
        <v>9</v>
      </c>
      <c r="B12" s="138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ht="18.899999999999999" customHeight="1">
      <c r="A13" s="9">
        <v>10</v>
      </c>
      <c r="B13" s="138" t="s">
        <v>277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ht="18.899999999999999" customHeight="1">
      <c r="A14" s="9">
        <v>11</v>
      </c>
      <c r="B14" s="138" t="s">
        <v>278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ht="18.899999999999999" customHeight="1">
      <c r="A15" s="9">
        <v>12</v>
      </c>
      <c r="B15" s="138" t="s">
        <v>279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ht="18.899999999999999" customHeight="1">
      <c r="A16" s="9">
        <v>13</v>
      </c>
      <c r="B16" s="138" t="s">
        <v>280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ht="18.899999999999999" customHeight="1">
      <c r="A17" s="9">
        <v>14</v>
      </c>
      <c r="B17" s="138" t="s">
        <v>281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ht="18.899999999999999" customHeight="1">
      <c r="A18" s="9">
        <v>15</v>
      </c>
      <c r="B18" s="138" t="s">
        <v>282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ht="18.899999999999999" customHeight="1">
      <c r="A19" s="9">
        <v>16</v>
      </c>
      <c r="B19" s="138" t="s">
        <v>283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ht="18.899999999999999" customHeight="1">
      <c r="A20" s="9">
        <v>17</v>
      </c>
      <c r="B20" s="138" t="s">
        <v>284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8"/>
      <c r="W20" s="99"/>
    </row>
    <row r="21" spans="1:23" ht="18.899999999999999" customHeight="1">
      <c r="A21" s="9">
        <v>18</v>
      </c>
      <c r="B21" s="138" t="s">
        <v>285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8"/>
    </row>
    <row r="22" spans="1:23" ht="18.899999999999999" customHeight="1">
      <c r="A22" s="9">
        <v>19</v>
      </c>
      <c r="B22" s="138" t="s">
        <v>286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1"/>
      <c r="W22" s="272"/>
    </row>
    <row r="23" spans="1:23" ht="18.899999999999999" customHeight="1">
      <c r="A23" s="260">
        <v>20</v>
      </c>
      <c r="B23" s="138" t="s">
        <v>287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ht="18.899999999999999" customHeight="1">
      <c r="A24" s="9">
        <v>21</v>
      </c>
      <c r="B24" s="138" t="s">
        <v>288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ht="18.899999999999999" customHeight="1">
      <c r="A25" s="9">
        <v>22</v>
      </c>
      <c r="B25" s="138" t="s">
        <v>289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ht="18.899999999999999" customHeight="1" thickBot="1">
      <c r="A26" s="261">
        <v>23</v>
      </c>
      <c r="B26" s="279" t="s">
        <v>290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4"/>
      <c r="W26" s="275"/>
    </row>
    <row r="27" spans="1:23" ht="18.899999999999999" customHeight="1" thickTop="1">
      <c r="A27" s="260">
        <v>24</v>
      </c>
      <c r="B27" s="168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1"/>
      <c r="W27" s="272"/>
    </row>
    <row r="28" spans="1:23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ht="18.899999999999999" customHeight="1">
      <c r="A29" s="111">
        <v>26</v>
      </c>
      <c r="B29" s="5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94"/>
    </row>
    <row r="30" spans="1:23" ht="18.899999999999999" customHeight="1">
      <c r="A30" s="111">
        <v>27</v>
      </c>
      <c r="B30" s="5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94"/>
    </row>
    <row r="31" spans="1:23" ht="18.899999999999999" customHeight="1">
      <c r="A31" s="111">
        <v>28</v>
      </c>
      <c r="B31" s="5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4"/>
      <c r="W31" s="94"/>
    </row>
    <row r="32" spans="1:23" ht="18.899999999999999" customHeight="1">
      <c r="A32" s="111">
        <v>29</v>
      </c>
      <c r="B32" s="5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4"/>
      <c r="W32" s="94"/>
    </row>
    <row r="33" spans="1:23" ht="18.899999999999999" customHeight="1">
      <c r="A33" s="111">
        <v>30</v>
      </c>
      <c r="B33" s="5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4"/>
      <c r="W33" s="94"/>
    </row>
    <row r="34" spans="1:23" ht="18.899999999999999" customHeight="1">
      <c r="A34" s="111">
        <v>31</v>
      </c>
      <c r="B34" s="69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4"/>
      <c r="W34" s="94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69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69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0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11811023622047245" right="0.31496062992125984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8"/>
  <sheetViews>
    <sheetView zoomScale="110" zoomScaleNormal="110" workbookViewId="0">
      <selection activeCell="X5" sqref="X5"/>
    </sheetView>
  </sheetViews>
  <sheetFormatPr defaultColWidth="9" defaultRowHeight="21"/>
  <cols>
    <col min="1" max="1" width="5.296875" style="38" customWidth="1"/>
    <col min="2" max="2" width="20" style="76" customWidth="1"/>
    <col min="3" max="22" width="2.8984375" style="1" customWidth="1"/>
    <col min="23" max="23" width="4.09765625" style="1" customWidth="1"/>
    <col min="24" max="16384" width="9" style="1"/>
  </cols>
  <sheetData>
    <row r="1" spans="1:23" s="2" customFormat="1">
      <c r="A1" s="317" t="s">
        <v>0</v>
      </c>
      <c r="B1" s="72" t="s">
        <v>1</v>
      </c>
      <c r="C1" s="4">
        <v>41</v>
      </c>
      <c r="D1" s="4">
        <v>42</v>
      </c>
      <c r="E1" s="4">
        <v>43</v>
      </c>
      <c r="F1" s="4">
        <v>44</v>
      </c>
      <c r="G1" s="4">
        <v>45</v>
      </c>
      <c r="H1" s="4">
        <v>46</v>
      </c>
      <c r="I1" s="4">
        <v>47</v>
      </c>
      <c r="J1" s="4">
        <v>48</v>
      </c>
      <c r="K1" s="4">
        <v>49</v>
      </c>
      <c r="L1" s="4">
        <v>50</v>
      </c>
      <c r="M1" s="4">
        <v>51</v>
      </c>
      <c r="N1" s="4">
        <v>52</v>
      </c>
      <c r="O1" s="4">
        <v>53</v>
      </c>
      <c r="P1" s="4">
        <v>54</v>
      </c>
      <c r="Q1" s="4">
        <v>55</v>
      </c>
      <c r="R1" s="4">
        <v>56</v>
      </c>
      <c r="S1" s="4">
        <v>57</v>
      </c>
      <c r="T1" s="4">
        <v>58</v>
      </c>
      <c r="U1" s="4">
        <v>59</v>
      </c>
      <c r="V1" s="7">
        <v>60</v>
      </c>
      <c r="W1" s="96" t="s">
        <v>4</v>
      </c>
    </row>
    <row r="2" spans="1:23" s="2" customFormat="1" ht="21" customHeight="1">
      <c r="A2" s="318"/>
      <c r="B2" s="73" t="s">
        <v>2</v>
      </c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4"/>
    </row>
    <row r="3" spans="1:23" s="2" customFormat="1" ht="21.6" thickBot="1">
      <c r="A3" s="319"/>
      <c r="B3" s="74" t="s">
        <v>3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321"/>
      <c r="W3" s="325"/>
    </row>
    <row r="4" spans="1:23" s="65" customFormat="1" ht="18.899999999999999" customHeight="1">
      <c r="A4" s="8">
        <v>1</v>
      </c>
      <c r="B4" s="138" t="s">
        <v>268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97"/>
    </row>
    <row r="5" spans="1:23" s="65" customFormat="1" ht="18.899999999999999" customHeight="1">
      <c r="A5" s="9">
        <v>2</v>
      </c>
      <c r="B5" s="138" t="s">
        <v>269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4"/>
      <c r="W5" s="98"/>
    </row>
    <row r="6" spans="1:23" s="65" customFormat="1" ht="18.899999999999999" customHeight="1">
      <c r="A6" s="9">
        <v>3</v>
      </c>
      <c r="B6" s="138" t="s">
        <v>270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4"/>
      <c r="W6" s="98"/>
    </row>
    <row r="7" spans="1:23" s="65" customFormat="1" ht="18.899999999999999" customHeight="1">
      <c r="A7" s="9">
        <v>4</v>
      </c>
      <c r="B7" s="138" t="s">
        <v>271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4"/>
      <c r="W7" s="98"/>
    </row>
    <row r="8" spans="1:23" s="65" customFormat="1" ht="18.899999999999999" customHeight="1">
      <c r="A8" s="9">
        <v>5</v>
      </c>
      <c r="B8" s="138" t="s">
        <v>272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4"/>
      <c r="W8" s="98"/>
    </row>
    <row r="9" spans="1:23" s="65" customFormat="1" ht="18.899999999999999" customHeight="1">
      <c r="A9" s="9">
        <v>6</v>
      </c>
      <c r="B9" s="138" t="s">
        <v>273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4"/>
      <c r="W9" s="98"/>
    </row>
    <row r="10" spans="1:23" s="65" customFormat="1" ht="18.899999999999999" customHeight="1">
      <c r="A10" s="9">
        <v>7</v>
      </c>
      <c r="B10" s="138" t="s">
        <v>274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4"/>
      <c r="W10" s="98"/>
    </row>
    <row r="11" spans="1:23" s="65" customFormat="1" ht="18.899999999999999" customHeight="1">
      <c r="A11" s="9">
        <v>8</v>
      </c>
      <c r="B11" s="138" t="s">
        <v>275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4"/>
      <c r="W11" s="98"/>
    </row>
    <row r="12" spans="1:23" s="65" customFormat="1" ht="18.899999999999999" customHeight="1">
      <c r="A12" s="9">
        <v>9</v>
      </c>
      <c r="B12" s="138" t="s">
        <v>276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4"/>
      <c r="W12" s="98"/>
    </row>
    <row r="13" spans="1:23" s="65" customFormat="1" ht="18.899999999999999" customHeight="1">
      <c r="A13" s="9">
        <v>10</v>
      </c>
      <c r="B13" s="138" t="s">
        <v>277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4"/>
      <c r="W13" s="98"/>
    </row>
    <row r="14" spans="1:23" s="65" customFormat="1" ht="18.899999999999999" customHeight="1">
      <c r="A14" s="9">
        <v>11</v>
      </c>
      <c r="B14" s="138" t="s">
        <v>278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4"/>
      <c r="W14" s="98"/>
    </row>
    <row r="15" spans="1:23" s="65" customFormat="1" ht="18.899999999999999" customHeight="1">
      <c r="A15" s="9">
        <v>12</v>
      </c>
      <c r="B15" s="138" t="s">
        <v>279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4"/>
      <c r="W15" s="98"/>
    </row>
    <row r="16" spans="1:23" s="65" customFormat="1" ht="18.899999999999999" customHeight="1">
      <c r="A16" s="9">
        <v>13</v>
      </c>
      <c r="B16" s="138" t="s">
        <v>280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4"/>
      <c r="W16" s="98"/>
    </row>
    <row r="17" spans="1:23" s="65" customFormat="1" ht="18.899999999999999" customHeight="1">
      <c r="A17" s="9">
        <v>14</v>
      </c>
      <c r="B17" s="138" t="s">
        <v>281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4"/>
      <c r="W17" s="98"/>
    </row>
    <row r="18" spans="1:23" s="65" customFormat="1" ht="18.899999999999999" customHeight="1">
      <c r="A18" s="9">
        <v>15</v>
      </c>
      <c r="B18" s="138" t="s">
        <v>282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8"/>
      <c r="W18" s="99"/>
    </row>
    <row r="19" spans="1:23" s="65" customFormat="1" ht="18.899999999999999" customHeight="1">
      <c r="A19" s="9">
        <v>16</v>
      </c>
      <c r="B19" s="138" t="s">
        <v>283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4"/>
      <c r="W19" s="98"/>
    </row>
    <row r="20" spans="1:23" s="65" customFormat="1" ht="18.899999999999999" customHeight="1">
      <c r="A20" s="9">
        <v>17</v>
      </c>
      <c r="B20" s="138" t="s">
        <v>284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8"/>
      <c r="W20" s="99"/>
    </row>
    <row r="21" spans="1:23" s="65" customFormat="1" ht="18.899999999999999" customHeight="1">
      <c r="A21" s="9">
        <v>18</v>
      </c>
      <c r="B21" s="138" t="s">
        <v>285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4"/>
      <c r="W21" s="98"/>
    </row>
    <row r="22" spans="1:23" s="65" customFormat="1" ht="18.899999999999999" customHeight="1">
      <c r="A22" s="9">
        <v>19</v>
      </c>
      <c r="B22" s="138" t="s">
        <v>286</v>
      </c>
      <c r="C22" s="270"/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1"/>
      <c r="W22" s="272"/>
    </row>
    <row r="23" spans="1:23" s="65" customFormat="1" ht="18.899999999999999" customHeight="1">
      <c r="A23" s="260">
        <v>20</v>
      </c>
      <c r="B23" s="138" t="s">
        <v>287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4"/>
      <c r="W23" s="98"/>
    </row>
    <row r="24" spans="1:23" s="65" customFormat="1" ht="18.899999999999999" customHeight="1">
      <c r="A24" s="9">
        <v>21</v>
      </c>
      <c r="B24" s="138" t="s">
        <v>288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4"/>
      <c r="W24" s="98"/>
    </row>
    <row r="25" spans="1:23" s="65" customFormat="1" ht="18.899999999999999" customHeight="1">
      <c r="A25" s="9">
        <v>22</v>
      </c>
      <c r="B25" s="138" t="s">
        <v>289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4"/>
      <c r="W25" s="98"/>
    </row>
    <row r="26" spans="1:23" s="65" customFormat="1" ht="18.899999999999999" customHeight="1" thickBot="1">
      <c r="A26" s="261">
        <v>23</v>
      </c>
      <c r="B26" s="279" t="s">
        <v>290</v>
      </c>
      <c r="C26" s="273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4"/>
      <c r="W26" s="275"/>
    </row>
    <row r="27" spans="1:23" s="65" customFormat="1" ht="18.899999999999999" customHeight="1" thickTop="1">
      <c r="A27" s="260">
        <v>24</v>
      </c>
      <c r="B27" s="168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1"/>
      <c r="W27" s="272"/>
    </row>
    <row r="28" spans="1:23" s="65" customFormat="1" ht="18.899999999999999" customHeight="1">
      <c r="A28" s="9">
        <v>25</v>
      </c>
      <c r="B28" s="52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4"/>
      <c r="W28" s="98"/>
    </row>
    <row r="29" spans="1:23" s="65" customFormat="1" ht="18.899999999999999" customHeight="1">
      <c r="A29" s="111">
        <v>26</v>
      </c>
      <c r="B29" s="5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6"/>
      <c r="W29" s="101"/>
    </row>
    <row r="30" spans="1:23" s="65" customFormat="1" ht="18.899999999999999" customHeight="1">
      <c r="A30" s="111">
        <v>27</v>
      </c>
      <c r="B30" s="52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6"/>
      <c r="W30" s="101"/>
    </row>
    <row r="31" spans="1:23" s="65" customFormat="1" ht="18.899999999999999" customHeight="1">
      <c r="A31" s="111">
        <v>28</v>
      </c>
      <c r="B31" s="52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6"/>
      <c r="W31" s="101"/>
    </row>
    <row r="32" spans="1:23" s="65" customFormat="1" ht="18.899999999999999" customHeight="1">
      <c r="A32" s="111">
        <v>29</v>
      </c>
      <c r="B32" s="5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6"/>
      <c r="W32" s="101"/>
    </row>
    <row r="33" spans="1:23" s="65" customFormat="1" ht="18.899999999999999" customHeight="1">
      <c r="A33" s="111">
        <v>30</v>
      </c>
      <c r="B33" s="52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6"/>
      <c r="W33" s="101"/>
    </row>
    <row r="34" spans="1:23" s="65" customFormat="1" ht="18.899999999999999" customHeight="1">
      <c r="A34" s="111">
        <v>31</v>
      </c>
      <c r="B34" s="6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6"/>
      <c r="W34" s="101"/>
    </row>
    <row r="35" spans="1:23" ht="18.899999999999999" customHeight="1">
      <c r="A35" s="111">
        <v>32</v>
      </c>
      <c r="B35" s="69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4"/>
      <c r="W35" s="94"/>
    </row>
    <row r="36" spans="1:23" ht="18.899999999999999" customHeight="1">
      <c r="A36" s="111">
        <v>33</v>
      </c>
      <c r="B36" s="5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4"/>
      <c r="W36" s="94"/>
    </row>
    <row r="37" spans="1:23" ht="18.899999999999999" customHeight="1">
      <c r="A37" s="111">
        <v>34</v>
      </c>
      <c r="B37" s="5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4"/>
      <c r="W37" s="94"/>
    </row>
    <row r="38" spans="1:23" ht="18.899999999999999" customHeight="1" thickBot="1">
      <c r="A38" s="112">
        <v>35</v>
      </c>
      <c r="B38" s="7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5"/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1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62992125984251968" right="7.874015748031496E-2" top="0.55118110236220474" bottom="0.55118110236220474" header="0.31496062992125984" footer="0.31496062992125984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"/>
  <sheetViews>
    <sheetView topLeftCell="A10" zoomScale="110" zoomScaleNormal="110" workbookViewId="0">
      <selection activeCell="B16" sqref="B16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7" t="s">
        <v>0</v>
      </c>
      <c r="B1" s="326" t="s">
        <v>5</v>
      </c>
      <c r="C1" s="329" t="s">
        <v>90</v>
      </c>
      <c r="D1" s="330"/>
      <c r="E1" s="330"/>
      <c r="F1" s="331"/>
      <c r="G1" s="329" t="s">
        <v>91</v>
      </c>
      <c r="H1" s="330"/>
      <c r="I1" s="330"/>
      <c r="J1" s="331"/>
      <c r="K1" s="329" t="s">
        <v>92</v>
      </c>
      <c r="L1" s="330"/>
      <c r="M1" s="330"/>
      <c r="N1" s="331"/>
    </row>
    <row r="2" spans="1:14" s="2" customFormat="1" ht="21.6" thickBot="1">
      <c r="A2" s="318"/>
      <c r="B2" s="327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19"/>
      <c r="B3" s="328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138" t="s">
        <v>268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138" t="s">
        <v>269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138" t="s">
        <v>270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0" si="0">SUM(G6:I6)</f>
        <v>0</v>
      </c>
      <c r="K6" s="150"/>
      <c r="L6" s="64"/>
      <c r="M6" s="64"/>
      <c r="N6" s="142">
        <f t="shared" ref="N6:N20" si="1">SUM(K6:M6)</f>
        <v>0</v>
      </c>
    </row>
    <row r="7" spans="1:14" ht="18.899999999999999" customHeight="1">
      <c r="A7" s="9">
        <v>4</v>
      </c>
      <c r="B7" s="138" t="s">
        <v>271</v>
      </c>
      <c r="C7" s="150"/>
      <c r="D7" s="64"/>
      <c r="E7" s="64"/>
      <c r="F7" s="142">
        <f t="shared" ref="F7:F20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138" t="s">
        <v>272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138" t="s">
        <v>273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138" t="s">
        <v>274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138" t="s">
        <v>275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138" t="s">
        <v>276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138" t="s">
        <v>277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138" t="s">
        <v>278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138" t="s">
        <v>279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138" t="s">
        <v>280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138" t="s">
        <v>281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138" t="s">
        <v>282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138" t="s">
        <v>283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138" t="s">
        <v>284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>
      <c r="A21" s="9">
        <v>18</v>
      </c>
      <c r="B21" s="138" t="s">
        <v>285</v>
      </c>
      <c r="C21" s="150"/>
      <c r="D21" s="64"/>
      <c r="E21" s="64"/>
      <c r="F21" s="142">
        <f t="shared" ref="F21:F24" si="3">SUM(C21:E21)</f>
        <v>0</v>
      </c>
      <c r="G21" s="150"/>
      <c r="H21" s="64"/>
      <c r="I21" s="64"/>
      <c r="J21" s="142">
        <f t="shared" ref="J21:J24" si="4">SUM(G21:I21)</f>
        <v>0</v>
      </c>
      <c r="K21" s="150"/>
      <c r="L21" s="64"/>
      <c r="M21" s="64"/>
      <c r="N21" s="142">
        <f t="shared" ref="N21:N24" si="5">SUM(K21:M21)</f>
        <v>0</v>
      </c>
    </row>
    <row r="22" spans="1:14" ht="18.899999999999999" customHeight="1">
      <c r="A22" s="9">
        <v>19</v>
      </c>
      <c r="B22" s="138" t="s">
        <v>286</v>
      </c>
      <c r="C22" s="150"/>
      <c r="D22" s="64"/>
      <c r="E22" s="64"/>
      <c r="F22" s="142">
        <f t="shared" si="3"/>
        <v>0</v>
      </c>
      <c r="G22" s="150"/>
      <c r="H22" s="64"/>
      <c r="I22" s="64"/>
      <c r="J22" s="142">
        <f t="shared" si="4"/>
        <v>0</v>
      </c>
      <c r="K22" s="150"/>
      <c r="L22" s="64"/>
      <c r="M22" s="64"/>
      <c r="N22" s="142">
        <f t="shared" si="5"/>
        <v>0</v>
      </c>
    </row>
    <row r="23" spans="1:14" ht="18.899999999999999" customHeight="1">
      <c r="A23" s="9">
        <v>20</v>
      </c>
      <c r="B23" s="138" t="s">
        <v>287</v>
      </c>
      <c r="C23" s="150"/>
      <c r="D23" s="64"/>
      <c r="E23" s="64"/>
      <c r="F23" s="142">
        <f t="shared" si="3"/>
        <v>0</v>
      </c>
      <c r="G23" s="150"/>
      <c r="H23" s="64"/>
      <c r="I23" s="64"/>
      <c r="J23" s="142">
        <f t="shared" si="4"/>
        <v>0</v>
      </c>
      <c r="K23" s="150"/>
      <c r="L23" s="64"/>
      <c r="M23" s="64"/>
      <c r="N23" s="142">
        <f t="shared" si="5"/>
        <v>0</v>
      </c>
    </row>
    <row r="24" spans="1:14" ht="18.899999999999999" customHeight="1">
      <c r="A24" s="9">
        <v>21</v>
      </c>
      <c r="B24" s="138" t="s">
        <v>288</v>
      </c>
      <c r="C24" s="150"/>
      <c r="D24" s="64"/>
      <c r="E24" s="64"/>
      <c r="F24" s="142">
        <f t="shared" si="3"/>
        <v>0</v>
      </c>
      <c r="G24" s="150"/>
      <c r="H24" s="64"/>
      <c r="I24" s="64"/>
      <c r="J24" s="142">
        <f t="shared" si="4"/>
        <v>0</v>
      </c>
      <c r="K24" s="150"/>
      <c r="L24" s="64"/>
      <c r="M24" s="64"/>
      <c r="N24" s="142">
        <f t="shared" si="5"/>
        <v>0</v>
      </c>
    </row>
    <row r="25" spans="1:14" ht="18.899999999999999" customHeight="1">
      <c r="A25" s="9">
        <v>22</v>
      </c>
      <c r="B25" s="138" t="s">
        <v>289</v>
      </c>
      <c r="C25" s="150"/>
      <c r="D25" s="64"/>
      <c r="E25" s="64"/>
      <c r="F25" s="142">
        <f t="shared" ref="F25:F26" si="6">SUM(C25:E25)</f>
        <v>0</v>
      </c>
      <c r="G25" s="150"/>
      <c r="H25" s="64"/>
      <c r="I25" s="64"/>
      <c r="J25" s="142">
        <f t="shared" ref="J25:J26" si="7">SUM(G25:I25)</f>
        <v>0</v>
      </c>
      <c r="K25" s="150"/>
      <c r="L25" s="64"/>
      <c r="M25" s="64"/>
      <c r="N25" s="142">
        <f t="shared" ref="N25:N26" si="8">SUM(K25:M25)</f>
        <v>0</v>
      </c>
    </row>
    <row r="26" spans="1:14" ht="18.899999999999999" customHeight="1" thickBot="1">
      <c r="A26" s="9">
        <v>23</v>
      </c>
      <c r="B26" s="279" t="s">
        <v>290</v>
      </c>
      <c r="C26" s="262"/>
      <c r="D26" s="263"/>
      <c r="E26" s="263"/>
      <c r="F26" s="269">
        <f t="shared" si="6"/>
        <v>0</v>
      </c>
      <c r="G26" s="262"/>
      <c r="H26" s="263"/>
      <c r="I26" s="263"/>
      <c r="J26" s="269">
        <f t="shared" si="7"/>
        <v>0</v>
      </c>
      <c r="K26" s="262"/>
      <c r="L26" s="263"/>
      <c r="M26" s="263"/>
      <c r="N26" s="269">
        <f t="shared" si="8"/>
        <v>0</v>
      </c>
    </row>
    <row r="27" spans="1:14" ht="18.899999999999999" customHeight="1" thickTop="1">
      <c r="A27" s="111">
        <v>24</v>
      </c>
      <c r="B27" s="168"/>
      <c r="C27" s="29"/>
      <c r="D27" s="30"/>
      <c r="E27" s="30"/>
      <c r="F27" s="103"/>
      <c r="G27" s="29"/>
      <c r="H27" s="30"/>
      <c r="I27" s="30"/>
      <c r="J27" s="103"/>
      <c r="K27" s="29"/>
      <c r="L27" s="30"/>
      <c r="M27" s="30"/>
      <c r="N27" s="103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B1:B3"/>
    <mergeCell ref="C1:F1"/>
    <mergeCell ref="G1:J1"/>
    <mergeCell ref="K1:N1"/>
    <mergeCell ref="A1:A3"/>
  </mergeCells>
  <pageMargins left="0.15748031496062992" right="0.47244094488188981" top="0.55118110236220474" bottom="0.55118110236220474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8"/>
  <sheetViews>
    <sheetView topLeftCell="A28" zoomScale="110" zoomScaleNormal="110" workbookViewId="0">
      <selection activeCell="D28" sqref="D28"/>
    </sheetView>
  </sheetViews>
  <sheetFormatPr defaultColWidth="9" defaultRowHeight="21"/>
  <cols>
    <col min="1" max="1" width="5.3984375" style="1" customWidth="1"/>
    <col min="2" max="2" width="21.3984375" style="55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7" t="s">
        <v>0</v>
      </c>
      <c r="B1" s="332" t="s">
        <v>5</v>
      </c>
      <c r="C1" s="329" t="s">
        <v>87</v>
      </c>
      <c r="D1" s="330"/>
      <c r="E1" s="330"/>
      <c r="F1" s="331"/>
      <c r="G1" s="329" t="s">
        <v>88</v>
      </c>
      <c r="H1" s="330"/>
      <c r="I1" s="330"/>
      <c r="J1" s="331"/>
      <c r="K1" s="329" t="s">
        <v>89</v>
      </c>
      <c r="L1" s="330"/>
      <c r="M1" s="330"/>
      <c r="N1" s="331"/>
    </row>
    <row r="2" spans="1:14" s="2" customFormat="1" ht="21.6" thickBot="1">
      <c r="A2" s="318"/>
      <c r="B2" s="333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61" t="s">
        <v>4</v>
      </c>
      <c r="K2" s="49" t="s">
        <v>102</v>
      </c>
      <c r="L2" s="54" t="s">
        <v>103</v>
      </c>
      <c r="M2" s="54" t="s">
        <v>115</v>
      </c>
      <c r="N2" s="56" t="s">
        <v>4</v>
      </c>
    </row>
    <row r="3" spans="1:14" s="2" customFormat="1" ht="21.6" thickBot="1">
      <c r="A3" s="319"/>
      <c r="B3" s="334"/>
      <c r="C3" s="50"/>
      <c r="D3" s="51"/>
      <c r="E3" s="51"/>
      <c r="F3" s="57">
        <f>SUM(C3:E3)</f>
        <v>0</v>
      </c>
      <c r="G3" s="50"/>
      <c r="H3" s="51"/>
      <c r="I3" s="51"/>
      <c r="J3" s="57">
        <f>SUM(G3:I3)</f>
        <v>0</v>
      </c>
      <c r="K3" s="50"/>
      <c r="L3" s="51"/>
      <c r="M3" s="51"/>
      <c r="N3" s="57">
        <f>SUM(K3:M3)</f>
        <v>0</v>
      </c>
    </row>
    <row r="4" spans="1:14" ht="18.899999999999999" customHeight="1">
      <c r="A4" s="8">
        <v>1</v>
      </c>
      <c r="B4" s="138" t="s">
        <v>268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138" t="s">
        <v>269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138" t="s">
        <v>270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6" si="0">SUM(G6:I6)</f>
        <v>0</v>
      </c>
      <c r="K6" s="150"/>
      <c r="L6" s="64"/>
      <c r="M6" s="64"/>
      <c r="N6" s="142">
        <f t="shared" ref="N6:N26" si="1">SUM(K6:M6)</f>
        <v>0</v>
      </c>
    </row>
    <row r="7" spans="1:14" ht="18.899999999999999" customHeight="1">
      <c r="A7" s="9">
        <v>4</v>
      </c>
      <c r="B7" s="138" t="s">
        <v>271</v>
      </c>
      <c r="C7" s="150"/>
      <c r="D7" s="64"/>
      <c r="E7" s="64"/>
      <c r="F7" s="142">
        <f t="shared" ref="F7:F26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138" t="s">
        <v>272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138" t="s">
        <v>273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138" t="s">
        <v>274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138" t="s">
        <v>275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138" t="s">
        <v>276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138" t="s">
        <v>277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138" t="s">
        <v>278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138" t="s">
        <v>279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138" t="s">
        <v>280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138" t="s">
        <v>281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138" t="s">
        <v>282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138" t="s">
        <v>283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138" t="s">
        <v>284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>
      <c r="A21" s="9">
        <v>18</v>
      </c>
      <c r="B21" s="138" t="s">
        <v>285</v>
      </c>
      <c r="C21" s="150"/>
      <c r="D21" s="64"/>
      <c r="E21" s="64"/>
      <c r="F21" s="142">
        <f t="shared" si="2"/>
        <v>0</v>
      </c>
      <c r="G21" s="150"/>
      <c r="H21" s="64"/>
      <c r="I21" s="64"/>
      <c r="J21" s="142">
        <f t="shared" si="0"/>
        <v>0</v>
      </c>
      <c r="K21" s="150"/>
      <c r="L21" s="64"/>
      <c r="M21" s="64"/>
      <c r="N21" s="142">
        <f t="shared" si="1"/>
        <v>0</v>
      </c>
    </row>
    <row r="22" spans="1:14" ht="18.899999999999999" customHeight="1">
      <c r="A22" s="9">
        <v>19</v>
      </c>
      <c r="B22" s="138" t="s">
        <v>286</v>
      </c>
      <c r="C22" s="150"/>
      <c r="D22" s="64"/>
      <c r="E22" s="64"/>
      <c r="F22" s="142">
        <f t="shared" si="2"/>
        <v>0</v>
      </c>
      <c r="G22" s="150"/>
      <c r="H22" s="64"/>
      <c r="I22" s="64"/>
      <c r="J22" s="142">
        <f t="shared" si="0"/>
        <v>0</v>
      </c>
      <c r="K22" s="150"/>
      <c r="L22" s="64"/>
      <c r="M22" s="64"/>
      <c r="N22" s="142">
        <f t="shared" si="1"/>
        <v>0</v>
      </c>
    </row>
    <row r="23" spans="1:14" ht="18.899999999999999" customHeight="1">
      <c r="A23" s="260">
        <v>20</v>
      </c>
      <c r="B23" s="138" t="s">
        <v>287</v>
      </c>
      <c r="C23" s="150"/>
      <c r="D23" s="64"/>
      <c r="E23" s="64"/>
      <c r="F23" s="142">
        <f t="shared" si="2"/>
        <v>0</v>
      </c>
      <c r="G23" s="150"/>
      <c r="H23" s="64"/>
      <c r="I23" s="64"/>
      <c r="J23" s="142">
        <f t="shared" si="0"/>
        <v>0</v>
      </c>
      <c r="K23" s="150"/>
      <c r="L23" s="64"/>
      <c r="M23" s="64"/>
      <c r="N23" s="142">
        <f t="shared" si="1"/>
        <v>0</v>
      </c>
    </row>
    <row r="24" spans="1:14" ht="18.899999999999999" customHeight="1">
      <c r="A24" s="9">
        <v>21</v>
      </c>
      <c r="B24" s="138" t="s">
        <v>288</v>
      </c>
      <c r="C24" s="150"/>
      <c r="D24" s="64"/>
      <c r="E24" s="64"/>
      <c r="F24" s="142">
        <f t="shared" si="2"/>
        <v>0</v>
      </c>
      <c r="G24" s="150"/>
      <c r="H24" s="64"/>
      <c r="I24" s="64"/>
      <c r="J24" s="142">
        <f t="shared" si="0"/>
        <v>0</v>
      </c>
      <c r="K24" s="150"/>
      <c r="L24" s="64"/>
      <c r="M24" s="64"/>
      <c r="N24" s="142">
        <f t="shared" si="1"/>
        <v>0</v>
      </c>
    </row>
    <row r="25" spans="1:14" ht="18.899999999999999" customHeight="1">
      <c r="A25" s="111">
        <v>22</v>
      </c>
      <c r="B25" s="138" t="s">
        <v>289</v>
      </c>
      <c r="C25" s="150"/>
      <c r="D25" s="64"/>
      <c r="E25" s="64"/>
      <c r="F25" s="142">
        <f t="shared" si="2"/>
        <v>0</v>
      </c>
      <c r="G25" s="150"/>
      <c r="H25" s="64"/>
      <c r="I25" s="64"/>
      <c r="J25" s="142">
        <f t="shared" si="0"/>
        <v>0</v>
      </c>
      <c r="K25" s="150"/>
      <c r="L25" s="64"/>
      <c r="M25" s="64"/>
      <c r="N25" s="142">
        <f t="shared" si="1"/>
        <v>0</v>
      </c>
    </row>
    <row r="26" spans="1:14" ht="18.899999999999999" customHeight="1" thickBot="1">
      <c r="A26" s="280">
        <v>23</v>
      </c>
      <c r="B26" s="279" t="s">
        <v>290</v>
      </c>
      <c r="C26" s="262"/>
      <c r="D26" s="263"/>
      <c r="E26" s="263"/>
      <c r="F26" s="269">
        <f t="shared" si="2"/>
        <v>0</v>
      </c>
      <c r="G26" s="262"/>
      <c r="H26" s="263"/>
      <c r="I26" s="263"/>
      <c r="J26" s="269">
        <f t="shared" si="0"/>
        <v>0</v>
      </c>
      <c r="K26" s="262"/>
      <c r="L26" s="263"/>
      <c r="M26" s="263"/>
      <c r="N26" s="269">
        <f t="shared" si="1"/>
        <v>0</v>
      </c>
    </row>
    <row r="27" spans="1:14" ht="18.899999999999999" customHeight="1" thickTop="1">
      <c r="A27" s="113">
        <v>24</v>
      </c>
      <c r="B27" s="168"/>
      <c r="C27" s="29"/>
      <c r="D27" s="30"/>
      <c r="E27" s="30"/>
      <c r="F27" s="103"/>
      <c r="G27" s="29"/>
      <c r="H27" s="30"/>
      <c r="I27" s="30"/>
      <c r="J27" s="103"/>
      <c r="K27" s="29"/>
      <c r="L27" s="30"/>
      <c r="M27" s="30"/>
      <c r="N27" s="103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7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9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9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80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70866141732283472" right="0.15748031496062992" top="0.55118110236220474" bottom="0.55118110236220474" header="0.31496062992125984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8"/>
  <sheetViews>
    <sheetView zoomScale="110" zoomScaleNormal="110" workbookViewId="0">
      <selection activeCell="A4" sqref="A4:B27"/>
    </sheetView>
  </sheetViews>
  <sheetFormatPr defaultColWidth="9" defaultRowHeight="21"/>
  <cols>
    <col min="1" max="1" width="5.3984375" style="1" customWidth="1"/>
    <col min="2" max="2" width="23.09765625" style="1" customWidth="1"/>
    <col min="3" max="5" width="4.59765625" style="1" customWidth="1"/>
    <col min="6" max="6" width="6.09765625" style="1" customWidth="1"/>
    <col min="7" max="9" width="4.59765625" style="1" customWidth="1"/>
    <col min="10" max="10" width="6.09765625" style="1" customWidth="1"/>
    <col min="11" max="13" width="4.59765625" style="1" customWidth="1"/>
    <col min="14" max="14" width="6.09765625" style="1" customWidth="1"/>
    <col min="15" max="16384" width="9" style="1"/>
  </cols>
  <sheetData>
    <row r="1" spans="1:14" s="2" customFormat="1">
      <c r="A1" s="317" t="s">
        <v>0</v>
      </c>
      <c r="B1" s="326" t="s">
        <v>5</v>
      </c>
      <c r="C1" s="329" t="s">
        <v>95</v>
      </c>
      <c r="D1" s="330"/>
      <c r="E1" s="330"/>
      <c r="F1" s="331"/>
      <c r="G1" s="329" t="s">
        <v>94</v>
      </c>
      <c r="H1" s="330"/>
      <c r="I1" s="330"/>
      <c r="J1" s="331"/>
      <c r="K1" s="329" t="s">
        <v>93</v>
      </c>
      <c r="L1" s="330"/>
      <c r="M1" s="330"/>
      <c r="N1" s="331"/>
    </row>
    <row r="2" spans="1:14" s="2" customFormat="1" ht="21.6" thickBot="1">
      <c r="A2" s="318"/>
      <c r="B2" s="327"/>
      <c r="C2" s="49" t="s">
        <v>102</v>
      </c>
      <c r="D2" s="54" t="s">
        <v>103</v>
      </c>
      <c r="E2" s="54" t="s">
        <v>115</v>
      </c>
      <c r="F2" s="56" t="s">
        <v>4</v>
      </c>
      <c r="G2" s="49" t="s">
        <v>102</v>
      </c>
      <c r="H2" s="54" t="s">
        <v>103</v>
      </c>
      <c r="I2" s="54" t="s">
        <v>115</v>
      </c>
      <c r="J2" s="56" t="s">
        <v>4</v>
      </c>
      <c r="K2" s="49" t="s">
        <v>102</v>
      </c>
      <c r="L2" s="54" t="s">
        <v>103</v>
      </c>
      <c r="M2" s="54" t="s">
        <v>115</v>
      </c>
      <c r="N2" s="60" t="s">
        <v>4</v>
      </c>
    </row>
    <row r="3" spans="1:14" s="2" customFormat="1" ht="21.6" thickBot="1">
      <c r="A3" s="319"/>
      <c r="B3" s="328"/>
      <c r="C3" s="50"/>
      <c r="D3" s="51"/>
      <c r="E3" s="51"/>
      <c r="F3" s="57">
        <f>SUM(C3--E4)</f>
        <v>0</v>
      </c>
      <c r="G3" s="50"/>
      <c r="H3" s="51"/>
      <c r="I3" s="51"/>
      <c r="J3" s="57">
        <f>SUM(G3--I4)</f>
        <v>0</v>
      </c>
      <c r="K3" s="50"/>
      <c r="L3" s="51"/>
      <c r="M3" s="51"/>
      <c r="N3" s="57">
        <f>SUM(K3--M4)</f>
        <v>0</v>
      </c>
    </row>
    <row r="4" spans="1:14" ht="18.899999999999999" customHeight="1">
      <c r="A4" s="8">
        <v>1</v>
      </c>
      <c r="B4" s="138" t="s">
        <v>268</v>
      </c>
      <c r="C4" s="148"/>
      <c r="D4" s="149"/>
      <c r="E4" s="149"/>
      <c r="F4" s="141">
        <f>SUM(C4:E4)</f>
        <v>0</v>
      </c>
      <c r="G4" s="148"/>
      <c r="H4" s="149"/>
      <c r="I4" s="149"/>
      <c r="J4" s="141">
        <f>SUM(G4:I4)</f>
        <v>0</v>
      </c>
      <c r="K4" s="148"/>
      <c r="L4" s="149"/>
      <c r="M4" s="149"/>
      <c r="N4" s="141">
        <f>SUM(K4:M4)</f>
        <v>0</v>
      </c>
    </row>
    <row r="5" spans="1:14" ht="18.899999999999999" customHeight="1">
      <c r="A5" s="9">
        <v>2</v>
      </c>
      <c r="B5" s="138" t="s">
        <v>269</v>
      </c>
      <c r="C5" s="150"/>
      <c r="D5" s="64"/>
      <c r="E5" s="64"/>
      <c r="F5" s="142">
        <f>SUM(C5:E5)</f>
        <v>0</v>
      </c>
      <c r="G5" s="150"/>
      <c r="H5" s="64"/>
      <c r="I5" s="64"/>
      <c r="J5" s="142">
        <f>SUM(G5:I5)</f>
        <v>0</v>
      </c>
      <c r="K5" s="150"/>
      <c r="L5" s="64"/>
      <c r="M5" s="64"/>
      <c r="N5" s="142">
        <f>SUM(K5:M5)</f>
        <v>0</v>
      </c>
    </row>
    <row r="6" spans="1:14" ht="18.899999999999999" customHeight="1">
      <c r="A6" s="9">
        <v>3</v>
      </c>
      <c r="B6" s="138" t="s">
        <v>270</v>
      </c>
      <c r="C6" s="163"/>
      <c r="D6" s="164"/>
      <c r="E6" s="164"/>
      <c r="F6" s="142">
        <f>SUM(C6:E6)</f>
        <v>0</v>
      </c>
      <c r="G6" s="150"/>
      <c r="H6" s="64"/>
      <c r="I6" s="64"/>
      <c r="J6" s="142">
        <f t="shared" ref="J6:J26" si="0">SUM(G6:I6)</f>
        <v>0</v>
      </c>
      <c r="K6" s="150"/>
      <c r="L6" s="64"/>
      <c r="M6" s="64"/>
      <c r="N6" s="142">
        <f t="shared" ref="N6:N26" si="1">SUM(K6:M6)</f>
        <v>0</v>
      </c>
    </row>
    <row r="7" spans="1:14" ht="18.899999999999999" customHeight="1">
      <c r="A7" s="9">
        <v>4</v>
      </c>
      <c r="B7" s="138" t="s">
        <v>271</v>
      </c>
      <c r="C7" s="150"/>
      <c r="D7" s="64"/>
      <c r="E7" s="64"/>
      <c r="F7" s="142">
        <f t="shared" ref="F7:F26" si="2">SUM(C7:E7)</f>
        <v>0</v>
      </c>
      <c r="G7" s="150"/>
      <c r="H7" s="64"/>
      <c r="I7" s="64"/>
      <c r="J7" s="142">
        <f t="shared" si="0"/>
        <v>0</v>
      </c>
      <c r="K7" s="150"/>
      <c r="L7" s="64"/>
      <c r="M7" s="64"/>
      <c r="N7" s="142">
        <f t="shared" si="1"/>
        <v>0</v>
      </c>
    </row>
    <row r="8" spans="1:14" ht="18.899999999999999" customHeight="1">
      <c r="A8" s="9">
        <v>5</v>
      </c>
      <c r="B8" s="138" t="s">
        <v>272</v>
      </c>
      <c r="C8" s="150"/>
      <c r="D8" s="64"/>
      <c r="E8" s="64"/>
      <c r="F8" s="142">
        <f t="shared" si="2"/>
        <v>0</v>
      </c>
      <c r="G8" s="150"/>
      <c r="H8" s="64"/>
      <c r="I8" s="64"/>
      <c r="J8" s="142">
        <f t="shared" si="0"/>
        <v>0</v>
      </c>
      <c r="K8" s="150"/>
      <c r="L8" s="64"/>
      <c r="M8" s="64"/>
      <c r="N8" s="142">
        <f t="shared" si="1"/>
        <v>0</v>
      </c>
    </row>
    <row r="9" spans="1:14" ht="18.899999999999999" customHeight="1">
      <c r="A9" s="9">
        <v>6</v>
      </c>
      <c r="B9" s="138" t="s">
        <v>273</v>
      </c>
      <c r="C9" s="150"/>
      <c r="D9" s="64"/>
      <c r="E9" s="64"/>
      <c r="F9" s="142">
        <f t="shared" si="2"/>
        <v>0</v>
      </c>
      <c r="G9" s="150"/>
      <c r="H9" s="64"/>
      <c r="I9" s="64"/>
      <c r="J9" s="142">
        <f t="shared" si="0"/>
        <v>0</v>
      </c>
      <c r="K9" s="150"/>
      <c r="L9" s="64"/>
      <c r="M9" s="64"/>
      <c r="N9" s="142">
        <f t="shared" si="1"/>
        <v>0</v>
      </c>
    </row>
    <row r="10" spans="1:14" ht="18.899999999999999" customHeight="1">
      <c r="A10" s="9">
        <v>7</v>
      </c>
      <c r="B10" s="138" t="s">
        <v>274</v>
      </c>
      <c r="C10" s="150"/>
      <c r="D10" s="64"/>
      <c r="E10" s="64"/>
      <c r="F10" s="142">
        <f t="shared" si="2"/>
        <v>0</v>
      </c>
      <c r="G10" s="150"/>
      <c r="H10" s="64"/>
      <c r="I10" s="64"/>
      <c r="J10" s="142">
        <f t="shared" si="0"/>
        <v>0</v>
      </c>
      <c r="K10" s="150"/>
      <c r="L10" s="64"/>
      <c r="M10" s="64"/>
      <c r="N10" s="142">
        <f t="shared" si="1"/>
        <v>0</v>
      </c>
    </row>
    <row r="11" spans="1:14" ht="18.899999999999999" customHeight="1">
      <c r="A11" s="9">
        <v>8</v>
      </c>
      <c r="B11" s="138" t="s">
        <v>275</v>
      </c>
      <c r="C11" s="150"/>
      <c r="D11" s="64"/>
      <c r="E11" s="64"/>
      <c r="F11" s="142">
        <f t="shared" si="2"/>
        <v>0</v>
      </c>
      <c r="G11" s="150"/>
      <c r="H11" s="64"/>
      <c r="I11" s="64"/>
      <c r="J11" s="142">
        <f t="shared" si="0"/>
        <v>0</v>
      </c>
      <c r="K11" s="150"/>
      <c r="L11" s="64"/>
      <c r="M11" s="64"/>
      <c r="N11" s="142">
        <f t="shared" si="1"/>
        <v>0</v>
      </c>
    </row>
    <row r="12" spans="1:14" ht="18.899999999999999" customHeight="1">
      <c r="A12" s="9">
        <v>9</v>
      </c>
      <c r="B12" s="138" t="s">
        <v>276</v>
      </c>
      <c r="C12" s="163"/>
      <c r="D12" s="164"/>
      <c r="E12" s="164"/>
      <c r="F12" s="142">
        <f t="shared" si="2"/>
        <v>0</v>
      </c>
      <c r="G12" s="155"/>
      <c r="H12" s="167"/>
      <c r="I12" s="164"/>
      <c r="J12" s="142">
        <f t="shared" si="0"/>
        <v>0</v>
      </c>
      <c r="K12" s="155"/>
      <c r="L12" s="167"/>
      <c r="M12" s="164"/>
      <c r="N12" s="142">
        <f t="shared" si="1"/>
        <v>0</v>
      </c>
    </row>
    <row r="13" spans="1:14" ht="18.899999999999999" customHeight="1">
      <c r="A13" s="9">
        <v>10</v>
      </c>
      <c r="B13" s="138" t="s">
        <v>277</v>
      </c>
      <c r="C13" s="163"/>
      <c r="D13" s="164"/>
      <c r="E13" s="164"/>
      <c r="F13" s="142">
        <f t="shared" si="2"/>
        <v>0</v>
      </c>
      <c r="G13" s="150"/>
      <c r="H13" s="64"/>
      <c r="I13" s="64"/>
      <c r="J13" s="142">
        <f t="shared" si="0"/>
        <v>0</v>
      </c>
      <c r="K13" s="150"/>
      <c r="L13" s="64"/>
      <c r="M13" s="64"/>
      <c r="N13" s="142">
        <f t="shared" si="1"/>
        <v>0</v>
      </c>
    </row>
    <row r="14" spans="1:14" ht="18.899999999999999" customHeight="1">
      <c r="A14" s="9">
        <v>11</v>
      </c>
      <c r="B14" s="138" t="s">
        <v>278</v>
      </c>
      <c r="C14" s="150"/>
      <c r="D14" s="64"/>
      <c r="E14" s="64"/>
      <c r="F14" s="142">
        <f t="shared" si="2"/>
        <v>0</v>
      </c>
      <c r="G14" s="150"/>
      <c r="H14" s="64"/>
      <c r="I14" s="64"/>
      <c r="J14" s="142">
        <f t="shared" si="0"/>
        <v>0</v>
      </c>
      <c r="K14" s="150"/>
      <c r="L14" s="64"/>
      <c r="M14" s="64"/>
      <c r="N14" s="142">
        <f t="shared" si="1"/>
        <v>0</v>
      </c>
    </row>
    <row r="15" spans="1:14" ht="18.899999999999999" customHeight="1">
      <c r="A15" s="9">
        <v>12</v>
      </c>
      <c r="B15" s="138" t="s">
        <v>279</v>
      </c>
      <c r="C15" s="150"/>
      <c r="D15" s="64"/>
      <c r="E15" s="64"/>
      <c r="F15" s="142">
        <f t="shared" si="2"/>
        <v>0</v>
      </c>
      <c r="G15" s="150"/>
      <c r="H15" s="64"/>
      <c r="I15" s="64"/>
      <c r="J15" s="142">
        <f t="shared" si="0"/>
        <v>0</v>
      </c>
      <c r="K15" s="150"/>
      <c r="L15" s="64"/>
      <c r="M15" s="64"/>
      <c r="N15" s="142">
        <f t="shared" si="1"/>
        <v>0</v>
      </c>
    </row>
    <row r="16" spans="1:14" ht="18.899999999999999" customHeight="1">
      <c r="A16" s="9">
        <v>13</v>
      </c>
      <c r="B16" s="138" t="s">
        <v>280</v>
      </c>
      <c r="C16" s="150"/>
      <c r="D16" s="64"/>
      <c r="E16" s="64"/>
      <c r="F16" s="142">
        <f t="shared" si="2"/>
        <v>0</v>
      </c>
      <c r="G16" s="150"/>
      <c r="H16" s="64"/>
      <c r="I16" s="64"/>
      <c r="J16" s="142">
        <f t="shared" si="0"/>
        <v>0</v>
      </c>
      <c r="K16" s="150"/>
      <c r="L16" s="64"/>
      <c r="M16" s="64"/>
      <c r="N16" s="142">
        <f t="shared" si="1"/>
        <v>0</v>
      </c>
    </row>
    <row r="17" spans="1:14" ht="18.899999999999999" customHeight="1">
      <c r="A17" s="9">
        <v>14</v>
      </c>
      <c r="B17" s="138" t="s">
        <v>281</v>
      </c>
      <c r="C17" s="150"/>
      <c r="D17" s="64"/>
      <c r="E17" s="64"/>
      <c r="F17" s="142">
        <f t="shared" si="2"/>
        <v>0</v>
      </c>
      <c r="G17" s="150"/>
      <c r="H17" s="64"/>
      <c r="I17" s="64"/>
      <c r="J17" s="142">
        <f t="shared" si="0"/>
        <v>0</v>
      </c>
      <c r="K17" s="150"/>
      <c r="L17" s="64"/>
      <c r="M17" s="64"/>
      <c r="N17" s="142">
        <f t="shared" si="1"/>
        <v>0</v>
      </c>
    </row>
    <row r="18" spans="1:14" ht="18.899999999999999" customHeight="1">
      <c r="A18" s="9">
        <v>15</v>
      </c>
      <c r="B18" s="138" t="s">
        <v>282</v>
      </c>
      <c r="C18" s="150"/>
      <c r="D18" s="64"/>
      <c r="E18" s="64"/>
      <c r="F18" s="142">
        <f t="shared" si="2"/>
        <v>0</v>
      </c>
      <c r="G18" s="150"/>
      <c r="H18" s="64"/>
      <c r="I18" s="64"/>
      <c r="J18" s="142">
        <f t="shared" si="0"/>
        <v>0</v>
      </c>
      <c r="K18" s="150"/>
      <c r="L18" s="64"/>
      <c r="M18" s="64"/>
      <c r="N18" s="142">
        <f t="shared" si="1"/>
        <v>0</v>
      </c>
    </row>
    <row r="19" spans="1:14" ht="18.899999999999999" customHeight="1">
      <c r="A19" s="9">
        <v>16</v>
      </c>
      <c r="B19" s="138" t="s">
        <v>283</v>
      </c>
      <c r="C19" s="150"/>
      <c r="D19" s="64"/>
      <c r="E19" s="64"/>
      <c r="F19" s="142">
        <f t="shared" si="2"/>
        <v>0</v>
      </c>
      <c r="G19" s="150"/>
      <c r="H19" s="64"/>
      <c r="I19" s="64"/>
      <c r="J19" s="142">
        <f t="shared" si="0"/>
        <v>0</v>
      </c>
      <c r="K19" s="150"/>
      <c r="L19" s="64"/>
      <c r="M19" s="64"/>
      <c r="N19" s="142">
        <f t="shared" si="1"/>
        <v>0</v>
      </c>
    </row>
    <row r="20" spans="1:14" ht="18.899999999999999" customHeight="1">
      <c r="A20" s="9">
        <v>17</v>
      </c>
      <c r="B20" s="138" t="s">
        <v>284</v>
      </c>
      <c r="C20" s="150"/>
      <c r="D20" s="64"/>
      <c r="E20" s="64"/>
      <c r="F20" s="142">
        <f t="shared" si="2"/>
        <v>0</v>
      </c>
      <c r="G20" s="150"/>
      <c r="H20" s="64"/>
      <c r="I20" s="64"/>
      <c r="J20" s="142">
        <f t="shared" si="0"/>
        <v>0</v>
      </c>
      <c r="K20" s="150"/>
      <c r="L20" s="64"/>
      <c r="M20" s="64"/>
      <c r="N20" s="142">
        <f t="shared" si="1"/>
        <v>0</v>
      </c>
    </row>
    <row r="21" spans="1:14" ht="18.899999999999999" customHeight="1">
      <c r="A21" s="9">
        <v>18</v>
      </c>
      <c r="B21" s="138" t="s">
        <v>285</v>
      </c>
      <c r="C21" s="150"/>
      <c r="D21" s="64"/>
      <c r="E21" s="64"/>
      <c r="F21" s="142">
        <f t="shared" si="2"/>
        <v>0</v>
      </c>
      <c r="G21" s="150"/>
      <c r="H21" s="64"/>
      <c r="I21" s="64"/>
      <c r="J21" s="142">
        <f t="shared" si="0"/>
        <v>0</v>
      </c>
      <c r="K21" s="150"/>
      <c r="L21" s="64"/>
      <c r="M21" s="64"/>
      <c r="N21" s="142">
        <f t="shared" si="1"/>
        <v>0</v>
      </c>
    </row>
    <row r="22" spans="1:14" ht="18.899999999999999" customHeight="1">
      <c r="A22" s="9">
        <v>19</v>
      </c>
      <c r="B22" s="138" t="s">
        <v>286</v>
      </c>
      <c r="C22" s="150"/>
      <c r="D22" s="64"/>
      <c r="E22" s="64"/>
      <c r="F22" s="142">
        <f t="shared" si="2"/>
        <v>0</v>
      </c>
      <c r="G22" s="150"/>
      <c r="H22" s="64"/>
      <c r="I22" s="64"/>
      <c r="J22" s="142">
        <f t="shared" si="0"/>
        <v>0</v>
      </c>
      <c r="K22" s="150"/>
      <c r="L22" s="64"/>
      <c r="M22" s="64"/>
      <c r="N22" s="142">
        <f t="shared" si="1"/>
        <v>0</v>
      </c>
    </row>
    <row r="23" spans="1:14" ht="18.899999999999999" customHeight="1">
      <c r="A23" s="260">
        <v>20</v>
      </c>
      <c r="B23" s="138" t="s">
        <v>287</v>
      </c>
      <c r="C23" s="150"/>
      <c r="D23" s="64"/>
      <c r="E23" s="64"/>
      <c r="F23" s="142">
        <f t="shared" si="2"/>
        <v>0</v>
      </c>
      <c r="G23" s="150"/>
      <c r="H23" s="64"/>
      <c r="I23" s="64"/>
      <c r="J23" s="142">
        <f t="shared" si="0"/>
        <v>0</v>
      </c>
      <c r="K23" s="150"/>
      <c r="L23" s="64"/>
      <c r="M23" s="64"/>
      <c r="N23" s="142">
        <f t="shared" si="1"/>
        <v>0</v>
      </c>
    </row>
    <row r="24" spans="1:14" ht="18.899999999999999" customHeight="1">
      <c r="A24" s="9">
        <v>21</v>
      </c>
      <c r="B24" s="138" t="s">
        <v>288</v>
      </c>
      <c r="C24" s="150"/>
      <c r="D24" s="64"/>
      <c r="E24" s="64"/>
      <c r="F24" s="142">
        <f t="shared" si="2"/>
        <v>0</v>
      </c>
      <c r="G24" s="150"/>
      <c r="H24" s="64"/>
      <c r="I24" s="64"/>
      <c r="J24" s="142">
        <f t="shared" si="0"/>
        <v>0</v>
      </c>
      <c r="K24" s="150"/>
      <c r="L24" s="64"/>
      <c r="M24" s="64"/>
      <c r="N24" s="142">
        <f t="shared" si="1"/>
        <v>0</v>
      </c>
    </row>
    <row r="25" spans="1:14" ht="18.899999999999999" customHeight="1">
      <c r="A25" s="111">
        <v>22</v>
      </c>
      <c r="B25" s="281" t="s">
        <v>289</v>
      </c>
      <c r="C25" s="150"/>
      <c r="D25" s="64"/>
      <c r="E25" s="64"/>
      <c r="F25" s="142">
        <f t="shared" si="2"/>
        <v>0</v>
      </c>
      <c r="G25" s="150"/>
      <c r="H25" s="64"/>
      <c r="I25" s="64"/>
      <c r="J25" s="142">
        <f t="shared" si="0"/>
        <v>0</v>
      </c>
      <c r="K25" s="150"/>
      <c r="L25" s="64"/>
      <c r="M25" s="64"/>
      <c r="N25" s="142">
        <f t="shared" si="1"/>
        <v>0</v>
      </c>
    </row>
    <row r="26" spans="1:14" ht="18.899999999999999" customHeight="1" thickBot="1">
      <c r="A26" s="280">
        <v>23</v>
      </c>
      <c r="B26" s="282" t="s">
        <v>290</v>
      </c>
      <c r="C26" s="262"/>
      <c r="D26" s="263"/>
      <c r="E26" s="263"/>
      <c r="F26" s="269">
        <f t="shared" si="2"/>
        <v>0</v>
      </c>
      <c r="G26" s="262"/>
      <c r="H26" s="263"/>
      <c r="I26" s="263"/>
      <c r="J26" s="269">
        <f t="shared" si="0"/>
        <v>0</v>
      </c>
      <c r="K26" s="262"/>
      <c r="L26" s="263"/>
      <c r="M26" s="263"/>
      <c r="N26" s="269">
        <f t="shared" si="1"/>
        <v>0</v>
      </c>
    </row>
    <row r="27" spans="1:14" ht="18.899999999999999" customHeight="1" thickTop="1">
      <c r="A27" s="113">
        <v>24</v>
      </c>
      <c r="B27" s="168"/>
      <c r="C27" s="29"/>
      <c r="D27" s="30"/>
      <c r="E27" s="30"/>
      <c r="F27" s="103"/>
      <c r="G27" s="29"/>
      <c r="H27" s="30"/>
      <c r="I27" s="30"/>
      <c r="J27" s="103"/>
      <c r="K27" s="29"/>
      <c r="L27" s="30"/>
      <c r="M27" s="30"/>
      <c r="N27" s="103"/>
    </row>
    <row r="28" spans="1:14" ht="18.899999999999999" customHeight="1">
      <c r="A28" s="111">
        <v>25</v>
      </c>
      <c r="B28" s="52"/>
      <c r="C28" s="17"/>
      <c r="D28" s="13"/>
      <c r="E28" s="13"/>
      <c r="F28" s="58"/>
      <c r="G28" s="17"/>
      <c r="H28" s="13"/>
      <c r="I28" s="13"/>
      <c r="J28" s="58"/>
      <c r="K28" s="17"/>
      <c r="L28" s="13"/>
      <c r="M28" s="13"/>
      <c r="N28" s="58"/>
    </row>
    <row r="29" spans="1:14" ht="18.899999999999999" customHeight="1">
      <c r="A29" s="111">
        <v>26</v>
      </c>
      <c r="B29" s="52"/>
      <c r="C29" s="17"/>
      <c r="D29" s="13"/>
      <c r="E29" s="13"/>
      <c r="F29" s="58"/>
      <c r="G29" s="17"/>
      <c r="H29" s="13"/>
      <c r="I29" s="13"/>
      <c r="J29" s="58"/>
      <c r="K29" s="17"/>
      <c r="L29" s="13"/>
      <c r="M29" s="13"/>
      <c r="N29" s="58"/>
    </row>
    <row r="30" spans="1:14" ht="18.899999999999999" customHeight="1">
      <c r="A30" s="111">
        <v>27</v>
      </c>
      <c r="B30" s="52"/>
      <c r="C30" s="17"/>
      <c r="D30" s="13"/>
      <c r="E30" s="13"/>
      <c r="F30" s="58"/>
      <c r="G30" s="17"/>
      <c r="H30" s="13"/>
      <c r="I30" s="13"/>
      <c r="J30" s="58"/>
      <c r="K30" s="17"/>
      <c r="L30" s="13"/>
      <c r="M30" s="13"/>
      <c r="N30" s="58"/>
    </row>
    <row r="31" spans="1:14" ht="18.899999999999999" customHeight="1">
      <c r="A31" s="111">
        <v>28</v>
      </c>
      <c r="B31" s="52"/>
      <c r="C31" s="17"/>
      <c r="D31" s="13"/>
      <c r="E31" s="13"/>
      <c r="F31" s="58"/>
      <c r="G31" s="17"/>
      <c r="H31" s="13"/>
      <c r="I31" s="13"/>
      <c r="J31" s="58"/>
      <c r="K31" s="17"/>
      <c r="L31" s="13"/>
      <c r="M31" s="13"/>
      <c r="N31" s="58"/>
    </row>
    <row r="32" spans="1:14" ht="18.899999999999999" customHeight="1">
      <c r="A32" s="111">
        <v>29</v>
      </c>
      <c r="B32" s="53"/>
      <c r="C32" s="17"/>
      <c r="D32" s="13"/>
      <c r="E32" s="13"/>
      <c r="F32" s="58"/>
      <c r="G32" s="17"/>
      <c r="H32" s="13"/>
      <c r="I32" s="13"/>
      <c r="J32" s="58"/>
      <c r="K32" s="17"/>
      <c r="L32" s="13"/>
      <c r="M32" s="13"/>
      <c r="N32" s="58"/>
    </row>
    <row r="33" spans="1:14" ht="18.899999999999999" customHeight="1">
      <c r="A33" s="111">
        <v>30</v>
      </c>
      <c r="B33" s="52"/>
      <c r="C33" s="17"/>
      <c r="D33" s="13"/>
      <c r="E33" s="13"/>
      <c r="F33" s="58"/>
      <c r="G33" s="17"/>
      <c r="H33" s="13"/>
      <c r="I33" s="13"/>
      <c r="J33" s="58"/>
      <c r="K33" s="17"/>
      <c r="L33" s="13"/>
      <c r="M33" s="13"/>
      <c r="N33" s="58"/>
    </row>
    <row r="34" spans="1:14" ht="18.899999999999999" customHeight="1">
      <c r="A34" s="111">
        <v>31</v>
      </c>
      <c r="B34" s="69"/>
      <c r="C34" s="17"/>
      <c r="D34" s="13"/>
      <c r="E34" s="13"/>
      <c r="F34" s="58"/>
      <c r="G34" s="17"/>
      <c r="H34" s="13"/>
      <c r="I34" s="13"/>
      <c r="J34" s="58"/>
      <c r="K34" s="17"/>
      <c r="L34" s="13"/>
      <c r="M34" s="13"/>
      <c r="N34" s="58"/>
    </row>
    <row r="35" spans="1:14" ht="18.899999999999999" customHeight="1">
      <c r="A35" s="111">
        <v>32</v>
      </c>
      <c r="B35" s="69"/>
      <c r="C35" s="17"/>
      <c r="D35" s="13"/>
      <c r="E35" s="13"/>
      <c r="F35" s="58"/>
      <c r="G35" s="17"/>
      <c r="H35" s="13"/>
      <c r="I35" s="13"/>
      <c r="J35" s="58"/>
      <c r="K35" s="17"/>
      <c r="L35" s="13"/>
      <c r="M35" s="13"/>
      <c r="N35" s="58"/>
    </row>
    <row r="36" spans="1:14" ht="18.899999999999999" customHeight="1">
      <c r="A36" s="111">
        <v>33</v>
      </c>
      <c r="B36" s="77"/>
      <c r="C36" s="17"/>
      <c r="D36" s="13"/>
      <c r="E36" s="13"/>
      <c r="F36" s="58"/>
      <c r="G36" s="17"/>
      <c r="H36" s="13"/>
      <c r="I36" s="13"/>
      <c r="J36" s="58"/>
      <c r="K36" s="17"/>
      <c r="L36" s="13"/>
      <c r="M36" s="13"/>
      <c r="N36" s="58"/>
    </row>
    <row r="37" spans="1:14" ht="18.899999999999999" customHeight="1">
      <c r="A37" s="111">
        <v>34</v>
      </c>
      <c r="B37" s="77"/>
      <c r="C37" s="17"/>
      <c r="D37" s="13"/>
      <c r="E37" s="13"/>
      <c r="F37" s="58"/>
      <c r="G37" s="17"/>
      <c r="H37" s="13"/>
      <c r="I37" s="13"/>
      <c r="J37" s="58"/>
      <c r="K37" s="17"/>
      <c r="L37" s="13"/>
      <c r="M37" s="13"/>
      <c r="N37" s="58"/>
    </row>
    <row r="38" spans="1:14" ht="18.899999999999999" customHeight="1" thickBot="1">
      <c r="A38" s="112">
        <v>35</v>
      </c>
      <c r="B38" s="78"/>
      <c r="C38" s="18"/>
      <c r="D38" s="15"/>
      <c r="E38" s="15"/>
      <c r="F38" s="59"/>
      <c r="G38" s="18"/>
      <c r="H38" s="15"/>
      <c r="I38" s="15"/>
      <c r="J38" s="59"/>
      <c r="K38" s="18"/>
      <c r="L38" s="15"/>
      <c r="M38" s="15"/>
      <c r="N38" s="59"/>
    </row>
  </sheetData>
  <mergeCells count="5">
    <mergeCell ref="A1:A3"/>
    <mergeCell ref="B1:B3"/>
    <mergeCell ref="C1:F1"/>
    <mergeCell ref="G1:J1"/>
    <mergeCell ref="K1:N1"/>
  </mergeCells>
  <pageMargins left="0.15748031496062992" right="0.27559055118110237" top="0.55118110236220474" bottom="0.55118110236220474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X39"/>
  <sheetViews>
    <sheetView zoomScale="110" zoomScaleNormal="110" workbookViewId="0">
      <selection activeCell="A5" sqref="A5:B28"/>
    </sheetView>
  </sheetViews>
  <sheetFormatPr defaultColWidth="9" defaultRowHeight="21"/>
  <cols>
    <col min="1" max="1" width="5.3984375" style="1" customWidth="1"/>
    <col min="2" max="2" width="23.09765625" style="55" customWidth="1"/>
    <col min="3" max="3" width="7" style="1" bestFit="1" customWidth="1"/>
    <col min="4" max="4" width="7.5" style="1" bestFit="1" customWidth="1"/>
    <col min="5" max="5" width="5.69921875" style="1" customWidth="1"/>
    <col min="6" max="6" width="7" style="1" bestFit="1" customWidth="1"/>
    <col min="7" max="7" width="7.09765625" style="1" bestFit="1" customWidth="1"/>
    <col min="8" max="8" width="5.69921875" style="1" customWidth="1"/>
    <col min="9" max="9" width="5.09765625" style="1" customWidth="1"/>
    <col min="10" max="10" width="5" style="1" customWidth="1"/>
    <col min="11" max="11" width="5.796875" style="1" bestFit="1" customWidth="1"/>
    <col min="12" max="13" width="9" style="1"/>
    <col min="14" max="23" width="6.3984375" style="1" customWidth="1"/>
    <col min="24" max="16384" width="9" style="1"/>
  </cols>
  <sheetData>
    <row r="1" spans="1:24" s="20" customFormat="1" ht="15.75" customHeight="1">
      <c r="A1" s="340" t="s">
        <v>0</v>
      </c>
      <c r="B1" s="353" t="s">
        <v>5</v>
      </c>
      <c r="C1" s="356" t="s">
        <v>6</v>
      </c>
      <c r="D1" s="357"/>
      <c r="E1" s="358"/>
      <c r="F1" s="347" t="s">
        <v>7</v>
      </c>
      <c r="G1" s="350" t="s">
        <v>8</v>
      </c>
      <c r="H1" s="359" t="s">
        <v>4</v>
      </c>
      <c r="I1" s="362" t="s">
        <v>9</v>
      </c>
      <c r="J1" s="362"/>
      <c r="K1" s="363"/>
    </row>
    <row r="2" spans="1:24" s="20" customFormat="1" ht="15.75" customHeight="1">
      <c r="A2" s="341"/>
      <c r="B2" s="354"/>
      <c r="C2" s="21" t="s">
        <v>13</v>
      </c>
      <c r="D2" s="22" t="s">
        <v>15</v>
      </c>
      <c r="E2" s="364" t="s">
        <v>4</v>
      </c>
      <c r="F2" s="348"/>
      <c r="G2" s="351"/>
      <c r="H2" s="360"/>
      <c r="I2" s="343" t="s">
        <v>10</v>
      </c>
      <c r="J2" s="345" t="s">
        <v>11</v>
      </c>
      <c r="K2" s="366" t="s">
        <v>12</v>
      </c>
    </row>
    <row r="3" spans="1:24" s="20" customFormat="1" ht="23.4" customHeight="1">
      <c r="A3" s="341"/>
      <c r="B3" s="354"/>
      <c r="C3" s="23" t="s">
        <v>14</v>
      </c>
      <c r="D3" s="24" t="s">
        <v>14</v>
      </c>
      <c r="E3" s="365"/>
      <c r="F3" s="349"/>
      <c r="G3" s="352"/>
      <c r="H3" s="361"/>
      <c r="I3" s="343"/>
      <c r="J3" s="345"/>
      <c r="K3" s="366"/>
    </row>
    <row r="4" spans="1:24" s="20" customFormat="1" ht="22.2" customHeight="1" thickBot="1">
      <c r="A4" s="342"/>
      <c r="B4" s="355"/>
      <c r="C4" s="177">
        <f>'หน่วยที่ 1-3'!F3+'หน่วยที่ 1-3'!J3</f>
        <v>0</v>
      </c>
      <c r="D4" s="178">
        <f>'หน่วยที่ 1-3'!N3+'หน่วยที่ 4-6'!F3+'หน่วยที่ 4-6'!J3</f>
        <v>0</v>
      </c>
      <c r="E4" s="90">
        <v>70</v>
      </c>
      <c r="F4" s="171">
        <v>10</v>
      </c>
      <c r="G4" s="27">
        <v>20</v>
      </c>
      <c r="H4" s="93">
        <v>100</v>
      </c>
      <c r="I4" s="344"/>
      <c r="J4" s="346"/>
      <c r="K4" s="367"/>
    </row>
    <row r="5" spans="1:24" ht="18.899999999999999" customHeight="1" thickBot="1">
      <c r="A5" s="8">
        <v>1</v>
      </c>
      <c r="B5" s="138" t="s">
        <v>268</v>
      </c>
      <c r="C5" s="148">
        <f>'หน่วยที่ 1-3'!F4+'หน่วยที่ 1-3'!J4</f>
        <v>0</v>
      </c>
      <c r="D5" s="149">
        <f>'หน่วยที่ 1-3'!N4+'หน่วยที่ 4-6'!F4+'หน่วยที่ 4-6'!J4</f>
        <v>0</v>
      </c>
      <c r="E5" s="143">
        <f>SUM(C5:D5)</f>
        <v>0</v>
      </c>
      <c r="F5" s="62"/>
      <c r="G5" s="146"/>
      <c r="H5" s="144">
        <f>SUM(E5:G5)</f>
        <v>0</v>
      </c>
      <c r="I5" s="145" t="str">
        <f>IF(H5&gt;=80,"4",IF(H5&gt;=75,"3.5",IF(H5&gt;=70,"3",IF(H5&gt;=65,"2.5",IF(H5&gt;=60,"2",IF(H5&gt;=55,"1.5",IF(H5&gt;=50,"1",IF(H5&lt;50,"0"))))))))</f>
        <v>0</v>
      </c>
      <c r="J5" s="30"/>
      <c r="K5" s="31"/>
      <c r="M5" s="335" t="s">
        <v>183</v>
      </c>
      <c r="N5" s="337" t="s">
        <v>262</v>
      </c>
      <c r="O5" s="338"/>
      <c r="P5" s="338"/>
      <c r="Q5" s="338"/>
      <c r="R5" s="338"/>
      <c r="S5" s="338"/>
      <c r="T5" s="338"/>
      <c r="U5" s="338"/>
      <c r="V5" s="338"/>
      <c r="W5" s="339"/>
    </row>
    <row r="6" spans="1:24" ht="18.899999999999999" customHeight="1" thickBot="1">
      <c r="A6" s="9">
        <v>2</v>
      </c>
      <c r="B6" s="138" t="s">
        <v>269</v>
      </c>
      <c r="C6" s="150">
        <f>'หน่วยที่ 1-3'!F5+'หน่วยที่ 1-3'!J5</f>
        <v>0</v>
      </c>
      <c r="D6" s="64">
        <f>'หน่วยที่ 1-3'!N5+'หน่วยที่ 4-6'!F5+'หน่วยที่ 4-6'!J5</f>
        <v>0</v>
      </c>
      <c r="E6" s="143">
        <f t="shared" ref="E6:E20" si="0">SUM(C6:D6)</f>
        <v>0</v>
      </c>
      <c r="F6" s="64"/>
      <c r="G6" s="147"/>
      <c r="H6" s="144">
        <f t="shared" ref="H6:H20" si="1">SUM(E6:G6)</f>
        <v>0</v>
      </c>
      <c r="I6" s="145" t="str">
        <f>IF(H6&gt;=80,"4",IF(H6&gt;=75,"3.5",IF(H6&gt;=70,"3",IF(H6&gt;=65,"2.5",IF(H6&gt;=60,"2",IF(H6&gt;=55,"1.5",IF(H6&gt;=50,"1",IF(H6&lt;50,"0"))))))))</f>
        <v>0</v>
      </c>
      <c r="J6" s="13"/>
      <c r="K6" s="14"/>
      <c r="M6" s="336"/>
      <c r="N6" s="253">
        <v>4</v>
      </c>
      <c r="O6" s="188">
        <v>3.5</v>
      </c>
      <c r="P6" s="188">
        <v>3</v>
      </c>
      <c r="Q6" s="188">
        <v>2.5</v>
      </c>
      <c r="R6" s="188">
        <v>2</v>
      </c>
      <c r="S6" s="188">
        <v>1.5</v>
      </c>
      <c r="T6" s="188">
        <v>1</v>
      </c>
      <c r="U6" s="188">
        <v>0</v>
      </c>
      <c r="V6" s="188" t="s">
        <v>182</v>
      </c>
      <c r="W6" s="188" t="s">
        <v>185</v>
      </c>
      <c r="X6" s="38" t="s">
        <v>4</v>
      </c>
    </row>
    <row r="7" spans="1:24" ht="18.899999999999999" customHeight="1" thickBot="1">
      <c r="A7" s="9">
        <v>3</v>
      </c>
      <c r="B7" s="138" t="s">
        <v>270</v>
      </c>
      <c r="C7" s="150">
        <f>'หน่วยที่ 1-3'!F6+'หน่วยที่ 1-3'!J6+'หน่วยที่ 1-3'!N6</f>
        <v>0</v>
      </c>
      <c r="D7" s="64">
        <f>'หน่วยที่ 1-3'!N6+'หน่วยที่ 4-6'!F6+'หน่วยที่ 4-6'!J6</f>
        <v>0</v>
      </c>
      <c r="E7" s="143">
        <f t="shared" si="0"/>
        <v>0</v>
      </c>
      <c r="F7" s="64"/>
      <c r="G7" s="147"/>
      <c r="H7" s="144">
        <f t="shared" si="1"/>
        <v>0</v>
      </c>
      <c r="I7" s="145" t="str">
        <f>IF(H7&gt;=80,"4",IF(H7&gt;=75,"3.5",IF(H7&gt;=70,"3",IF(H7&gt;=65,"2.5",IF(H7&gt;=60,"2",IF(H7&gt;=55,"1.5",IF(H7&gt;=50,"1",IF(H7&lt;50,"0"))))))))</f>
        <v>0</v>
      </c>
      <c r="J7" s="13"/>
      <c r="K7" s="14"/>
      <c r="M7" s="251">
        <f>COUNTA(B5:B39)</f>
        <v>23</v>
      </c>
      <c r="N7" s="236">
        <f>COUNTIF(I4:I38,"4")</f>
        <v>0</v>
      </c>
      <c r="O7" s="236">
        <f>COUNTIF(I4:I38,"3.5")</f>
        <v>0</v>
      </c>
      <c r="P7" s="236">
        <f>COUNTIF(I4:I38,"3")</f>
        <v>0</v>
      </c>
      <c r="Q7" s="236">
        <f>COUNTIF(I4:I38,"2.5")</f>
        <v>0</v>
      </c>
      <c r="R7" s="236">
        <f>COUNTIF(I4:I38,"2")</f>
        <v>0</v>
      </c>
      <c r="S7" s="236">
        <f>COUNTIF(I4:I38,"1.5")</f>
        <v>0</v>
      </c>
      <c r="T7" s="236">
        <f>COUNTIF($I$4:$I$38,"1")</f>
        <v>0</v>
      </c>
      <c r="U7" s="236">
        <f>COUNTIF($I$4:$I$38,"0")</f>
        <v>23</v>
      </c>
      <c r="V7" s="236">
        <f>COUNTIF($I$4:$I$38,"ร")</f>
        <v>0</v>
      </c>
      <c r="W7" s="236">
        <f>COUNTIF($I$4:$I$38,"มส")</f>
        <v>0</v>
      </c>
      <c r="X7" s="1">
        <f>SUM(N7:W7)</f>
        <v>23</v>
      </c>
    </row>
    <row r="8" spans="1:24" ht="18.899999999999999" customHeight="1" thickBot="1">
      <c r="A8" s="9">
        <v>4</v>
      </c>
      <c r="B8" s="138" t="s">
        <v>271</v>
      </c>
      <c r="C8" s="150">
        <f>'หน่วยที่ 1-3'!F7+'หน่วยที่ 1-3'!J7+'หน่วยที่ 1-3'!N7</f>
        <v>0</v>
      </c>
      <c r="D8" s="64">
        <f>'หน่วยที่ 1-3'!N7+'หน่วยที่ 4-6'!F7+'หน่วยที่ 4-6'!J7</f>
        <v>0</v>
      </c>
      <c r="E8" s="143">
        <f t="shared" si="0"/>
        <v>0</v>
      </c>
      <c r="F8" s="64"/>
      <c r="G8" s="147"/>
      <c r="H8" s="144">
        <f t="shared" si="1"/>
        <v>0</v>
      </c>
      <c r="I8" s="145" t="str">
        <f t="shared" ref="I8:I20" si="2">IF(H8&gt;=80,"4",IF(H8&gt;=75,"3.5",IF(H8&gt;=70,"3",IF(H8&gt;=65,"2.5",IF(H8&gt;=60,"2",IF(H8&gt;=55,"1.5",IF(H8&gt;=50,"1",IF(H8&lt;50,"0"))))))))</f>
        <v>0</v>
      </c>
      <c r="J8" s="13"/>
      <c r="K8" s="14"/>
      <c r="M8" s="252" t="s">
        <v>196</v>
      </c>
      <c r="N8" s="246">
        <f>N7/$M$7*100</f>
        <v>0</v>
      </c>
      <c r="O8" s="246">
        <f>O7/$M$7*100</f>
        <v>0</v>
      </c>
      <c r="P8" s="246">
        <f t="shared" ref="P8:U8" si="3">P7/$M$7*100</f>
        <v>0</v>
      </c>
      <c r="Q8" s="246">
        <f t="shared" si="3"/>
        <v>0</v>
      </c>
      <c r="R8" s="246">
        <f t="shared" si="3"/>
        <v>0</v>
      </c>
      <c r="S8" s="246">
        <f t="shared" si="3"/>
        <v>0</v>
      </c>
      <c r="T8" s="246">
        <f t="shared" si="3"/>
        <v>0</v>
      </c>
      <c r="U8" s="246">
        <f t="shared" si="3"/>
        <v>100</v>
      </c>
      <c r="V8" s="246">
        <f t="shared" ref="V8" si="4">V7/$M$7*100</f>
        <v>0</v>
      </c>
      <c r="W8" s="246">
        <f t="shared" ref="W8" si="5">W7/$M$7*100</f>
        <v>0</v>
      </c>
      <c r="X8" s="248">
        <f>SUM(N8:W8)</f>
        <v>100</v>
      </c>
    </row>
    <row r="9" spans="1:24" ht="18.899999999999999" customHeight="1">
      <c r="A9" s="9">
        <v>5</v>
      </c>
      <c r="B9" s="138" t="s">
        <v>272</v>
      </c>
      <c r="C9" s="145">
        <f>'หน่วยที่ 1-3'!F8+'หน่วยที่ 1-3'!J8+'หน่วยที่ 1-3'!N8</f>
        <v>0</v>
      </c>
      <c r="D9" s="64">
        <f>'หน่วยที่ 1-3'!N8+'หน่วยที่ 4-6'!F8+'หน่วยที่ 4-6'!J8</f>
        <v>0</v>
      </c>
      <c r="E9" s="143">
        <f t="shared" si="0"/>
        <v>0</v>
      </c>
      <c r="F9" s="64"/>
      <c r="G9" s="147"/>
      <c r="H9" s="144">
        <f t="shared" si="1"/>
        <v>0</v>
      </c>
      <c r="I9" s="145" t="str">
        <f t="shared" si="2"/>
        <v>0</v>
      </c>
      <c r="J9" s="13"/>
      <c r="K9" s="14"/>
    </row>
    <row r="10" spans="1:24" ht="18.899999999999999" customHeight="1">
      <c r="A10" s="9">
        <v>6</v>
      </c>
      <c r="B10" s="138" t="s">
        <v>273</v>
      </c>
      <c r="C10" s="145">
        <f>'หน่วยที่ 1-3'!F9+'หน่วยที่ 1-3'!J9+'หน่วยที่ 1-3'!N9</f>
        <v>0</v>
      </c>
      <c r="D10" s="64">
        <f>'หน่วยที่ 1-3'!N9+'หน่วยที่ 4-6'!F9+'หน่วยที่ 4-6'!J9</f>
        <v>0</v>
      </c>
      <c r="E10" s="143">
        <f t="shared" si="0"/>
        <v>0</v>
      </c>
      <c r="F10" s="64"/>
      <c r="G10" s="147"/>
      <c r="H10" s="144">
        <f t="shared" si="1"/>
        <v>0</v>
      </c>
      <c r="I10" s="145" t="str">
        <f t="shared" si="2"/>
        <v>0</v>
      </c>
      <c r="J10" s="13"/>
      <c r="K10" s="14"/>
    </row>
    <row r="11" spans="1:24" ht="18.899999999999999" customHeight="1">
      <c r="A11" s="9">
        <v>7</v>
      </c>
      <c r="B11" s="138" t="s">
        <v>274</v>
      </c>
      <c r="C11" s="145">
        <f>'หน่วยที่ 1-3'!F10+'หน่วยที่ 1-3'!J10+'หน่วยที่ 1-3'!N10</f>
        <v>0</v>
      </c>
      <c r="D11" s="64">
        <f>'หน่วยที่ 1-3'!N10+'หน่วยที่ 4-6'!F10+'หน่วยที่ 4-6'!J10</f>
        <v>0</v>
      </c>
      <c r="E11" s="143">
        <f t="shared" si="0"/>
        <v>0</v>
      </c>
      <c r="F11" s="64"/>
      <c r="G11" s="147"/>
      <c r="H11" s="144">
        <f t="shared" si="1"/>
        <v>0</v>
      </c>
      <c r="I11" s="145" t="str">
        <f t="shared" si="2"/>
        <v>0</v>
      </c>
      <c r="J11" s="13"/>
      <c r="K11" s="14"/>
    </row>
    <row r="12" spans="1:24" ht="18.899999999999999" customHeight="1">
      <c r="A12" s="9">
        <v>8</v>
      </c>
      <c r="B12" s="138" t="s">
        <v>275</v>
      </c>
      <c r="C12" s="145">
        <f>'หน่วยที่ 1-3'!F11+'หน่วยที่ 1-3'!J11+'หน่วยที่ 1-3'!N11</f>
        <v>0</v>
      </c>
      <c r="D12" s="64">
        <f>'หน่วยที่ 1-3'!N11+'หน่วยที่ 4-6'!F11+'หน่วยที่ 4-6'!J11</f>
        <v>0</v>
      </c>
      <c r="E12" s="143">
        <f t="shared" si="0"/>
        <v>0</v>
      </c>
      <c r="F12" s="64"/>
      <c r="G12" s="147"/>
      <c r="H12" s="144">
        <f t="shared" si="1"/>
        <v>0</v>
      </c>
      <c r="I12" s="145" t="str">
        <f t="shared" si="2"/>
        <v>0</v>
      </c>
      <c r="J12" s="13"/>
      <c r="K12" s="14"/>
    </row>
    <row r="13" spans="1:24" ht="18.899999999999999" customHeight="1">
      <c r="A13" s="9">
        <v>9</v>
      </c>
      <c r="B13" s="138" t="s">
        <v>276</v>
      </c>
      <c r="C13" s="145">
        <f>'หน่วยที่ 1-3'!F12+'หน่วยที่ 1-3'!J12+'หน่วยที่ 1-3'!N12</f>
        <v>0</v>
      </c>
      <c r="D13" s="64">
        <f>'หน่วยที่ 1-3'!N12+'หน่วยที่ 4-6'!F12+'หน่วยที่ 4-6'!J12</f>
        <v>0</v>
      </c>
      <c r="E13" s="143">
        <f t="shared" si="0"/>
        <v>0</v>
      </c>
      <c r="F13" s="64"/>
      <c r="G13" s="169"/>
      <c r="H13" s="144">
        <f t="shared" si="1"/>
        <v>0</v>
      </c>
      <c r="I13" s="145" t="str">
        <f t="shared" si="2"/>
        <v>0</v>
      </c>
      <c r="J13" s="13"/>
      <c r="K13" s="14"/>
    </row>
    <row r="14" spans="1:24" ht="18.899999999999999" customHeight="1">
      <c r="A14" s="9">
        <v>10</v>
      </c>
      <c r="B14" s="138" t="s">
        <v>277</v>
      </c>
      <c r="C14" s="145">
        <f>'หน่วยที่ 1-3'!F13+'หน่วยที่ 1-3'!J13+'หน่วยที่ 1-3'!N13</f>
        <v>0</v>
      </c>
      <c r="D14" s="64">
        <f>'หน่วยที่ 1-3'!N13+'หน่วยที่ 4-6'!F13+'หน่วยที่ 4-6'!J13</f>
        <v>0</v>
      </c>
      <c r="E14" s="143">
        <f t="shared" si="0"/>
        <v>0</v>
      </c>
      <c r="F14" s="64"/>
      <c r="G14" s="147"/>
      <c r="H14" s="144">
        <f t="shared" si="1"/>
        <v>0</v>
      </c>
      <c r="I14" s="145" t="str">
        <f t="shared" si="2"/>
        <v>0</v>
      </c>
      <c r="J14" s="13"/>
      <c r="K14" s="14"/>
    </row>
    <row r="15" spans="1:24" ht="18.899999999999999" customHeight="1">
      <c r="A15" s="9">
        <v>11</v>
      </c>
      <c r="B15" s="138" t="s">
        <v>278</v>
      </c>
      <c r="C15" s="145">
        <f>'หน่วยที่ 1-3'!F14+'หน่วยที่ 1-3'!J14+'หน่วยที่ 1-3'!N14</f>
        <v>0</v>
      </c>
      <c r="D15" s="64">
        <f>'หน่วยที่ 1-3'!N14+'หน่วยที่ 4-6'!F14+'หน่วยที่ 4-6'!J14</f>
        <v>0</v>
      </c>
      <c r="E15" s="143">
        <f t="shared" si="0"/>
        <v>0</v>
      </c>
      <c r="F15" s="64"/>
      <c r="G15" s="147"/>
      <c r="H15" s="144">
        <f t="shared" si="1"/>
        <v>0</v>
      </c>
      <c r="I15" s="145" t="str">
        <f t="shared" si="2"/>
        <v>0</v>
      </c>
      <c r="J15" s="13"/>
      <c r="K15" s="14"/>
    </row>
    <row r="16" spans="1:24" ht="18.899999999999999" customHeight="1">
      <c r="A16" s="9">
        <v>12</v>
      </c>
      <c r="B16" s="138" t="s">
        <v>279</v>
      </c>
      <c r="C16" s="145">
        <f>'หน่วยที่ 1-3'!F15+'หน่วยที่ 1-3'!J15+'หน่วยที่ 1-3'!N15</f>
        <v>0</v>
      </c>
      <c r="D16" s="64">
        <f>'หน่วยที่ 1-3'!N15+'หน่วยที่ 4-6'!F15+'หน่วยที่ 4-6'!J15</f>
        <v>0</v>
      </c>
      <c r="E16" s="143">
        <f t="shared" si="0"/>
        <v>0</v>
      </c>
      <c r="F16" s="64"/>
      <c r="G16" s="147"/>
      <c r="H16" s="144">
        <f t="shared" si="1"/>
        <v>0</v>
      </c>
      <c r="I16" s="145" t="str">
        <f t="shared" si="2"/>
        <v>0</v>
      </c>
      <c r="J16" s="13"/>
      <c r="K16" s="14"/>
    </row>
    <row r="17" spans="1:11" ht="18.899999999999999" customHeight="1">
      <c r="A17" s="9">
        <v>13</v>
      </c>
      <c r="B17" s="138" t="s">
        <v>280</v>
      </c>
      <c r="C17" s="145">
        <f>'หน่วยที่ 1-3'!F16+'หน่วยที่ 1-3'!J16+'หน่วยที่ 1-3'!N16</f>
        <v>0</v>
      </c>
      <c r="D17" s="64">
        <f>'หน่วยที่ 1-3'!N16+'หน่วยที่ 4-6'!F16+'หน่วยที่ 4-6'!J16</f>
        <v>0</v>
      </c>
      <c r="E17" s="143">
        <f t="shared" si="0"/>
        <v>0</v>
      </c>
      <c r="F17" s="64"/>
      <c r="G17" s="147"/>
      <c r="H17" s="144">
        <f t="shared" si="1"/>
        <v>0</v>
      </c>
      <c r="I17" s="145" t="str">
        <f t="shared" si="2"/>
        <v>0</v>
      </c>
      <c r="J17" s="13"/>
      <c r="K17" s="14"/>
    </row>
    <row r="18" spans="1:11" ht="18.899999999999999" customHeight="1">
      <c r="A18" s="9">
        <v>14</v>
      </c>
      <c r="B18" s="138" t="s">
        <v>281</v>
      </c>
      <c r="C18" s="145">
        <f>'หน่วยที่ 1-3'!F17+'หน่วยที่ 1-3'!J17+'หน่วยที่ 1-3'!N17</f>
        <v>0</v>
      </c>
      <c r="D18" s="64">
        <f>'หน่วยที่ 1-3'!N17+'หน่วยที่ 4-6'!F17+'หน่วยที่ 4-6'!J17</f>
        <v>0</v>
      </c>
      <c r="E18" s="143">
        <f t="shared" si="0"/>
        <v>0</v>
      </c>
      <c r="F18" s="64"/>
      <c r="G18" s="147"/>
      <c r="H18" s="144">
        <f t="shared" si="1"/>
        <v>0</v>
      </c>
      <c r="I18" s="145" t="str">
        <f t="shared" si="2"/>
        <v>0</v>
      </c>
      <c r="J18" s="13"/>
      <c r="K18" s="14"/>
    </row>
    <row r="19" spans="1:11" ht="18.899999999999999" customHeight="1">
      <c r="A19" s="9">
        <v>15</v>
      </c>
      <c r="B19" s="138" t="s">
        <v>282</v>
      </c>
      <c r="C19" s="145">
        <f>'หน่วยที่ 1-3'!F18+'หน่วยที่ 1-3'!J18+'หน่วยที่ 1-3'!N18</f>
        <v>0</v>
      </c>
      <c r="D19" s="64">
        <f>'หน่วยที่ 1-3'!N18+'หน่วยที่ 4-6'!F18+'หน่วยที่ 4-6'!J18</f>
        <v>0</v>
      </c>
      <c r="E19" s="143">
        <f t="shared" si="0"/>
        <v>0</v>
      </c>
      <c r="F19" s="64"/>
      <c r="G19" s="147"/>
      <c r="H19" s="144">
        <f t="shared" si="1"/>
        <v>0</v>
      </c>
      <c r="I19" s="145" t="str">
        <f t="shared" si="2"/>
        <v>0</v>
      </c>
      <c r="J19" s="13"/>
      <c r="K19" s="14"/>
    </row>
    <row r="20" spans="1:11" ht="18.899999999999999" customHeight="1">
      <c r="A20" s="9">
        <v>16</v>
      </c>
      <c r="B20" s="138" t="s">
        <v>283</v>
      </c>
      <c r="C20" s="145">
        <f>'หน่วยที่ 1-3'!F19+'หน่วยที่ 1-3'!J19+'หน่วยที่ 1-3'!N19</f>
        <v>0</v>
      </c>
      <c r="D20" s="64">
        <f>'หน่วยที่ 1-3'!N19+'หน่วยที่ 4-6'!F19+'หน่วยที่ 4-6'!J19</f>
        <v>0</v>
      </c>
      <c r="E20" s="143">
        <f t="shared" si="0"/>
        <v>0</v>
      </c>
      <c r="F20" s="64"/>
      <c r="G20" s="147"/>
      <c r="H20" s="144">
        <f t="shared" si="1"/>
        <v>0</v>
      </c>
      <c r="I20" s="162" t="str">
        <f t="shared" si="2"/>
        <v>0</v>
      </c>
      <c r="J20" s="13"/>
      <c r="K20" s="14"/>
    </row>
    <row r="21" spans="1:11" ht="18.899999999999999" customHeight="1">
      <c r="A21" s="9">
        <v>17</v>
      </c>
      <c r="B21" s="138" t="s">
        <v>284</v>
      </c>
      <c r="C21" s="145">
        <f>'หน่วยที่ 1-3'!F20+'หน่วยที่ 1-3'!J20+'หน่วยที่ 1-3'!N20</f>
        <v>0</v>
      </c>
      <c r="D21" s="64">
        <f>'หน่วยที่ 1-3'!N20+'หน่วยที่ 4-6'!F20+'หน่วยที่ 4-6'!J20</f>
        <v>0</v>
      </c>
      <c r="E21" s="143">
        <f t="shared" ref="E21:E24" si="6">SUM(C21:D21)</f>
        <v>0</v>
      </c>
      <c r="F21" s="64"/>
      <c r="G21" s="147"/>
      <c r="H21" s="144">
        <f t="shared" ref="H21:H24" si="7">SUM(E21:G21)</f>
        <v>0</v>
      </c>
      <c r="I21" s="162" t="str">
        <f t="shared" ref="I21:I24" si="8">IF(H21&gt;=80,"4",IF(H21&gt;=75,"3.5",IF(H21&gt;=70,"3",IF(H21&gt;=65,"2.5",IF(H21&gt;=60,"2",IF(H21&gt;=55,"1.5",IF(H21&gt;=50,"1",IF(H21&lt;50,"0"))))))))</f>
        <v>0</v>
      </c>
      <c r="J21" s="13"/>
      <c r="K21" s="14"/>
    </row>
    <row r="22" spans="1:11" ht="18.899999999999999" customHeight="1">
      <c r="A22" s="9">
        <v>18</v>
      </c>
      <c r="B22" s="138" t="s">
        <v>285</v>
      </c>
      <c r="C22" s="145">
        <f>'หน่วยที่ 1-3'!F21+'หน่วยที่ 1-3'!J21+'หน่วยที่ 1-3'!N21</f>
        <v>0</v>
      </c>
      <c r="D22" s="64">
        <f>'หน่วยที่ 1-3'!N21+'หน่วยที่ 4-6'!F21+'หน่วยที่ 4-6'!J21</f>
        <v>0</v>
      </c>
      <c r="E22" s="143">
        <f t="shared" si="6"/>
        <v>0</v>
      </c>
      <c r="F22" s="64"/>
      <c r="G22" s="147"/>
      <c r="H22" s="144">
        <f t="shared" si="7"/>
        <v>0</v>
      </c>
      <c r="I22" s="162" t="str">
        <f t="shared" si="8"/>
        <v>0</v>
      </c>
      <c r="J22" s="13"/>
      <c r="K22" s="14"/>
    </row>
    <row r="23" spans="1:11" ht="18.899999999999999" customHeight="1">
      <c r="A23" s="9">
        <v>19</v>
      </c>
      <c r="B23" s="138" t="s">
        <v>286</v>
      </c>
      <c r="C23" s="145">
        <f>'หน่วยที่ 1-3'!F22+'หน่วยที่ 1-3'!J22+'หน่วยที่ 1-3'!N22</f>
        <v>0</v>
      </c>
      <c r="D23" s="64">
        <f>'หน่วยที่ 1-3'!N22+'หน่วยที่ 4-6'!F22+'หน่วยที่ 4-6'!J22</f>
        <v>0</v>
      </c>
      <c r="E23" s="143">
        <f t="shared" si="6"/>
        <v>0</v>
      </c>
      <c r="F23" s="64"/>
      <c r="G23" s="147"/>
      <c r="H23" s="144">
        <f t="shared" si="7"/>
        <v>0</v>
      </c>
      <c r="I23" s="162" t="str">
        <f t="shared" si="8"/>
        <v>0</v>
      </c>
      <c r="J23" s="13"/>
      <c r="K23" s="14"/>
    </row>
    <row r="24" spans="1:11" ht="18.899999999999999" customHeight="1">
      <c r="A24" s="260">
        <v>20</v>
      </c>
      <c r="B24" s="138" t="s">
        <v>287</v>
      </c>
      <c r="C24" s="145">
        <f>'หน่วยที่ 1-3'!F23+'หน่วยที่ 1-3'!J23+'หน่วยที่ 1-3'!N23</f>
        <v>0</v>
      </c>
      <c r="D24" s="64">
        <f>'หน่วยที่ 1-3'!N23+'หน่วยที่ 4-6'!F23+'หน่วยที่ 4-6'!J23</f>
        <v>0</v>
      </c>
      <c r="E24" s="143">
        <f t="shared" si="6"/>
        <v>0</v>
      </c>
      <c r="F24" s="64"/>
      <c r="G24" s="147"/>
      <c r="H24" s="144">
        <f t="shared" si="7"/>
        <v>0</v>
      </c>
      <c r="I24" s="162" t="str">
        <f t="shared" si="8"/>
        <v>0</v>
      </c>
      <c r="J24" s="13"/>
      <c r="K24" s="14"/>
    </row>
    <row r="25" spans="1:11" ht="18.899999999999999" customHeight="1">
      <c r="A25" s="9">
        <v>21</v>
      </c>
      <c r="B25" s="138" t="s">
        <v>288</v>
      </c>
      <c r="C25" s="145">
        <f>'หน่วยที่ 1-3'!F24+'หน่วยที่ 1-3'!J24+'หน่วยที่ 1-3'!N24</f>
        <v>0</v>
      </c>
      <c r="D25" s="64">
        <f>'หน่วยที่ 1-3'!N24+'หน่วยที่ 4-6'!F24+'หน่วยที่ 4-6'!J24</f>
        <v>0</v>
      </c>
      <c r="E25" s="143">
        <f t="shared" ref="E25" si="9">SUM(C25:D25)</f>
        <v>0</v>
      </c>
      <c r="F25" s="64"/>
      <c r="G25" s="147"/>
      <c r="H25" s="144">
        <f t="shared" ref="H25" si="10">SUM(E25:G25)</f>
        <v>0</v>
      </c>
      <c r="I25" s="162" t="str">
        <f t="shared" ref="I25" si="11">IF(H25&gt;=80,"4",IF(H25&gt;=75,"3.5",IF(H25&gt;=70,"3",IF(H25&gt;=65,"2.5",IF(H25&gt;=60,"2",IF(H25&gt;=55,"1.5",IF(H25&gt;=50,"1",IF(H25&lt;50,"0"))))))))</f>
        <v>0</v>
      </c>
      <c r="J25" s="13"/>
      <c r="K25" s="14"/>
    </row>
    <row r="26" spans="1:11" ht="18.899999999999999" customHeight="1">
      <c r="A26" s="111">
        <v>22</v>
      </c>
      <c r="B26" s="281" t="s">
        <v>289</v>
      </c>
      <c r="C26" s="145">
        <f>'หน่วยที่ 1-3'!F25+'หน่วยที่ 1-3'!J25+'หน่วยที่ 1-3'!N25</f>
        <v>0</v>
      </c>
      <c r="D26" s="64">
        <f>'หน่วยที่ 1-3'!N25+'หน่วยที่ 4-6'!F25+'หน่วยที่ 4-6'!J25</f>
        <v>0</v>
      </c>
      <c r="E26" s="143">
        <f t="shared" ref="E26:E27" si="12">SUM(C26:D26)</f>
        <v>0</v>
      </c>
      <c r="F26" s="64"/>
      <c r="G26" s="147"/>
      <c r="H26" s="144">
        <f t="shared" ref="H26:H27" si="13">SUM(E26:G26)</f>
        <v>0</v>
      </c>
      <c r="I26" s="145" t="str">
        <f t="shared" ref="I26:I27" si="14">IF(H26&gt;=80,"4",IF(H26&gt;=75,"3.5",IF(H26&gt;=70,"3",IF(H26&gt;=65,"2.5",IF(H26&gt;=60,"2",IF(H26&gt;=55,"1.5",IF(H26&gt;=50,"1",IF(H26&lt;50,"0"))))))))</f>
        <v>0</v>
      </c>
      <c r="J26" s="13"/>
      <c r="K26" s="14"/>
    </row>
    <row r="27" spans="1:11" ht="18.899999999999999" customHeight="1" thickBot="1">
      <c r="A27" s="280">
        <v>23</v>
      </c>
      <c r="B27" s="282" t="s">
        <v>290</v>
      </c>
      <c r="C27" s="262">
        <f>'หน่วยที่ 1-3'!F26+'หน่วยที่ 1-3'!J26+'หน่วยที่ 1-3'!N26</f>
        <v>0</v>
      </c>
      <c r="D27" s="263">
        <f>'หน่วยที่ 1-3'!N26+'หน่วยที่ 4-6'!F26+'หน่วยที่ 4-6'!J26</f>
        <v>0</v>
      </c>
      <c r="E27" s="264">
        <f t="shared" si="12"/>
        <v>0</v>
      </c>
      <c r="F27" s="263"/>
      <c r="G27" s="265"/>
      <c r="H27" s="266">
        <f t="shared" si="13"/>
        <v>0</v>
      </c>
      <c r="I27" s="262" t="str">
        <f t="shared" si="14"/>
        <v>0</v>
      </c>
      <c r="J27" s="267"/>
      <c r="K27" s="268"/>
    </row>
    <row r="28" spans="1:11" ht="18.899999999999999" customHeight="1" thickTop="1">
      <c r="A28" s="113">
        <v>24</v>
      </c>
      <c r="B28" s="168"/>
      <c r="C28" s="145"/>
      <c r="D28" s="62"/>
      <c r="E28" s="143"/>
      <c r="F28" s="62"/>
      <c r="G28" s="146"/>
      <c r="H28" s="144"/>
      <c r="I28" s="145"/>
      <c r="J28" s="30"/>
      <c r="K28" s="31"/>
    </row>
    <row r="29" spans="1:11" ht="18.899999999999999" customHeight="1">
      <c r="A29" s="111">
        <v>25</v>
      </c>
      <c r="B29" s="52"/>
      <c r="C29" s="17"/>
      <c r="D29" s="13"/>
      <c r="E29" s="91"/>
      <c r="F29" s="13"/>
      <c r="G29" s="32"/>
      <c r="H29" s="94"/>
      <c r="I29" s="17"/>
      <c r="J29" s="13"/>
      <c r="K29" s="14"/>
    </row>
    <row r="30" spans="1:11" ht="18.899999999999999" customHeight="1">
      <c r="A30" s="111">
        <v>26</v>
      </c>
      <c r="B30" s="52"/>
      <c r="C30" s="17"/>
      <c r="D30" s="13"/>
      <c r="E30" s="91"/>
      <c r="F30" s="13"/>
      <c r="G30" s="32"/>
      <c r="H30" s="94"/>
      <c r="I30" s="17"/>
      <c r="J30" s="13"/>
      <c r="K30" s="14"/>
    </row>
    <row r="31" spans="1:11" ht="18.899999999999999" customHeight="1">
      <c r="A31" s="111">
        <v>27</v>
      </c>
      <c r="B31" s="52"/>
      <c r="C31" s="17"/>
      <c r="D31" s="13"/>
      <c r="E31" s="91"/>
      <c r="F31" s="13"/>
      <c r="G31" s="32"/>
      <c r="H31" s="94"/>
      <c r="I31" s="17"/>
      <c r="J31" s="13"/>
      <c r="K31" s="14"/>
    </row>
    <row r="32" spans="1:11" ht="18.899999999999999" customHeight="1">
      <c r="A32" s="111">
        <v>28</v>
      </c>
      <c r="B32" s="52"/>
      <c r="C32" s="17"/>
      <c r="D32" s="13"/>
      <c r="E32" s="91"/>
      <c r="F32" s="13"/>
      <c r="G32" s="32"/>
      <c r="H32" s="94"/>
      <c r="I32" s="17"/>
      <c r="J32" s="13"/>
      <c r="K32" s="14"/>
    </row>
    <row r="33" spans="1:11" ht="18.899999999999999" customHeight="1">
      <c r="A33" s="111">
        <v>29</v>
      </c>
      <c r="B33" s="53"/>
      <c r="C33" s="17"/>
      <c r="D33" s="13"/>
      <c r="E33" s="91"/>
      <c r="F33" s="13"/>
      <c r="G33" s="32"/>
      <c r="H33" s="94"/>
      <c r="I33" s="17"/>
      <c r="J33" s="13"/>
      <c r="K33" s="14"/>
    </row>
    <row r="34" spans="1:11" ht="18.899999999999999" customHeight="1">
      <c r="A34" s="111">
        <v>30</v>
      </c>
      <c r="B34" s="52"/>
      <c r="C34" s="17"/>
      <c r="D34" s="13"/>
      <c r="E34" s="91"/>
      <c r="F34" s="13"/>
      <c r="G34" s="32"/>
      <c r="H34" s="94"/>
      <c r="I34" s="17"/>
      <c r="J34" s="13"/>
      <c r="K34" s="14"/>
    </row>
    <row r="35" spans="1:11" ht="18.899999999999999" customHeight="1">
      <c r="A35" s="111">
        <v>31</v>
      </c>
      <c r="B35" s="69"/>
      <c r="C35" s="17"/>
      <c r="D35" s="13"/>
      <c r="E35" s="91"/>
      <c r="F35" s="13"/>
      <c r="G35" s="32"/>
      <c r="H35" s="94"/>
      <c r="I35" s="17"/>
      <c r="J35" s="13"/>
      <c r="K35" s="14"/>
    </row>
    <row r="36" spans="1:11" ht="18.899999999999999" customHeight="1">
      <c r="A36" s="111">
        <v>32</v>
      </c>
      <c r="B36" s="79"/>
      <c r="C36" s="17"/>
      <c r="D36" s="13"/>
      <c r="E36" s="91"/>
      <c r="F36" s="13"/>
      <c r="G36" s="32"/>
      <c r="H36" s="94"/>
      <c r="I36" s="17"/>
      <c r="J36" s="13"/>
      <c r="K36" s="14"/>
    </row>
    <row r="37" spans="1:11" ht="18.899999999999999" customHeight="1">
      <c r="A37" s="111">
        <v>33</v>
      </c>
      <c r="B37" s="79"/>
      <c r="C37" s="17"/>
      <c r="D37" s="13"/>
      <c r="E37" s="91"/>
      <c r="F37" s="13"/>
      <c r="G37" s="32"/>
      <c r="H37" s="94"/>
      <c r="I37" s="17"/>
      <c r="J37" s="13"/>
      <c r="K37" s="14"/>
    </row>
    <row r="38" spans="1:11" ht="18.899999999999999" customHeight="1">
      <c r="A38" s="111">
        <v>34</v>
      </c>
      <c r="B38" s="79"/>
      <c r="C38" s="17"/>
      <c r="D38" s="13"/>
      <c r="E38" s="91"/>
      <c r="F38" s="13"/>
      <c r="G38" s="32"/>
      <c r="H38" s="94"/>
      <c r="I38" s="17"/>
      <c r="J38" s="13"/>
      <c r="K38" s="14"/>
    </row>
    <row r="39" spans="1:11" ht="18.899999999999999" customHeight="1" thickBot="1">
      <c r="A39" s="112">
        <v>35</v>
      </c>
      <c r="B39" s="80"/>
      <c r="C39" s="18"/>
      <c r="D39" s="15"/>
      <c r="E39" s="92"/>
      <c r="F39" s="15"/>
      <c r="G39" s="33"/>
      <c r="H39" s="95"/>
      <c r="I39" s="18"/>
      <c r="J39" s="15"/>
      <c r="K39" s="16"/>
    </row>
  </sheetData>
  <mergeCells count="13">
    <mergeCell ref="M5:M6"/>
    <mergeCell ref="N5:W5"/>
    <mergeCell ref="A1:A4"/>
    <mergeCell ref="I2:I4"/>
    <mergeCell ref="J2:J4"/>
    <mergeCell ref="F1:F3"/>
    <mergeCell ref="G1:G3"/>
    <mergeCell ref="B1:B4"/>
    <mergeCell ref="C1:E1"/>
    <mergeCell ref="H1:H3"/>
    <mergeCell ref="I1:K1"/>
    <mergeCell ref="E2:E3"/>
    <mergeCell ref="K2:K4"/>
  </mergeCells>
  <pageMargins left="0.82677165354330717" right="0.11811023622047245" top="0.55118110236220474" bottom="0.55118110236220474" header="0.31496062992125984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9"/>
  <sheetViews>
    <sheetView zoomScale="110" zoomScaleNormal="110" workbookViewId="0">
      <selection activeCell="B5" sqref="B5"/>
    </sheetView>
  </sheetViews>
  <sheetFormatPr defaultColWidth="9" defaultRowHeight="21"/>
  <cols>
    <col min="1" max="1" width="4.796875" style="1" customWidth="1"/>
    <col min="2" max="2" width="20.3984375" style="55" customWidth="1"/>
    <col min="3" max="7" width="4.69921875" style="1" bestFit="1" customWidth="1"/>
    <col min="8" max="8" width="7.3984375" style="1" bestFit="1" customWidth="1"/>
    <col min="9" max="9" width="7.3984375" style="1" customWidth="1"/>
    <col min="10" max="10" width="2.8984375" style="38" customWidth="1"/>
    <col min="11" max="11" width="21.3984375" style="1" bestFit="1" customWidth="1"/>
    <col min="12" max="13" width="9" style="1"/>
    <col min="14" max="14" width="6.796875" style="1" customWidth="1"/>
    <col min="15" max="16384" width="9" style="1"/>
  </cols>
  <sheetData>
    <row r="1" spans="1:18" ht="21.6" thickBot="1">
      <c r="A1" s="379" t="s">
        <v>28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8" s="20" customFormat="1" ht="17.399999999999999" customHeight="1">
      <c r="A2" s="317" t="s">
        <v>0</v>
      </c>
      <c r="B2" s="104"/>
      <c r="C2" s="375" t="s">
        <v>16</v>
      </c>
      <c r="D2" s="377" t="s">
        <v>17</v>
      </c>
      <c r="E2" s="377" t="s">
        <v>18</v>
      </c>
      <c r="F2" s="377" t="s">
        <v>19</v>
      </c>
      <c r="G2" s="380" t="s">
        <v>20</v>
      </c>
      <c r="H2" s="39" t="s">
        <v>21</v>
      </c>
      <c r="I2" s="317" t="s">
        <v>9</v>
      </c>
      <c r="J2" s="326" t="s">
        <v>24</v>
      </c>
      <c r="K2" s="382"/>
    </row>
    <row r="3" spans="1:18" s="20" customFormat="1" ht="18" customHeight="1">
      <c r="A3" s="318"/>
      <c r="B3" s="105" t="s">
        <v>5</v>
      </c>
      <c r="C3" s="376"/>
      <c r="D3" s="378"/>
      <c r="E3" s="378"/>
      <c r="F3" s="378"/>
      <c r="G3" s="381"/>
      <c r="H3" s="40" t="s">
        <v>22</v>
      </c>
      <c r="I3" s="318"/>
      <c r="J3" s="327"/>
      <c r="K3" s="383"/>
    </row>
    <row r="4" spans="1:18" s="20" customFormat="1" ht="18.600000000000001" customHeight="1" thickBot="1">
      <c r="A4" s="319"/>
      <c r="B4" s="106"/>
      <c r="C4" s="19">
        <v>3</v>
      </c>
      <c r="D4" s="41">
        <v>3</v>
      </c>
      <c r="E4" s="41">
        <v>3</v>
      </c>
      <c r="F4" s="41">
        <v>3</v>
      </c>
      <c r="G4" s="42">
        <v>3</v>
      </c>
      <c r="H4" s="43" t="s">
        <v>23</v>
      </c>
      <c r="I4" s="319"/>
      <c r="J4" s="328"/>
      <c r="K4" s="384"/>
    </row>
    <row r="5" spans="1:18" ht="18.600000000000001" customHeight="1" thickBot="1">
      <c r="A5" s="8">
        <v>1</v>
      </c>
      <c r="B5" s="138" t="s">
        <v>268</v>
      </c>
      <c r="C5" s="148"/>
      <c r="D5" s="149"/>
      <c r="E5" s="149"/>
      <c r="F5" s="149"/>
      <c r="G5" s="151"/>
      <c r="H5" s="152" t="e">
        <f>MODE(C5:G5)</f>
        <v>#N/A</v>
      </c>
      <c r="I5" s="145" t="e">
        <f>IF(H5=3,"ดีเยี่ยม",IF(H5=2,"ดี",IF(H5=1,"ผ่าน",IF(H5=0,"ไม่ผ่าน"))))</f>
        <v>#N/A</v>
      </c>
      <c r="J5" s="385" t="s">
        <v>25</v>
      </c>
      <c r="K5" s="386"/>
      <c r="M5" s="371" t="s">
        <v>259</v>
      </c>
      <c r="N5" s="368" t="s">
        <v>261</v>
      </c>
      <c r="O5" s="369"/>
      <c r="P5" s="369"/>
      <c r="Q5" s="370"/>
    </row>
    <row r="6" spans="1:18" ht="18.600000000000001" customHeight="1">
      <c r="A6" s="9">
        <v>2</v>
      </c>
      <c r="B6" s="138" t="s">
        <v>269</v>
      </c>
      <c r="C6" s="150"/>
      <c r="D6" s="64"/>
      <c r="E6" s="64"/>
      <c r="F6" s="64"/>
      <c r="G6" s="153"/>
      <c r="H6" s="154" t="e">
        <f>MODE(C6:G6)</f>
        <v>#N/A</v>
      </c>
      <c r="I6" s="145" t="e">
        <f>IF(H6=3,"ดีเยี่ยม",IF(H6=2,"ดี",IF(H6=1,"ผ่าน",IF(H6=0,"ไม่ผ่าน"))))</f>
        <v>#N/A</v>
      </c>
      <c r="J6" s="107" t="s">
        <v>27</v>
      </c>
      <c r="K6" s="108" t="s">
        <v>26</v>
      </c>
      <c r="M6" s="372"/>
      <c r="N6" s="238" t="s">
        <v>190</v>
      </c>
      <c r="O6" s="190" t="s">
        <v>126</v>
      </c>
      <c r="P6" s="190" t="s">
        <v>191</v>
      </c>
      <c r="Q6" s="238" t="s">
        <v>192</v>
      </c>
    </row>
    <row r="7" spans="1:18" ht="18.600000000000001" customHeight="1" thickBot="1">
      <c r="A7" s="9">
        <v>3</v>
      </c>
      <c r="B7" s="138" t="s">
        <v>270</v>
      </c>
      <c r="C7" s="150"/>
      <c r="D7" s="64"/>
      <c r="E7" s="64"/>
      <c r="F7" s="64"/>
      <c r="G7" s="153"/>
      <c r="H7" s="154" t="e">
        <f t="shared" ref="H7:H20" si="0">MODE(C7:G7)</f>
        <v>#N/A</v>
      </c>
      <c r="I7" s="145" t="e">
        <f t="shared" ref="I7:I20" si="1">IF(H7=3,"ดีเยี่ยม",IF(H7=2,"ดี",IF(H7=1,"ผ่าน",IF(H7=0,"ไม่ผ่าน"))))</f>
        <v>#N/A</v>
      </c>
      <c r="J7" s="109"/>
      <c r="K7" s="108" t="s">
        <v>29</v>
      </c>
      <c r="M7" s="372"/>
      <c r="N7" s="240" t="s">
        <v>155</v>
      </c>
      <c r="O7" s="237" t="s">
        <v>156</v>
      </c>
      <c r="P7" s="237" t="s">
        <v>157</v>
      </c>
      <c r="Q7" s="239" t="s">
        <v>158</v>
      </c>
    </row>
    <row r="8" spans="1:18" ht="18.600000000000001" customHeight="1" thickBot="1">
      <c r="A8" s="9">
        <v>4</v>
      </c>
      <c r="B8" s="138" t="s">
        <v>271</v>
      </c>
      <c r="C8" s="150"/>
      <c r="D8" s="64"/>
      <c r="E8" s="64"/>
      <c r="F8" s="64"/>
      <c r="G8" s="153"/>
      <c r="H8" s="154" t="e">
        <f t="shared" si="0"/>
        <v>#N/A</v>
      </c>
      <c r="I8" s="145" t="e">
        <f t="shared" si="1"/>
        <v>#N/A</v>
      </c>
      <c r="J8" s="109"/>
      <c r="K8" s="108" t="s">
        <v>30</v>
      </c>
      <c r="M8" s="241">
        <f>COUNTA(B5:B39)</f>
        <v>23</v>
      </c>
      <c r="N8" s="236">
        <f>COUNTIF(I5:I39,"ดีเยี่ยม")</f>
        <v>0</v>
      </c>
      <c r="O8" s="236">
        <f>COUNTIF(I5:I39,"ดี")</f>
        <v>0</v>
      </c>
      <c r="P8" s="236">
        <f>COUNTIF(I5:I39,"ผ่าน")</f>
        <v>0</v>
      </c>
      <c r="Q8" s="236">
        <f>COUNTIF(I5:I39,"ไม่ผ่าน")</f>
        <v>0</v>
      </c>
      <c r="R8" s="1">
        <f>SUM(N8:Q8)</f>
        <v>0</v>
      </c>
    </row>
    <row r="9" spans="1:18" ht="18.600000000000001" customHeight="1" thickBot="1">
      <c r="A9" s="9">
        <v>5</v>
      </c>
      <c r="B9" s="138" t="s">
        <v>272</v>
      </c>
      <c r="C9" s="150"/>
      <c r="D9" s="64"/>
      <c r="E9" s="64"/>
      <c r="F9" s="64"/>
      <c r="G9" s="153"/>
      <c r="H9" s="154" t="e">
        <f t="shared" si="0"/>
        <v>#N/A</v>
      </c>
      <c r="I9" s="145" t="e">
        <f t="shared" si="1"/>
        <v>#N/A</v>
      </c>
      <c r="J9" s="107" t="s">
        <v>32</v>
      </c>
      <c r="K9" s="108" t="s">
        <v>107</v>
      </c>
      <c r="M9" s="241" t="s">
        <v>188</v>
      </c>
      <c r="N9" s="245">
        <f>N8/$M$8*100</f>
        <v>0</v>
      </c>
      <c r="O9" s="245">
        <f t="shared" ref="O9:P9" si="2">O8/$M$8*100</f>
        <v>0</v>
      </c>
      <c r="P9" s="245">
        <f t="shared" si="2"/>
        <v>0</v>
      </c>
      <c r="Q9" s="245">
        <f>Q8/$M$8*100</f>
        <v>0</v>
      </c>
      <c r="R9" s="248">
        <f>SUM(N9:Q9)</f>
        <v>0</v>
      </c>
    </row>
    <row r="10" spans="1:18" ht="18.600000000000001" customHeight="1">
      <c r="A10" s="9">
        <v>6</v>
      </c>
      <c r="B10" s="138" t="s">
        <v>273</v>
      </c>
      <c r="C10" s="150"/>
      <c r="D10" s="64"/>
      <c r="E10" s="64"/>
      <c r="F10" s="64"/>
      <c r="G10" s="153"/>
      <c r="H10" s="154" t="e">
        <f t="shared" si="0"/>
        <v>#N/A</v>
      </c>
      <c r="I10" s="145" t="e">
        <f t="shared" si="1"/>
        <v>#N/A</v>
      </c>
      <c r="J10" s="109"/>
      <c r="K10" s="108" t="s">
        <v>108</v>
      </c>
    </row>
    <row r="11" spans="1:18" ht="18.600000000000001" customHeight="1">
      <c r="A11" s="9">
        <v>7</v>
      </c>
      <c r="B11" s="138" t="s">
        <v>274</v>
      </c>
      <c r="C11" s="150"/>
      <c r="D11" s="64"/>
      <c r="E11" s="64"/>
      <c r="F11" s="64"/>
      <c r="G11" s="153"/>
      <c r="H11" s="154" t="e">
        <f t="shared" si="0"/>
        <v>#N/A</v>
      </c>
      <c r="I11" s="145" t="e">
        <f t="shared" si="1"/>
        <v>#N/A</v>
      </c>
      <c r="J11" s="109"/>
      <c r="K11" s="108" t="s">
        <v>31</v>
      </c>
    </row>
    <row r="12" spans="1:18" ht="18.600000000000001" customHeight="1">
      <c r="A12" s="9">
        <v>8</v>
      </c>
      <c r="B12" s="138" t="s">
        <v>275</v>
      </c>
      <c r="C12" s="150"/>
      <c r="D12" s="64"/>
      <c r="E12" s="64"/>
      <c r="F12" s="64"/>
      <c r="G12" s="153"/>
      <c r="H12" s="154" t="e">
        <f t="shared" si="0"/>
        <v>#N/A</v>
      </c>
      <c r="I12" s="145" t="e">
        <f t="shared" si="1"/>
        <v>#N/A</v>
      </c>
      <c r="J12" s="107" t="s">
        <v>33</v>
      </c>
      <c r="K12" s="108" t="s">
        <v>48</v>
      </c>
    </row>
    <row r="13" spans="1:18" ht="18.600000000000001" customHeight="1">
      <c r="A13" s="9">
        <v>9</v>
      </c>
      <c r="B13" s="138" t="s">
        <v>276</v>
      </c>
      <c r="C13" s="150"/>
      <c r="D13" s="64"/>
      <c r="E13" s="64"/>
      <c r="F13" s="64"/>
      <c r="G13" s="153"/>
      <c r="H13" s="154" t="e">
        <f t="shared" si="0"/>
        <v>#N/A</v>
      </c>
      <c r="I13" s="145" t="e">
        <f t="shared" si="1"/>
        <v>#N/A</v>
      </c>
      <c r="J13" s="109"/>
      <c r="K13" s="108" t="s">
        <v>49</v>
      </c>
    </row>
    <row r="14" spans="1:18" ht="18.600000000000001" customHeight="1">
      <c r="A14" s="9">
        <v>10</v>
      </c>
      <c r="B14" s="138" t="s">
        <v>277</v>
      </c>
      <c r="C14" s="150"/>
      <c r="D14" s="64"/>
      <c r="E14" s="64"/>
      <c r="F14" s="64"/>
      <c r="G14" s="153"/>
      <c r="H14" s="154" t="e">
        <f t="shared" si="0"/>
        <v>#N/A</v>
      </c>
      <c r="I14" s="145" t="e">
        <f t="shared" si="1"/>
        <v>#N/A</v>
      </c>
      <c r="J14" s="109"/>
      <c r="K14" s="108" t="s">
        <v>110</v>
      </c>
    </row>
    <row r="15" spans="1:18" ht="18.600000000000001" customHeight="1">
      <c r="A15" s="9">
        <v>11</v>
      </c>
      <c r="B15" s="138" t="s">
        <v>278</v>
      </c>
      <c r="C15" s="150"/>
      <c r="D15" s="64"/>
      <c r="E15" s="64"/>
      <c r="F15" s="64"/>
      <c r="G15" s="153"/>
      <c r="H15" s="154" t="e">
        <f t="shared" si="0"/>
        <v>#N/A</v>
      </c>
      <c r="I15" s="145" t="e">
        <f t="shared" si="1"/>
        <v>#N/A</v>
      </c>
      <c r="J15" s="109"/>
      <c r="K15" s="108" t="s">
        <v>109</v>
      </c>
    </row>
    <row r="16" spans="1:18" ht="18.600000000000001" customHeight="1">
      <c r="A16" s="9">
        <v>12</v>
      </c>
      <c r="B16" s="138" t="s">
        <v>279</v>
      </c>
      <c r="C16" s="150"/>
      <c r="D16" s="64"/>
      <c r="E16" s="64"/>
      <c r="F16" s="64"/>
      <c r="G16" s="153"/>
      <c r="H16" s="154" t="e">
        <f t="shared" si="0"/>
        <v>#N/A</v>
      </c>
      <c r="I16" s="145" t="e">
        <f t="shared" si="1"/>
        <v>#N/A</v>
      </c>
      <c r="J16" s="107" t="s">
        <v>34</v>
      </c>
      <c r="K16" s="108" t="s">
        <v>50</v>
      </c>
    </row>
    <row r="17" spans="1:11" ht="18.600000000000001" customHeight="1">
      <c r="A17" s="9">
        <v>13</v>
      </c>
      <c r="B17" s="138" t="s">
        <v>280</v>
      </c>
      <c r="C17" s="150"/>
      <c r="D17" s="64"/>
      <c r="E17" s="64"/>
      <c r="F17" s="64"/>
      <c r="G17" s="153"/>
      <c r="H17" s="154" t="e">
        <f t="shared" si="0"/>
        <v>#N/A</v>
      </c>
      <c r="I17" s="145" t="e">
        <f t="shared" si="1"/>
        <v>#N/A</v>
      </c>
      <c r="J17" s="109"/>
      <c r="K17" s="108" t="s">
        <v>111</v>
      </c>
    </row>
    <row r="18" spans="1:11" ht="18.600000000000001" customHeight="1">
      <c r="A18" s="9">
        <v>14</v>
      </c>
      <c r="B18" s="138" t="s">
        <v>281</v>
      </c>
      <c r="C18" s="150"/>
      <c r="D18" s="64"/>
      <c r="E18" s="64"/>
      <c r="F18" s="64"/>
      <c r="G18" s="153"/>
      <c r="H18" s="154" t="e">
        <f t="shared" si="0"/>
        <v>#N/A</v>
      </c>
      <c r="I18" s="145" t="e">
        <f t="shared" si="1"/>
        <v>#N/A</v>
      </c>
      <c r="J18" s="109"/>
      <c r="K18" s="108" t="s">
        <v>112</v>
      </c>
    </row>
    <row r="19" spans="1:11" ht="18.600000000000001" customHeight="1">
      <c r="A19" s="9">
        <v>15</v>
      </c>
      <c r="B19" s="138" t="s">
        <v>282</v>
      </c>
      <c r="C19" s="150"/>
      <c r="D19" s="64"/>
      <c r="E19" s="64"/>
      <c r="F19" s="64"/>
      <c r="G19" s="153"/>
      <c r="H19" s="154" t="e">
        <f t="shared" si="0"/>
        <v>#N/A</v>
      </c>
      <c r="I19" s="145" t="e">
        <f t="shared" si="1"/>
        <v>#N/A</v>
      </c>
      <c r="J19" s="107" t="s">
        <v>35</v>
      </c>
      <c r="K19" s="108" t="s">
        <v>113</v>
      </c>
    </row>
    <row r="20" spans="1:11" ht="18.600000000000001" customHeight="1">
      <c r="A20" s="9">
        <v>16</v>
      </c>
      <c r="B20" s="138" t="s">
        <v>283</v>
      </c>
      <c r="C20" s="150"/>
      <c r="D20" s="64"/>
      <c r="E20" s="64"/>
      <c r="F20" s="64"/>
      <c r="G20" s="153"/>
      <c r="H20" s="154" t="e">
        <f t="shared" si="0"/>
        <v>#N/A</v>
      </c>
      <c r="I20" s="145" t="e">
        <f t="shared" si="1"/>
        <v>#N/A</v>
      </c>
      <c r="J20" s="109"/>
      <c r="K20" s="108" t="s">
        <v>114</v>
      </c>
    </row>
    <row r="21" spans="1:11" ht="18.600000000000001" customHeight="1">
      <c r="A21" s="9">
        <v>17</v>
      </c>
      <c r="B21" s="138" t="s">
        <v>284</v>
      </c>
      <c r="C21" s="150"/>
      <c r="D21" s="64"/>
      <c r="E21" s="64"/>
      <c r="F21" s="64"/>
      <c r="G21" s="153"/>
      <c r="H21" s="154" t="e">
        <f t="shared" ref="H21" si="3">MODE(C21:G21)</f>
        <v>#N/A</v>
      </c>
      <c r="I21" s="145" t="e">
        <f t="shared" ref="I21" si="4">IF(H21=3,"ดีเยี่ยม",IF(H21=2,"ดี",IF(H21=1,"ผ่าน",IF(H21=0,"ไม่ผ่าน"))))</f>
        <v>#N/A</v>
      </c>
      <c r="J21" s="109"/>
      <c r="K21" s="108" t="s">
        <v>51</v>
      </c>
    </row>
    <row r="22" spans="1:11" ht="18.600000000000001" customHeight="1">
      <c r="A22" s="9">
        <v>18</v>
      </c>
      <c r="B22" s="138" t="s">
        <v>285</v>
      </c>
      <c r="C22" s="150"/>
      <c r="D22" s="64"/>
      <c r="E22" s="64"/>
      <c r="F22" s="64"/>
      <c r="G22" s="153"/>
      <c r="H22" s="154" t="e">
        <f t="shared" ref="H22:H26" si="5">MODE(C22:G22)</f>
        <v>#N/A</v>
      </c>
      <c r="I22" s="145" t="e">
        <f t="shared" ref="I22:I26" si="6">IF(H22=3,"ดีเยี่ยม",IF(H22=2,"ดี",IF(H22=1,"ผ่าน",IF(H22=0,"ไม่ผ่าน"))))</f>
        <v>#N/A</v>
      </c>
      <c r="J22" s="109"/>
      <c r="K22" s="108" t="s">
        <v>52</v>
      </c>
    </row>
    <row r="23" spans="1:11" ht="18.600000000000001" customHeight="1">
      <c r="A23" s="9">
        <v>19</v>
      </c>
      <c r="B23" s="138" t="s">
        <v>286</v>
      </c>
      <c r="C23" s="150"/>
      <c r="D23" s="64"/>
      <c r="E23" s="64"/>
      <c r="F23" s="64"/>
      <c r="G23" s="153"/>
      <c r="H23" s="154" t="e">
        <f t="shared" si="5"/>
        <v>#N/A</v>
      </c>
      <c r="I23" s="145" t="e">
        <f t="shared" si="6"/>
        <v>#N/A</v>
      </c>
      <c r="J23" s="109"/>
      <c r="K23" s="108"/>
    </row>
    <row r="24" spans="1:11" ht="18.600000000000001" customHeight="1">
      <c r="A24" s="260">
        <v>20</v>
      </c>
      <c r="B24" s="138" t="s">
        <v>287</v>
      </c>
      <c r="C24" s="150"/>
      <c r="D24" s="64"/>
      <c r="E24" s="64"/>
      <c r="F24" s="64"/>
      <c r="G24" s="153"/>
      <c r="H24" s="154" t="e">
        <f t="shared" si="5"/>
        <v>#N/A</v>
      </c>
      <c r="I24" s="145" t="e">
        <f t="shared" si="6"/>
        <v>#N/A</v>
      </c>
      <c r="J24" s="109"/>
      <c r="K24" s="108"/>
    </row>
    <row r="25" spans="1:11" ht="18.600000000000001" customHeight="1">
      <c r="A25" s="9">
        <v>21</v>
      </c>
      <c r="B25" s="138" t="s">
        <v>288</v>
      </c>
      <c r="C25" s="150"/>
      <c r="D25" s="64"/>
      <c r="E25" s="64"/>
      <c r="F25" s="64"/>
      <c r="G25" s="153"/>
      <c r="H25" s="154" t="e">
        <f t="shared" si="5"/>
        <v>#N/A</v>
      </c>
      <c r="I25" s="145" t="e">
        <f t="shared" si="6"/>
        <v>#N/A</v>
      </c>
      <c r="J25" s="373" t="s">
        <v>36</v>
      </c>
      <c r="K25" s="374"/>
    </row>
    <row r="26" spans="1:11" ht="18.600000000000001" customHeight="1">
      <c r="A26" s="111">
        <v>22</v>
      </c>
      <c r="B26" s="281" t="s">
        <v>289</v>
      </c>
      <c r="C26" s="150"/>
      <c r="D26" s="64"/>
      <c r="E26" s="64"/>
      <c r="F26" s="64"/>
      <c r="G26" s="153"/>
      <c r="H26" s="154" t="e">
        <f t="shared" si="5"/>
        <v>#N/A</v>
      </c>
      <c r="I26" s="145" t="e">
        <f t="shared" si="6"/>
        <v>#N/A</v>
      </c>
      <c r="J26" s="109"/>
      <c r="K26" s="108" t="s">
        <v>37</v>
      </c>
    </row>
    <row r="27" spans="1:11" ht="18.600000000000001" customHeight="1" thickBot="1">
      <c r="A27" s="280">
        <v>23</v>
      </c>
      <c r="B27" s="282" t="s">
        <v>290</v>
      </c>
      <c r="C27" s="262"/>
      <c r="D27" s="263"/>
      <c r="E27" s="263"/>
      <c r="F27" s="263"/>
      <c r="G27" s="258"/>
      <c r="H27" s="261" t="e">
        <f t="shared" ref="H27" si="7">MODE(C27:G27)</f>
        <v>#N/A</v>
      </c>
      <c r="I27" s="261" t="e">
        <f t="shared" ref="I27" si="8">IF(H27=3,"ดีเยี่ยม",IF(H27=2,"ดี",IF(H27=1,"ผ่าน",IF(H27=0,"ไม่ผ่าน"))))</f>
        <v>#N/A</v>
      </c>
      <c r="J27" s="109"/>
      <c r="K27" s="108" t="s">
        <v>38</v>
      </c>
    </row>
    <row r="28" spans="1:11" ht="18.600000000000001" customHeight="1" thickTop="1">
      <c r="A28" s="113">
        <v>24</v>
      </c>
      <c r="B28" s="168"/>
      <c r="C28" s="29"/>
      <c r="D28" s="30"/>
      <c r="E28" s="30"/>
      <c r="F28" s="30"/>
      <c r="G28" s="31"/>
      <c r="H28" s="170"/>
      <c r="I28" s="170"/>
      <c r="J28" s="109"/>
      <c r="K28" s="108" t="s">
        <v>39</v>
      </c>
    </row>
    <row r="29" spans="1:11" ht="18.600000000000001" customHeight="1">
      <c r="A29" s="111">
        <v>25</v>
      </c>
      <c r="B29" s="52"/>
      <c r="C29" s="17"/>
      <c r="D29" s="13"/>
      <c r="E29" s="13"/>
      <c r="F29" s="13"/>
      <c r="G29" s="14"/>
      <c r="H29" s="10"/>
      <c r="I29" s="10"/>
      <c r="J29" s="109"/>
      <c r="K29" s="108" t="s">
        <v>40</v>
      </c>
    </row>
    <row r="30" spans="1:11" ht="18.600000000000001" customHeight="1">
      <c r="A30" s="111">
        <v>26</v>
      </c>
      <c r="B30" s="52"/>
      <c r="C30" s="17"/>
      <c r="D30" s="13"/>
      <c r="E30" s="13"/>
      <c r="F30" s="13"/>
      <c r="G30" s="14"/>
      <c r="H30" s="10"/>
      <c r="I30" s="10"/>
      <c r="J30" s="109"/>
      <c r="K30" s="108"/>
    </row>
    <row r="31" spans="1:11" ht="18.600000000000001" customHeight="1">
      <c r="A31" s="111">
        <v>27</v>
      </c>
      <c r="B31" s="52"/>
      <c r="C31" s="17"/>
      <c r="D31" s="13"/>
      <c r="E31" s="13"/>
      <c r="F31" s="13"/>
      <c r="G31" s="14"/>
      <c r="H31" s="10"/>
      <c r="I31" s="10"/>
      <c r="J31" s="109"/>
      <c r="K31" s="110" t="s">
        <v>41</v>
      </c>
    </row>
    <row r="32" spans="1:11" ht="18.600000000000001" customHeight="1">
      <c r="A32" s="111">
        <v>28</v>
      </c>
      <c r="B32" s="52"/>
      <c r="C32" s="17"/>
      <c r="D32" s="13"/>
      <c r="E32" s="13"/>
      <c r="F32" s="13"/>
      <c r="G32" s="14"/>
      <c r="H32" s="10"/>
      <c r="I32" s="10"/>
      <c r="J32" s="107" t="s">
        <v>27</v>
      </c>
      <c r="K32" s="108" t="s">
        <v>42</v>
      </c>
    </row>
    <row r="33" spans="1:11" ht="18.600000000000001" customHeight="1">
      <c r="A33" s="111">
        <v>29</v>
      </c>
      <c r="B33" s="53"/>
      <c r="C33" s="17"/>
      <c r="D33" s="13"/>
      <c r="E33" s="13"/>
      <c r="F33" s="13"/>
      <c r="G33" s="14"/>
      <c r="H33" s="10"/>
      <c r="I33" s="10"/>
      <c r="J33" s="109"/>
      <c r="K33" s="108" t="s">
        <v>43</v>
      </c>
    </row>
    <row r="34" spans="1:11" ht="18.600000000000001" customHeight="1">
      <c r="A34" s="111">
        <v>30</v>
      </c>
      <c r="B34" s="52"/>
      <c r="C34" s="17"/>
      <c r="D34" s="13"/>
      <c r="E34" s="13"/>
      <c r="F34" s="13"/>
      <c r="G34" s="14"/>
      <c r="H34" s="10"/>
      <c r="I34" s="10"/>
      <c r="J34" s="109"/>
      <c r="K34" s="108" t="s">
        <v>44</v>
      </c>
    </row>
    <row r="35" spans="1:11" ht="18.600000000000001" customHeight="1">
      <c r="A35" s="111">
        <v>31</v>
      </c>
      <c r="B35" s="69"/>
      <c r="C35" s="17"/>
      <c r="D35" s="13"/>
      <c r="E35" s="13"/>
      <c r="F35" s="13"/>
      <c r="G35" s="14"/>
      <c r="H35" s="10"/>
      <c r="I35" s="10"/>
      <c r="J35" s="109"/>
      <c r="K35" s="108" t="s">
        <v>45</v>
      </c>
    </row>
    <row r="36" spans="1:11" ht="18.600000000000001" customHeight="1">
      <c r="A36" s="111">
        <v>32</v>
      </c>
      <c r="B36" s="79"/>
      <c r="C36" s="17"/>
      <c r="D36" s="13"/>
      <c r="E36" s="13"/>
      <c r="F36" s="13"/>
      <c r="G36" s="14"/>
      <c r="H36" s="10"/>
      <c r="I36" s="10"/>
      <c r="J36" s="107" t="s">
        <v>32</v>
      </c>
      <c r="K36" s="108" t="s">
        <v>46</v>
      </c>
    </row>
    <row r="37" spans="1:11" ht="18.600000000000001" customHeight="1">
      <c r="A37" s="111">
        <v>33</v>
      </c>
      <c r="B37" s="79"/>
      <c r="C37" s="17"/>
      <c r="D37" s="13"/>
      <c r="E37" s="13"/>
      <c r="F37" s="13"/>
      <c r="G37" s="14"/>
      <c r="H37" s="10"/>
      <c r="I37" s="10"/>
      <c r="J37" s="109"/>
      <c r="K37" s="108" t="s">
        <v>47</v>
      </c>
    </row>
    <row r="38" spans="1:11" ht="18.600000000000001" customHeight="1">
      <c r="A38" s="111">
        <v>34</v>
      </c>
      <c r="B38" s="79"/>
      <c r="C38" s="17"/>
      <c r="D38" s="13"/>
      <c r="E38" s="13"/>
      <c r="F38" s="13"/>
      <c r="G38" s="14"/>
      <c r="H38" s="10"/>
      <c r="I38" s="10"/>
      <c r="J38" s="36"/>
      <c r="K38" s="26"/>
    </row>
    <row r="39" spans="1:11" ht="18.600000000000001" customHeight="1" thickBot="1">
      <c r="A39" s="112">
        <v>35</v>
      </c>
      <c r="B39" s="80"/>
      <c r="C39" s="18"/>
      <c r="D39" s="15"/>
      <c r="E39" s="15"/>
      <c r="F39" s="15"/>
      <c r="G39" s="16"/>
      <c r="H39" s="12"/>
      <c r="I39" s="12"/>
      <c r="J39" s="37"/>
      <c r="K39" s="25"/>
    </row>
  </sheetData>
  <mergeCells count="13">
    <mergeCell ref="A1:K1"/>
    <mergeCell ref="G2:G3"/>
    <mergeCell ref="I2:I4"/>
    <mergeCell ref="J2:K4"/>
    <mergeCell ref="J5:K5"/>
    <mergeCell ref="N5:Q5"/>
    <mergeCell ref="M5:M7"/>
    <mergeCell ref="J25:K25"/>
    <mergeCell ref="A2:A4"/>
    <mergeCell ref="C2:C3"/>
    <mergeCell ref="D2:D3"/>
    <mergeCell ref="E2:E3"/>
    <mergeCell ref="F2:F3"/>
  </mergeCells>
  <pageMargins left="0.11811023622047245" right="0.55118110236220474" top="0.55118110236220474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ปก</vt:lpstr>
      <vt:lpstr>1-20</vt:lpstr>
      <vt:lpstr>21-40</vt:lpstr>
      <vt:lpstr>41-60</vt:lpstr>
      <vt:lpstr>หน่วยที่ 1-3</vt:lpstr>
      <vt:lpstr>หน่วยที่ 4-6</vt:lpstr>
      <vt:lpstr>หน่วยที่ 7-9</vt:lpstr>
      <vt:lpstr>คะแนนหน่วยการเรียน</vt:lpstr>
      <vt:lpstr>คิด วิเคราะห์ (A)</vt:lpstr>
      <vt:lpstr>คุณลักษณะอันพึงประสงค์ (P)</vt:lpstr>
      <vt:lpstr>สมรรถนะฯ (C)</vt:lpstr>
      <vt:lpstr>แบบประเมิน</vt:lpstr>
      <vt:lpstr>KPAC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P COMPUTER</dc:creator>
  <cp:lastModifiedBy>ComNok</cp:lastModifiedBy>
  <cp:lastPrinted>2022-02-05T14:47:10Z</cp:lastPrinted>
  <dcterms:created xsi:type="dcterms:W3CDTF">2016-11-30T14:22:06Z</dcterms:created>
  <dcterms:modified xsi:type="dcterms:W3CDTF">2022-06-07T13:07:19Z</dcterms:modified>
</cp:coreProperties>
</file>