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รวมพป๕ในแต่ละปี\"/>
    </mc:Choice>
  </mc:AlternateContent>
  <xr:revisionPtr revIDLastSave="0" documentId="13_ncr:1_{F902F11A-0A4D-48D9-A96D-5F437E44839C}" xr6:coauthVersionLast="47" xr6:coauthVersionMax="47" xr10:uidLastSave="{00000000-0000-0000-0000-000000000000}"/>
  <bookViews>
    <workbookView xWindow="-120" yWindow="-120" windowWidth="20730" windowHeight="11160" tabRatio="839" xr2:uid="{00000000-000D-0000-FFFF-FFFF00000000}"/>
  </bookViews>
  <sheets>
    <sheet name="ปก" sheetId="14" r:id="rId1"/>
    <sheet name="ชื่อ-คะแนน" sheetId="10" r:id="rId2"/>
    <sheet name="เวลา" sheetId="28" r:id="rId3"/>
    <sheet name="ตัวชี้วัด" sheetId="32" r:id="rId4"/>
    <sheet name="แจ้งผล" sheetId="12" r:id="rId5"/>
    <sheet name="อัตราส่วน" sheetId="36" r:id="rId6"/>
    <sheet name="สรุปอ่าน-คุณ" sheetId="37" r:id="rId7"/>
    <sheet name="สรุป" sheetId="22" r:id="rId8"/>
    <sheet name="KPA" sheetId="35" r:id="rId9"/>
    <sheet name="แยกห้อง" sheetId="24" r:id="rId10"/>
    <sheet name="80%" sheetId="30" r:id="rId11"/>
    <sheet name="0 ร มส มผ" sheetId="21" r:id="rId12"/>
    <sheet name="พิมพ์ชื่อ" sheetId="34" r:id="rId13"/>
    <sheet name="แนะนำ" sheetId="33" r:id="rId14"/>
  </sheets>
  <definedNames>
    <definedName name="_15_10_2007">เวลา!$F$1</definedName>
    <definedName name="_xlnm._FilterDatabase" localSheetId="11" hidden="1">'0 ร มส มผ'!$E$4:$F$54</definedName>
    <definedName name="_xlnm._FilterDatabase" localSheetId="10" hidden="1">'80%'!$I$4:$J$64</definedName>
    <definedName name="_xlnm._FilterDatabase" localSheetId="13" hidden="1">แนะนำ!$A$75:$A$75</definedName>
    <definedName name="_xlnm._FilterDatabase" localSheetId="9" hidden="1">แยกห้อง!$B$4:$C$54</definedName>
    <definedName name="_Toc416634680" localSheetId="3">ตัวชี้วัด!$C$4</definedName>
    <definedName name="_Toc416634681" localSheetId="3">ตัวชี้วัด!$C$14</definedName>
    <definedName name="_Toc416796127" localSheetId="3">ตัวชี้วัด!$C$11</definedName>
    <definedName name="OLE_LINK1" localSheetId="3">ตัวชี้วัด!$C$4</definedName>
    <definedName name="OLE_LINK4" localSheetId="3">ตัวชี้วัด!$C$4</definedName>
    <definedName name="_xlnm.Print_Area" localSheetId="11">'0 ร มส มผ'!$A$1:$M$87</definedName>
    <definedName name="_xlnm.Print_Area" localSheetId="10">'80%'!$A$1:$L$67</definedName>
    <definedName name="_xlnm.Print_Area" localSheetId="8">KPA!$A$1:$U$62</definedName>
    <definedName name="_xlnm.Print_Area" localSheetId="4">แจ้งผล!$A$1:$W$61</definedName>
    <definedName name="_xlnm.Print_Area" localSheetId="1">'ชื่อ-คะแนน'!$A$1:$BS$55</definedName>
    <definedName name="_xlnm.Print_Area" localSheetId="3">ตัวชี้วัด!$A$1:$D$53</definedName>
    <definedName name="_xlnm.Print_Area" localSheetId="13">แนะนำ!$A$1:$C$91</definedName>
    <definedName name="_xlnm.Print_Area" localSheetId="0">ปก!$A$1:$K$46</definedName>
    <definedName name="_xlnm.Print_Area" localSheetId="12">พิมพ์ชื่อ!$A$1:$W$53</definedName>
    <definedName name="_xlnm.Print_Area" localSheetId="9">แยกห้อง!$A$1:$K$67</definedName>
    <definedName name="_xlnm.Print_Area" localSheetId="2">เวลา!$A$2:$EI$61</definedName>
    <definedName name="_xlnm.Print_Area" localSheetId="7">สรุป!$A$1:$U$50</definedName>
    <definedName name="_xlnm.Print_Area" localSheetId="6">'สรุปอ่าน-คุณ'!$A$1:$AC$57</definedName>
    <definedName name="_xlnm.Print_Area" localSheetId="5">อัตราส่วน!$A$1:$U$56</definedName>
    <definedName name="_xlnm.Print_Titles" localSheetId="11">'0 ร มส มผ'!$1:$4</definedName>
    <definedName name="_xlnm.Print_Titles" localSheetId="10">'80%'!$1:$4</definedName>
    <definedName name="_xlnm.Print_Titles" localSheetId="8">KPA!$1:$7</definedName>
    <definedName name="_xlnm.Print_Titles" localSheetId="4">แจ้งผล!$1:$6</definedName>
    <definedName name="_xlnm.Print_Titles" localSheetId="1">'ชื่อ-คะแนน'!$1:$5</definedName>
    <definedName name="_xlnm.Print_Titles" localSheetId="12">พิมพ์ชื่อ!$1:$3</definedName>
    <definedName name="_xlnm.Print_Titles" localSheetId="9">แยกห้อง!$1:$4</definedName>
    <definedName name="_xlnm.Print_Titles" localSheetId="2">เวลา!$A:$A</definedName>
    <definedName name="_xlnm.Print_Titles" localSheetId="5">อัตราส่วน!$1:$6</definedName>
    <definedName name="กลาง">'ชื่อ-คะแนน'!$AY$1</definedName>
    <definedName name="การเพิ่มจำนวนนักเรียน">แนะนำ!$A$10</definedName>
    <definedName name="ข้อแนะนำในการใช้งาน">แนะนำ!$A$1</definedName>
    <definedName name="ข้อสอบกลาง">แนะนำ!$A$80</definedName>
    <definedName name="แจ้ง_0_ร_มส">แนะนำ!#REF!</definedName>
    <definedName name="ชม_เต็ม">เวลา!$EQ$7:$ER$12</definedName>
    <definedName name="บนสุด1">"Group 61"</definedName>
    <definedName name="บันทึกเวลา">ปก!$O$39</definedName>
    <definedName name="ประเมิน_ร">แนะนำ!$D$13</definedName>
    <definedName name="ผู้พัฒนา">แนะนำ!$A$90</definedName>
    <definedName name="พิมพ์ชื่อ">'ชื่อ-คะแนน'!$B$6</definedName>
    <definedName name="เพิ่มชื่อ">แนะนำ!$C$6</definedName>
    <definedName name="แยกห้อง">แนะนำ!$C$66</definedName>
    <definedName name="แยกห้อง_1">แนะนำ!$D$64</definedName>
    <definedName name="ร้อยละ80">แนะนำ!$C$75</definedName>
    <definedName name="ร้อยละ80_1">แนะนำ!$D$72</definedName>
    <definedName name="เวลา">แนะนำ!$C$16</definedName>
    <definedName name="สถานะ">แนะนำ!$D$30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37" l="1"/>
  <c r="Q5" i="37"/>
  <c r="R5" i="37"/>
  <c r="S5" i="37"/>
  <c r="T5" i="37"/>
  <c r="U5" i="37"/>
  <c r="V5" i="37"/>
  <c r="W5" i="37"/>
  <c r="X6" i="37"/>
  <c r="Y6" i="37"/>
  <c r="X7" i="37"/>
  <c r="Y7" i="37"/>
  <c r="BP30" i="10"/>
  <c r="X32" i="37" s="1"/>
  <c r="BQ30" i="10"/>
  <c r="Y32" i="37" s="1"/>
  <c r="BP31" i="10"/>
  <c r="X33" i="37" s="1"/>
  <c r="BQ31" i="10"/>
  <c r="Y33" i="37" s="1"/>
  <c r="BP32" i="10"/>
  <c r="X34" i="37" s="1"/>
  <c r="BQ32" i="10"/>
  <c r="Y34" i="37" s="1"/>
  <c r="BP33" i="10"/>
  <c r="X35" i="37" s="1"/>
  <c r="BQ33" i="10"/>
  <c r="Y35" i="37" s="1"/>
  <c r="BP34" i="10"/>
  <c r="X36" i="37" s="1"/>
  <c r="BQ34" i="10"/>
  <c r="Y36" i="37" s="1"/>
  <c r="BP35" i="10"/>
  <c r="X37" i="37" s="1"/>
  <c r="BQ35" i="10"/>
  <c r="Y37" i="37" s="1"/>
  <c r="BP36" i="10"/>
  <c r="X38" i="37" s="1"/>
  <c r="BQ36" i="10"/>
  <c r="Y38" i="37" s="1"/>
  <c r="BP37" i="10"/>
  <c r="X39" i="37" s="1"/>
  <c r="BQ37" i="10"/>
  <c r="Y39" i="37" s="1"/>
  <c r="BP38" i="10"/>
  <c r="X40" i="37" s="1"/>
  <c r="BQ38" i="10"/>
  <c r="Y40" i="37" s="1"/>
  <c r="BP39" i="10"/>
  <c r="X41" i="37" s="1"/>
  <c r="BQ39" i="10"/>
  <c r="Y41" i="37" s="1"/>
  <c r="BP40" i="10"/>
  <c r="X42" i="37" s="1"/>
  <c r="BQ40" i="10"/>
  <c r="Y42" i="37" s="1"/>
  <c r="BP41" i="10"/>
  <c r="X43" i="37" s="1"/>
  <c r="BQ41" i="10"/>
  <c r="Y43" i="37" s="1"/>
  <c r="BP42" i="10"/>
  <c r="X44" i="37" s="1"/>
  <c r="BQ42" i="10"/>
  <c r="Y44" i="37" s="1"/>
  <c r="BP43" i="10"/>
  <c r="X45" i="37" s="1"/>
  <c r="BQ43" i="10"/>
  <c r="Y45" i="37" s="1"/>
  <c r="BP44" i="10"/>
  <c r="X46" i="37" s="1"/>
  <c r="BQ44" i="10"/>
  <c r="Y46" i="37" s="1"/>
  <c r="BP45" i="10"/>
  <c r="X47" i="37" s="1"/>
  <c r="BQ45" i="10"/>
  <c r="Y47" i="37" s="1"/>
  <c r="BP46" i="10"/>
  <c r="X48" i="37" s="1"/>
  <c r="BQ46" i="10"/>
  <c r="Y48" i="37" s="1"/>
  <c r="BP47" i="10"/>
  <c r="X49" i="37" s="1"/>
  <c r="BQ47" i="10"/>
  <c r="Y49" i="37" s="1"/>
  <c r="BP48" i="10"/>
  <c r="X50" i="37" s="1"/>
  <c r="BQ48" i="10"/>
  <c r="Y50" i="37" s="1"/>
  <c r="BP49" i="10"/>
  <c r="X51" i="37" s="1"/>
  <c r="BQ49" i="10"/>
  <c r="Y51" i="37" s="1"/>
  <c r="BP50" i="10"/>
  <c r="X52" i="37" s="1"/>
  <c r="BQ50" i="10"/>
  <c r="Y52" i="37" s="1"/>
  <c r="BP51" i="10"/>
  <c r="X53" i="37" s="1"/>
  <c r="BQ51" i="10"/>
  <c r="Y53" i="37" s="1"/>
  <c r="BP52" i="10"/>
  <c r="X54" i="37" s="1"/>
  <c r="BQ52" i="10"/>
  <c r="Y54" i="37" s="1"/>
  <c r="BP53" i="10"/>
  <c r="X55" i="37" s="1"/>
  <c r="BQ53" i="10"/>
  <c r="Y55" i="37" s="1"/>
  <c r="BP54" i="10"/>
  <c r="X56" i="37" s="1"/>
  <c r="BQ54" i="10"/>
  <c r="Y56" i="37" s="1"/>
  <c r="BP55" i="10"/>
  <c r="X57" i="37" s="1"/>
  <c r="BQ55" i="10"/>
  <c r="Y57" i="37" s="1"/>
  <c r="BQ2" i="10"/>
  <c r="BP2" i="10"/>
  <c r="BB1" i="10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31" i="10"/>
  <c r="BR30" i="10"/>
  <c r="BQ3" i="10" l="1"/>
  <c r="Y5" i="37" s="1"/>
  <c r="BP3" i="10"/>
  <c r="X5" i="37" s="1"/>
  <c r="E19" i="14"/>
  <c r="E17" i="14"/>
  <c r="E23" i="14"/>
  <c r="E21" i="14"/>
  <c r="E22" i="14"/>
  <c r="E20" i="14"/>
  <c r="E18" i="14"/>
  <c r="E16" i="14"/>
  <c r="D8" i="10" l="1"/>
  <c r="BX9" i="28" s="1"/>
  <c r="W5" i="10"/>
  <c r="H5" i="10"/>
  <c r="DB9" i="28" l="1"/>
  <c r="CV9" i="28"/>
  <c r="CP9" i="28"/>
  <c r="CJ9" i="28"/>
  <c r="CD9" i="28"/>
  <c r="Q4" i="22"/>
  <c r="R4" i="22"/>
  <c r="I11" i="14" l="1"/>
  <c r="U23" i="22"/>
  <c r="B10" i="14"/>
  <c r="L37" i="14" s="1"/>
  <c r="C23" i="28"/>
  <c r="C24" i="28"/>
  <c r="C25" i="28"/>
  <c r="C26" i="28"/>
  <c r="C27" i="28"/>
  <c r="C28" i="28"/>
  <c r="C29" i="28"/>
  <c r="C30" i="28"/>
  <c r="C31" i="28"/>
  <c r="C32" i="28"/>
  <c r="C33" i="28"/>
  <c r="C34" i="28"/>
  <c r="C35" i="28"/>
  <c r="C36" i="28"/>
  <c r="C37" i="28"/>
  <c r="C38" i="28"/>
  <c r="C39" i="28"/>
  <c r="C40" i="28"/>
  <c r="C41" i="28"/>
  <c r="C42" i="28"/>
  <c r="C43" i="28"/>
  <c r="C44" i="28"/>
  <c r="C45" i="28"/>
  <c r="C46" i="28"/>
  <c r="C47" i="28"/>
  <c r="C48" i="28"/>
  <c r="C49" i="28"/>
  <c r="C50" i="28"/>
  <c r="C51" i="28"/>
  <c r="C52" i="28"/>
  <c r="C53" i="28"/>
  <c r="C54" i="28"/>
  <c r="C55" i="28"/>
  <c r="C56" i="28"/>
  <c r="F1" i="28"/>
  <c r="E44" i="14"/>
  <c r="E39" i="14"/>
  <c r="C47" i="14"/>
  <c r="B38" i="14" l="1"/>
  <c r="B40" i="14"/>
  <c r="B45" i="14"/>
  <c r="H45" i="14"/>
  <c r="H43" i="14"/>
  <c r="H44" i="14"/>
  <c r="D6" i="10"/>
  <c r="DR7" i="28" l="1"/>
  <c r="M7" i="35" l="1"/>
  <c r="D7" i="10" l="1"/>
  <c r="AR8" i="28" s="1"/>
  <c r="M5" i="37"/>
  <c r="N5" i="37"/>
  <c r="AL8" i="28" l="1"/>
  <c r="CT8" i="28"/>
  <c r="CZ8" i="28"/>
  <c r="DF8" i="28"/>
  <c r="CN8" i="28"/>
  <c r="DR8" i="28"/>
  <c r="CH8" i="28"/>
  <c r="EQ12" i="28"/>
  <c r="ER12" i="28" s="1"/>
  <c r="EQ11" i="28"/>
  <c r="ER11" i="28" s="1"/>
  <c r="EQ10" i="28"/>
  <c r="ER10" i="28" s="1"/>
  <c r="EQ9" i="28"/>
  <c r="ER9" i="28" s="1"/>
  <c r="EQ8" i="28"/>
  <c r="ER8" i="28" s="1"/>
  <c r="EQ7" i="28"/>
  <c r="ER7" i="28" s="1"/>
  <c r="EQ6" i="28"/>
  <c r="ER6" i="28" s="1"/>
  <c r="CH7" i="28"/>
  <c r="DF7" i="28" l="1"/>
  <c r="CT7" i="28"/>
  <c r="CN7" i="28"/>
  <c r="CZ7" i="28"/>
  <c r="BB56" i="10"/>
  <c r="BC56" i="10"/>
  <c r="BD56" i="10"/>
  <c r="BE56" i="10"/>
  <c r="BF56" i="10"/>
  <c r="BB57" i="10"/>
  <c r="BC57" i="10"/>
  <c r="BD57" i="10"/>
  <c r="BE57" i="10"/>
  <c r="BF57" i="10"/>
  <c r="BB58" i="10"/>
  <c r="BC58" i="10"/>
  <c r="BD58" i="10"/>
  <c r="BE58" i="10"/>
  <c r="BF58" i="10"/>
  <c r="BB59" i="10"/>
  <c r="BC59" i="10"/>
  <c r="BD59" i="10"/>
  <c r="BE59" i="10"/>
  <c r="BF59" i="10"/>
  <c r="BB60" i="10"/>
  <c r="BC60" i="10"/>
  <c r="BD60" i="10"/>
  <c r="BE60" i="10"/>
  <c r="BF60" i="10"/>
  <c r="BB61" i="10"/>
  <c r="BC61" i="10"/>
  <c r="BD61" i="10"/>
  <c r="BE61" i="10"/>
  <c r="BF61" i="10"/>
  <c r="BB62" i="10"/>
  <c r="BC62" i="10"/>
  <c r="BD62" i="10"/>
  <c r="BE62" i="10"/>
  <c r="BF62" i="10"/>
  <c r="BB63" i="10"/>
  <c r="BC63" i="10"/>
  <c r="BD63" i="10"/>
  <c r="BE63" i="10"/>
  <c r="BF63" i="10"/>
  <c r="BB64" i="10"/>
  <c r="BC64" i="10"/>
  <c r="BD64" i="10"/>
  <c r="BE64" i="10"/>
  <c r="BF64" i="10"/>
  <c r="BB65" i="10"/>
  <c r="BC65" i="10"/>
  <c r="BD65" i="10"/>
  <c r="BE65" i="10"/>
  <c r="BF65" i="10"/>
  <c r="DL9" i="28"/>
  <c r="D9" i="10"/>
  <c r="D10" i="10"/>
  <c r="H21" i="14"/>
  <c r="H19" i="14"/>
  <c r="H17" i="14"/>
  <c r="BZ7" i="10"/>
  <c r="BZ8" i="10"/>
  <c r="BZ9" i="10"/>
  <c r="BZ10" i="10"/>
  <c r="CD10" i="28" l="1"/>
  <c r="CJ10" i="28"/>
  <c r="BX10" i="28"/>
  <c r="CT10" i="28"/>
  <c r="CZ10" i="28"/>
  <c r="DR10" i="28"/>
  <c r="DF10" i="28"/>
  <c r="DL10" i="28"/>
  <c r="CZ11" i="28"/>
  <c r="DL11" i="28"/>
  <c r="Z9" i="28"/>
  <c r="T9" i="28"/>
  <c r="N9" i="28"/>
  <c r="DF9" i="28"/>
  <c r="CT9" i="28"/>
  <c r="CZ9" i="28"/>
  <c r="CH9" i="28"/>
  <c r="CN9" i="28"/>
  <c r="DR9" i="28"/>
  <c r="E37" i="14"/>
  <c r="D66" i="36"/>
  <c r="D65" i="36"/>
  <c r="D64" i="36"/>
  <c r="D63" i="36"/>
  <c r="D62" i="36"/>
  <c r="D61" i="36"/>
  <c r="D60" i="36"/>
  <c r="D59" i="36"/>
  <c r="D58" i="36"/>
  <c r="D57" i="36"/>
  <c r="D56" i="36"/>
  <c r="D55" i="36"/>
  <c r="D54" i="36"/>
  <c r="D53" i="36"/>
  <c r="D52" i="36"/>
  <c r="D51" i="36"/>
  <c r="D50" i="36"/>
  <c r="D49" i="36"/>
  <c r="D48" i="36"/>
  <c r="D47" i="36"/>
  <c r="D46" i="36"/>
  <c r="D45" i="36"/>
  <c r="D44" i="36"/>
  <c r="D43" i="36"/>
  <c r="D42" i="36"/>
  <c r="D41" i="36"/>
  <c r="D40" i="36"/>
  <c r="D39" i="36"/>
  <c r="D38" i="36"/>
  <c r="D37" i="36"/>
  <c r="D36" i="36"/>
  <c r="D35" i="36"/>
  <c r="D34" i="36"/>
  <c r="D33" i="36"/>
  <c r="D32" i="36"/>
  <c r="D31" i="36"/>
  <c r="D30" i="36"/>
  <c r="D29" i="36"/>
  <c r="D28" i="36"/>
  <c r="D27" i="36"/>
  <c r="D26" i="36"/>
  <c r="D25" i="36"/>
  <c r="D24" i="36"/>
  <c r="D23" i="36"/>
  <c r="D22" i="36"/>
  <c r="D21" i="36"/>
  <c r="D20" i="36"/>
  <c r="D19" i="36"/>
  <c r="D18" i="36"/>
  <c r="D17" i="36"/>
  <c r="D16" i="36"/>
  <c r="D15" i="36"/>
  <c r="D14" i="36"/>
  <c r="D13" i="36"/>
  <c r="D12" i="36"/>
  <c r="D11" i="36"/>
  <c r="D10" i="36"/>
  <c r="D9" i="36"/>
  <c r="D8" i="36"/>
  <c r="D7" i="36"/>
  <c r="AC8" i="37"/>
  <c r="AC9" i="37"/>
  <c r="AC10" i="37"/>
  <c r="AC11" i="37"/>
  <c r="AC12" i="37"/>
  <c r="AC13" i="37"/>
  <c r="AC14" i="37"/>
  <c r="AC15" i="37"/>
  <c r="AC16" i="37"/>
  <c r="AC17" i="37"/>
  <c r="AC18" i="37"/>
  <c r="AC19" i="37"/>
  <c r="AC20" i="37"/>
  <c r="AC21" i="37"/>
  <c r="AC22" i="37"/>
  <c r="AC23" i="37"/>
  <c r="AC24" i="37"/>
  <c r="AC25" i="37"/>
  <c r="AC26" i="37"/>
  <c r="AC27" i="37"/>
  <c r="AC28" i="37"/>
  <c r="AC29" i="37"/>
  <c r="AC30" i="37"/>
  <c r="AC31" i="37"/>
  <c r="AC32" i="37"/>
  <c r="AC33" i="37"/>
  <c r="AC34" i="37"/>
  <c r="AC35" i="37"/>
  <c r="AC36" i="37"/>
  <c r="AC37" i="37"/>
  <c r="AC38" i="37"/>
  <c r="AC39" i="37"/>
  <c r="AC40" i="37"/>
  <c r="AC41" i="37"/>
  <c r="AC42" i="37"/>
  <c r="AC43" i="37"/>
  <c r="AC44" i="37"/>
  <c r="AC45" i="37"/>
  <c r="AC46" i="37"/>
  <c r="AC47" i="37"/>
  <c r="AC48" i="37"/>
  <c r="AC49" i="37"/>
  <c r="AC50" i="37"/>
  <c r="AC51" i="37"/>
  <c r="AC52" i="37"/>
  <c r="AC53" i="37"/>
  <c r="AC54" i="37"/>
  <c r="AC55" i="37"/>
  <c r="AC56" i="37"/>
  <c r="AC57" i="37"/>
  <c r="K5" i="37"/>
  <c r="L5" i="37"/>
  <c r="J5" i="37"/>
  <c r="D57" i="37"/>
  <c r="D56" i="37"/>
  <c r="D55" i="37"/>
  <c r="D54" i="37"/>
  <c r="D53" i="37"/>
  <c r="D52" i="37"/>
  <c r="D51" i="37"/>
  <c r="D50" i="37"/>
  <c r="D49" i="37"/>
  <c r="D48" i="37"/>
  <c r="D47" i="37"/>
  <c r="D46" i="37"/>
  <c r="D45" i="37"/>
  <c r="D44" i="37"/>
  <c r="D43" i="37"/>
  <c r="D42" i="37"/>
  <c r="D41" i="37"/>
  <c r="D40" i="37"/>
  <c r="D39" i="37"/>
  <c r="D38" i="37"/>
  <c r="D37" i="37"/>
  <c r="D36" i="37"/>
  <c r="D35" i="37"/>
  <c r="D34" i="37"/>
  <c r="D33" i="37"/>
  <c r="D32" i="37"/>
  <c r="D31" i="37"/>
  <c r="D30" i="37"/>
  <c r="D29" i="37"/>
  <c r="D28" i="37"/>
  <c r="D27" i="37"/>
  <c r="D26" i="37"/>
  <c r="D25" i="37"/>
  <c r="D24" i="37"/>
  <c r="D23" i="37"/>
  <c r="D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57" i="35"/>
  <c r="D56" i="35"/>
  <c r="D55" i="35"/>
  <c r="D54" i="35"/>
  <c r="D53" i="35"/>
  <c r="D52" i="35"/>
  <c r="D51" i="35"/>
  <c r="D50" i="35"/>
  <c r="D49" i="35"/>
  <c r="D48" i="35"/>
  <c r="D47" i="35"/>
  <c r="D46" i="35"/>
  <c r="D45" i="35"/>
  <c r="D44" i="35"/>
  <c r="D43" i="35"/>
  <c r="D42" i="35"/>
  <c r="D41" i="35"/>
  <c r="D40" i="35"/>
  <c r="D39" i="35"/>
  <c r="D38" i="35"/>
  <c r="D37" i="35"/>
  <c r="D36" i="35"/>
  <c r="D35" i="35"/>
  <c r="D34" i="35"/>
  <c r="D33" i="35"/>
  <c r="D32" i="35"/>
  <c r="D31" i="35"/>
  <c r="D30" i="35"/>
  <c r="D29" i="35"/>
  <c r="D28" i="35"/>
  <c r="D27" i="35"/>
  <c r="D26" i="35"/>
  <c r="D25" i="35"/>
  <c r="D24" i="35"/>
  <c r="D23" i="35"/>
  <c r="D22" i="35"/>
  <c r="D21" i="35"/>
  <c r="D20" i="35"/>
  <c r="D19" i="35"/>
  <c r="D18" i="35"/>
  <c r="D17" i="35"/>
  <c r="D16" i="35"/>
  <c r="D15" i="35"/>
  <c r="D14" i="35"/>
  <c r="D13" i="35"/>
  <c r="D12" i="35"/>
  <c r="D11" i="35"/>
  <c r="D10" i="35"/>
  <c r="D9" i="35"/>
  <c r="D8" i="35"/>
  <c r="D54" i="24"/>
  <c r="D53" i="24"/>
  <c r="D52" i="24"/>
  <c r="D51" i="24"/>
  <c r="D50" i="24"/>
  <c r="D49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D54" i="30"/>
  <c r="D53" i="30"/>
  <c r="D52" i="30"/>
  <c r="D51" i="30"/>
  <c r="D50" i="30"/>
  <c r="D49" i="30"/>
  <c r="D48" i="30"/>
  <c r="D47" i="30"/>
  <c r="D46" i="30"/>
  <c r="D45" i="30"/>
  <c r="D44" i="30"/>
  <c r="D43" i="30"/>
  <c r="D42" i="30"/>
  <c r="D41" i="30"/>
  <c r="D40" i="30"/>
  <c r="D39" i="30"/>
  <c r="D38" i="30"/>
  <c r="D37" i="30"/>
  <c r="D36" i="30"/>
  <c r="D35" i="30"/>
  <c r="D34" i="30"/>
  <c r="D33" i="30"/>
  <c r="D32" i="30"/>
  <c r="D31" i="30"/>
  <c r="D30" i="30"/>
  <c r="D29" i="30"/>
  <c r="D28" i="30"/>
  <c r="D27" i="30"/>
  <c r="D26" i="30"/>
  <c r="D25" i="30"/>
  <c r="D24" i="30"/>
  <c r="D23" i="30"/>
  <c r="D22" i="30"/>
  <c r="D21" i="30"/>
  <c r="D20" i="30"/>
  <c r="D19" i="30"/>
  <c r="D18" i="30"/>
  <c r="D17" i="30"/>
  <c r="D16" i="30"/>
  <c r="D15" i="30"/>
  <c r="D14" i="30"/>
  <c r="D13" i="30"/>
  <c r="D12" i="30"/>
  <c r="D11" i="30"/>
  <c r="D10" i="30"/>
  <c r="D9" i="30"/>
  <c r="D8" i="30"/>
  <c r="D7" i="30"/>
  <c r="D6" i="30"/>
  <c r="D5" i="30"/>
  <c r="C54" i="21"/>
  <c r="C53" i="21"/>
  <c r="C52" i="21"/>
  <c r="C51" i="21"/>
  <c r="C50" i="21"/>
  <c r="C49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5" i="21"/>
  <c r="D58" i="34"/>
  <c r="D57" i="34"/>
  <c r="D56" i="34"/>
  <c r="D55" i="34"/>
  <c r="D54" i="34"/>
  <c r="D53" i="34"/>
  <c r="D52" i="34"/>
  <c r="D51" i="34"/>
  <c r="D50" i="34"/>
  <c r="D49" i="34"/>
  <c r="D48" i="34"/>
  <c r="D47" i="34"/>
  <c r="D46" i="34"/>
  <c r="D45" i="34"/>
  <c r="D44" i="34"/>
  <c r="D43" i="34"/>
  <c r="D42" i="34"/>
  <c r="D41" i="34"/>
  <c r="D40" i="34"/>
  <c r="D39" i="34"/>
  <c r="D38" i="34"/>
  <c r="D37" i="34"/>
  <c r="D36" i="34"/>
  <c r="D35" i="34"/>
  <c r="D34" i="34"/>
  <c r="D33" i="34"/>
  <c r="D32" i="34"/>
  <c r="D31" i="34"/>
  <c r="D30" i="34"/>
  <c r="D29" i="34"/>
  <c r="D28" i="34"/>
  <c r="D27" i="34"/>
  <c r="D26" i="34"/>
  <c r="D25" i="34"/>
  <c r="D24" i="34"/>
  <c r="D23" i="34"/>
  <c r="D22" i="34"/>
  <c r="D21" i="34"/>
  <c r="D20" i="34"/>
  <c r="D19" i="34"/>
  <c r="D18" i="34"/>
  <c r="D17" i="34"/>
  <c r="D16" i="34"/>
  <c r="D15" i="34"/>
  <c r="D14" i="34"/>
  <c r="D13" i="34"/>
  <c r="D12" i="34"/>
  <c r="D11" i="34"/>
  <c r="D10" i="34"/>
  <c r="D9" i="34"/>
  <c r="D8" i="34"/>
  <c r="D7" i="34"/>
  <c r="D6" i="34"/>
  <c r="D5" i="34"/>
  <c r="D4" i="34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C66" i="28"/>
  <c r="C65" i="28"/>
  <c r="C64" i="28"/>
  <c r="C63" i="28"/>
  <c r="C62" i="28"/>
  <c r="C61" i="28"/>
  <c r="C60" i="28"/>
  <c r="C59" i="28"/>
  <c r="C58" i="28"/>
  <c r="C57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F7" i="28"/>
  <c r="BA2" i="10"/>
  <c r="BA55" i="10"/>
  <c r="BA54" i="10"/>
  <c r="BA53" i="10"/>
  <c r="BA52" i="10"/>
  <c r="BA51" i="10"/>
  <c r="BA50" i="10"/>
  <c r="BA49" i="10"/>
  <c r="BA48" i="10"/>
  <c r="BA47" i="10"/>
  <c r="BA46" i="10"/>
  <c r="BA45" i="10"/>
  <c r="BA44" i="10"/>
  <c r="BA43" i="10"/>
  <c r="BA42" i="10"/>
  <c r="BA41" i="10"/>
  <c r="BA40" i="10"/>
  <c r="BA39" i="10"/>
  <c r="BA38" i="10"/>
  <c r="BA37" i="10"/>
  <c r="BA36" i="10"/>
  <c r="BA35" i="10"/>
  <c r="BA34" i="10"/>
  <c r="BA33" i="10"/>
  <c r="BA32" i="10"/>
  <c r="BA31" i="10"/>
  <c r="BA30" i="10"/>
  <c r="BA29" i="10"/>
  <c r="BA28" i="10"/>
  <c r="BA27" i="10"/>
  <c r="BA26" i="10"/>
  <c r="BA25" i="10"/>
  <c r="BA24" i="10"/>
  <c r="BA23" i="10"/>
  <c r="BA22" i="10"/>
  <c r="BA21" i="10"/>
  <c r="BA20" i="10"/>
  <c r="BA19" i="10"/>
  <c r="BA18" i="10"/>
  <c r="BA17" i="10"/>
  <c r="BA16" i="10"/>
  <c r="BA15" i="10"/>
  <c r="BA14" i="10"/>
  <c r="BA13" i="10"/>
  <c r="BA12" i="10"/>
  <c r="BA11" i="10"/>
  <c r="BA7" i="10"/>
  <c r="BA8" i="10"/>
  <c r="BA9" i="10"/>
  <c r="BA10" i="10"/>
  <c r="BA6" i="10"/>
  <c r="N57" i="35"/>
  <c r="M57" i="35"/>
  <c r="L57" i="35"/>
  <c r="K57" i="35"/>
  <c r="J57" i="35"/>
  <c r="I57" i="35"/>
  <c r="H57" i="35"/>
  <c r="G57" i="35"/>
  <c r="F57" i="35"/>
  <c r="N56" i="35"/>
  <c r="M56" i="35"/>
  <c r="L56" i="35"/>
  <c r="K56" i="35"/>
  <c r="J56" i="35"/>
  <c r="I56" i="35"/>
  <c r="H56" i="35"/>
  <c r="G56" i="35"/>
  <c r="F56" i="35"/>
  <c r="N55" i="35"/>
  <c r="M55" i="35"/>
  <c r="L55" i="35"/>
  <c r="K55" i="35"/>
  <c r="J55" i="35"/>
  <c r="I55" i="35"/>
  <c r="H55" i="35"/>
  <c r="G55" i="35"/>
  <c r="F55" i="35"/>
  <c r="N54" i="35"/>
  <c r="M54" i="35"/>
  <c r="L54" i="35"/>
  <c r="K54" i="35"/>
  <c r="J54" i="35"/>
  <c r="I54" i="35"/>
  <c r="H54" i="35"/>
  <c r="G54" i="35"/>
  <c r="F54" i="35"/>
  <c r="N53" i="35"/>
  <c r="M53" i="35"/>
  <c r="L53" i="35"/>
  <c r="K53" i="35"/>
  <c r="J53" i="35"/>
  <c r="I53" i="35"/>
  <c r="H53" i="35"/>
  <c r="G53" i="35"/>
  <c r="F53" i="35"/>
  <c r="N52" i="35"/>
  <c r="M52" i="35"/>
  <c r="L52" i="35"/>
  <c r="K52" i="35"/>
  <c r="J52" i="35"/>
  <c r="I52" i="35"/>
  <c r="H52" i="35"/>
  <c r="G52" i="35"/>
  <c r="F52" i="35"/>
  <c r="N51" i="35"/>
  <c r="M51" i="35"/>
  <c r="L51" i="35"/>
  <c r="K51" i="35"/>
  <c r="J51" i="35"/>
  <c r="I51" i="35"/>
  <c r="H51" i="35"/>
  <c r="G51" i="35"/>
  <c r="F51" i="35"/>
  <c r="N50" i="35"/>
  <c r="M50" i="35"/>
  <c r="L50" i="35"/>
  <c r="K50" i="35"/>
  <c r="J50" i="35"/>
  <c r="I50" i="35"/>
  <c r="H50" i="35"/>
  <c r="G50" i="35"/>
  <c r="F50" i="35"/>
  <c r="N49" i="35"/>
  <c r="M49" i="35"/>
  <c r="L49" i="35"/>
  <c r="K49" i="35"/>
  <c r="J49" i="35"/>
  <c r="I49" i="35"/>
  <c r="H49" i="35"/>
  <c r="G49" i="35"/>
  <c r="F49" i="35"/>
  <c r="N48" i="35"/>
  <c r="M48" i="35"/>
  <c r="L48" i="35"/>
  <c r="K48" i="35"/>
  <c r="J48" i="35"/>
  <c r="I48" i="35"/>
  <c r="H48" i="35"/>
  <c r="G48" i="35"/>
  <c r="F48" i="35"/>
  <c r="N47" i="35"/>
  <c r="M47" i="35"/>
  <c r="L47" i="35"/>
  <c r="K47" i="35"/>
  <c r="J47" i="35"/>
  <c r="I47" i="35"/>
  <c r="H47" i="35"/>
  <c r="G47" i="35"/>
  <c r="F47" i="35"/>
  <c r="N46" i="35"/>
  <c r="M46" i="35"/>
  <c r="L46" i="35"/>
  <c r="K46" i="35"/>
  <c r="J46" i="35"/>
  <c r="I46" i="35"/>
  <c r="H46" i="35"/>
  <c r="G46" i="35"/>
  <c r="F46" i="35"/>
  <c r="N45" i="35"/>
  <c r="M45" i="35"/>
  <c r="L45" i="35"/>
  <c r="K45" i="35"/>
  <c r="J45" i="35"/>
  <c r="I45" i="35"/>
  <c r="H45" i="35"/>
  <c r="G45" i="35"/>
  <c r="F45" i="35"/>
  <c r="N44" i="35"/>
  <c r="M44" i="35"/>
  <c r="L44" i="35"/>
  <c r="K44" i="35"/>
  <c r="J44" i="35"/>
  <c r="I44" i="35"/>
  <c r="H44" i="35"/>
  <c r="G44" i="35"/>
  <c r="F44" i="35"/>
  <c r="N43" i="35"/>
  <c r="M43" i="35"/>
  <c r="L43" i="35"/>
  <c r="K43" i="35"/>
  <c r="J43" i="35"/>
  <c r="I43" i="35"/>
  <c r="H43" i="35"/>
  <c r="G43" i="35"/>
  <c r="F43" i="35"/>
  <c r="N42" i="35"/>
  <c r="M42" i="35"/>
  <c r="L42" i="35"/>
  <c r="K42" i="35"/>
  <c r="J42" i="35"/>
  <c r="I42" i="35"/>
  <c r="H42" i="35"/>
  <c r="G42" i="35"/>
  <c r="F42" i="35"/>
  <c r="N41" i="35"/>
  <c r="M41" i="35"/>
  <c r="L41" i="35"/>
  <c r="K41" i="35"/>
  <c r="J41" i="35"/>
  <c r="I41" i="35"/>
  <c r="H41" i="35"/>
  <c r="G41" i="35"/>
  <c r="F41" i="35"/>
  <c r="N40" i="35"/>
  <c r="M40" i="35"/>
  <c r="L40" i="35"/>
  <c r="K40" i="35"/>
  <c r="J40" i="35"/>
  <c r="I40" i="35"/>
  <c r="H40" i="35"/>
  <c r="G40" i="35"/>
  <c r="F40" i="35"/>
  <c r="N39" i="35"/>
  <c r="M39" i="35"/>
  <c r="L39" i="35"/>
  <c r="K39" i="35"/>
  <c r="J39" i="35"/>
  <c r="I39" i="35"/>
  <c r="H39" i="35"/>
  <c r="G39" i="35"/>
  <c r="F39" i="35"/>
  <c r="N38" i="35"/>
  <c r="M38" i="35"/>
  <c r="L38" i="35"/>
  <c r="K38" i="35"/>
  <c r="J38" i="35"/>
  <c r="I38" i="35"/>
  <c r="H38" i="35"/>
  <c r="G38" i="35"/>
  <c r="F38" i="35"/>
  <c r="N37" i="35"/>
  <c r="M37" i="35"/>
  <c r="L37" i="35"/>
  <c r="K37" i="35"/>
  <c r="J37" i="35"/>
  <c r="I37" i="35"/>
  <c r="H37" i="35"/>
  <c r="G37" i="35"/>
  <c r="F37" i="35"/>
  <c r="N36" i="35"/>
  <c r="M36" i="35"/>
  <c r="L36" i="35"/>
  <c r="K36" i="35"/>
  <c r="J36" i="35"/>
  <c r="I36" i="35"/>
  <c r="H36" i="35"/>
  <c r="G36" i="35"/>
  <c r="F36" i="35"/>
  <c r="N35" i="35"/>
  <c r="M35" i="35"/>
  <c r="L35" i="35"/>
  <c r="K35" i="35"/>
  <c r="J35" i="35"/>
  <c r="I35" i="35"/>
  <c r="H35" i="35"/>
  <c r="G35" i="35"/>
  <c r="F35" i="35"/>
  <c r="N34" i="35"/>
  <c r="M34" i="35"/>
  <c r="L34" i="35"/>
  <c r="K34" i="35"/>
  <c r="J34" i="35"/>
  <c r="I34" i="35"/>
  <c r="H34" i="35"/>
  <c r="G34" i="35"/>
  <c r="F34" i="35"/>
  <c r="N33" i="35"/>
  <c r="M33" i="35"/>
  <c r="L33" i="35"/>
  <c r="K33" i="35"/>
  <c r="J33" i="35"/>
  <c r="I33" i="35"/>
  <c r="H33" i="35"/>
  <c r="G33" i="35"/>
  <c r="F33" i="35"/>
  <c r="N32" i="35"/>
  <c r="M32" i="35"/>
  <c r="L32" i="35"/>
  <c r="K32" i="35"/>
  <c r="J32" i="35"/>
  <c r="I32" i="35"/>
  <c r="H32" i="35"/>
  <c r="G32" i="35"/>
  <c r="F32" i="35"/>
  <c r="N31" i="35"/>
  <c r="M31" i="35"/>
  <c r="L31" i="35"/>
  <c r="K31" i="35"/>
  <c r="J31" i="35"/>
  <c r="I31" i="35"/>
  <c r="H31" i="35"/>
  <c r="G31" i="35"/>
  <c r="F31" i="35"/>
  <c r="N30" i="35"/>
  <c r="M30" i="35"/>
  <c r="L30" i="35"/>
  <c r="K30" i="35"/>
  <c r="J30" i="35"/>
  <c r="I30" i="35"/>
  <c r="H30" i="35"/>
  <c r="G30" i="35"/>
  <c r="F30" i="35"/>
  <c r="N29" i="35"/>
  <c r="M29" i="35"/>
  <c r="L29" i="35"/>
  <c r="K29" i="35"/>
  <c r="J29" i="35"/>
  <c r="I29" i="35"/>
  <c r="H29" i="35"/>
  <c r="G29" i="35"/>
  <c r="F29" i="35"/>
  <c r="N28" i="35"/>
  <c r="M28" i="35"/>
  <c r="L28" i="35"/>
  <c r="K28" i="35"/>
  <c r="J28" i="35"/>
  <c r="I28" i="35"/>
  <c r="H28" i="35"/>
  <c r="G28" i="35"/>
  <c r="F28" i="35"/>
  <c r="N27" i="35"/>
  <c r="M27" i="35"/>
  <c r="L27" i="35"/>
  <c r="K27" i="35"/>
  <c r="J27" i="35"/>
  <c r="I27" i="35"/>
  <c r="H27" i="35"/>
  <c r="G27" i="35"/>
  <c r="F27" i="35"/>
  <c r="N26" i="35"/>
  <c r="M26" i="35"/>
  <c r="L26" i="35"/>
  <c r="K26" i="35"/>
  <c r="J26" i="35"/>
  <c r="I26" i="35"/>
  <c r="H26" i="35"/>
  <c r="G26" i="35"/>
  <c r="F26" i="35"/>
  <c r="N25" i="35"/>
  <c r="M25" i="35"/>
  <c r="L25" i="35"/>
  <c r="K25" i="35"/>
  <c r="J25" i="35"/>
  <c r="I25" i="35"/>
  <c r="H25" i="35"/>
  <c r="G25" i="35"/>
  <c r="F25" i="35"/>
  <c r="N24" i="35"/>
  <c r="M24" i="35"/>
  <c r="L24" i="35"/>
  <c r="K24" i="35"/>
  <c r="J24" i="35"/>
  <c r="I24" i="35"/>
  <c r="H24" i="35"/>
  <c r="G24" i="35"/>
  <c r="F24" i="35"/>
  <c r="N23" i="35"/>
  <c r="M23" i="35"/>
  <c r="L23" i="35"/>
  <c r="K23" i="35"/>
  <c r="J23" i="35"/>
  <c r="I23" i="35"/>
  <c r="H23" i="35"/>
  <c r="G23" i="35"/>
  <c r="F23" i="35"/>
  <c r="N22" i="35"/>
  <c r="M22" i="35"/>
  <c r="L22" i="35"/>
  <c r="K22" i="35"/>
  <c r="J22" i="35"/>
  <c r="I22" i="35"/>
  <c r="H22" i="35"/>
  <c r="G22" i="35"/>
  <c r="F22" i="35"/>
  <c r="N21" i="35"/>
  <c r="M21" i="35"/>
  <c r="L21" i="35"/>
  <c r="K21" i="35"/>
  <c r="J21" i="35"/>
  <c r="I21" i="35"/>
  <c r="H21" i="35"/>
  <c r="G21" i="35"/>
  <c r="F21" i="35"/>
  <c r="N20" i="35"/>
  <c r="M20" i="35"/>
  <c r="L20" i="35"/>
  <c r="K20" i="35"/>
  <c r="J20" i="35"/>
  <c r="I20" i="35"/>
  <c r="H20" i="35"/>
  <c r="G20" i="35"/>
  <c r="F20" i="35"/>
  <c r="N19" i="35"/>
  <c r="M19" i="35"/>
  <c r="L19" i="35"/>
  <c r="K19" i="35"/>
  <c r="J19" i="35"/>
  <c r="I19" i="35"/>
  <c r="H19" i="35"/>
  <c r="G19" i="35"/>
  <c r="F19" i="35"/>
  <c r="N18" i="35"/>
  <c r="M18" i="35"/>
  <c r="L18" i="35"/>
  <c r="K18" i="35"/>
  <c r="J18" i="35"/>
  <c r="I18" i="35"/>
  <c r="H18" i="35"/>
  <c r="G18" i="35"/>
  <c r="F18" i="35"/>
  <c r="N17" i="35"/>
  <c r="M17" i="35"/>
  <c r="L17" i="35"/>
  <c r="K17" i="35"/>
  <c r="J17" i="35"/>
  <c r="I17" i="35"/>
  <c r="H17" i="35"/>
  <c r="G17" i="35"/>
  <c r="F17" i="35"/>
  <c r="N16" i="35"/>
  <c r="M16" i="35"/>
  <c r="L16" i="35"/>
  <c r="K16" i="35"/>
  <c r="J16" i="35"/>
  <c r="I16" i="35"/>
  <c r="H16" i="35"/>
  <c r="G16" i="35"/>
  <c r="F16" i="35"/>
  <c r="N15" i="35"/>
  <c r="M15" i="35"/>
  <c r="L15" i="35"/>
  <c r="K15" i="35"/>
  <c r="J15" i="35"/>
  <c r="I15" i="35"/>
  <c r="H15" i="35"/>
  <c r="G15" i="35"/>
  <c r="F15" i="35"/>
  <c r="N14" i="35"/>
  <c r="M14" i="35"/>
  <c r="L14" i="35"/>
  <c r="K14" i="35"/>
  <c r="J14" i="35"/>
  <c r="I14" i="35"/>
  <c r="H14" i="35"/>
  <c r="G14" i="35"/>
  <c r="F14" i="35"/>
  <c r="N13" i="35"/>
  <c r="M13" i="35"/>
  <c r="L13" i="35"/>
  <c r="K13" i="35"/>
  <c r="J13" i="35"/>
  <c r="I13" i="35"/>
  <c r="H13" i="35"/>
  <c r="G13" i="35"/>
  <c r="F13" i="35"/>
  <c r="L8" i="35"/>
  <c r="M8" i="35"/>
  <c r="N8" i="35"/>
  <c r="L9" i="35"/>
  <c r="M9" i="35"/>
  <c r="N9" i="35"/>
  <c r="L10" i="35"/>
  <c r="M10" i="35"/>
  <c r="N10" i="35"/>
  <c r="L11" i="35"/>
  <c r="M11" i="35"/>
  <c r="N11" i="35"/>
  <c r="L12" i="35"/>
  <c r="M12" i="35"/>
  <c r="N12" i="35"/>
  <c r="N7" i="35"/>
  <c r="L7" i="35"/>
  <c r="F8" i="35"/>
  <c r="G8" i="35"/>
  <c r="H8" i="35"/>
  <c r="F9" i="35"/>
  <c r="G9" i="35"/>
  <c r="H9" i="35"/>
  <c r="F10" i="35"/>
  <c r="G10" i="35"/>
  <c r="H10" i="35"/>
  <c r="F11" i="35"/>
  <c r="G11" i="35"/>
  <c r="H11" i="35"/>
  <c r="F12" i="35"/>
  <c r="G12" i="35"/>
  <c r="H12" i="35"/>
  <c r="H7" i="35"/>
  <c r="G7" i="35"/>
  <c r="F7" i="35"/>
  <c r="AD1" i="28" l="1"/>
  <c r="F11" i="14"/>
  <c r="Q57" i="35" l="1"/>
  <c r="P57" i="35"/>
  <c r="O57" i="35"/>
  <c r="Q56" i="35"/>
  <c r="P56" i="35"/>
  <c r="O56" i="35"/>
  <c r="Q55" i="35"/>
  <c r="P55" i="35"/>
  <c r="O55" i="35"/>
  <c r="Q54" i="35"/>
  <c r="P54" i="35"/>
  <c r="O54" i="35"/>
  <c r="Q53" i="35"/>
  <c r="P53" i="35"/>
  <c r="O53" i="35"/>
  <c r="Q52" i="35"/>
  <c r="P52" i="35"/>
  <c r="O52" i="35"/>
  <c r="Q51" i="35"/>
  <c r="P51" i="35"/>
  <c r="O51" i="35"/>
  <c r="Q50" i="35"/>
  <c r="P50" i="35"/>
  <c r="O50" i="35"/>
  <c r="Q49" i="35"/>
  <c r="P49" i="35"/>
  <c r="O49" i="35"/>
  <c r="Q48" i="35"/>
  <c r="P48" i="35"/>
  <c r="O48" i="35"/>
  <c r="Q47" i="35"/>
  <c r="P47" i="35"/>
  <c r="O47" i="35"/>
  <c r="Q46" i="35"/>
  <c r="P46" i="35"/>
  <c r="O46" i="35"/>
  <c r="Q45" i="35"/>
  <c r="P45" i="35"/>
  <c r="O45" i="35"/>
  <c r="Q44" i="35"/>
  <c r="P44" i="35"/>
  <c r="O44" i="35"/>
  <c r="Q43" i="35"/>
  <c r="P43" i="35"/>
  <c r="O43" i="35"/>
  <c r="Q42" i="35"/>
  <c r="P42" i="35"/>
  <c r="O42" i="35"/>
  <c r="Q41" i="35"/>
  <c r="P41" i="35"/>
  <c r="O41" i="35"/>
  <c r="Q40" i="35"/>
  <c r="P40" i="35"/>
  <c r="O40" i="35"/>
  <c r="Q39" i="35"/>
  <c r="P39" i="35"/>
  <c r="O39" i="35"/>
  <c r="Q38" i="35"/>
  <c r="P38" i="35"/>
  <c r="O38" i="35"/>
  <c r="Q37" i="35"/>
  <c r="P37" i="35"/>
  <c r="O37" i="35"/>
  <c r="Q36" i="35"/>
  <c r="P36" i="35"/>
  <c r="O36" i="35"/>
  <c r="Q35" i="35"/>
  <c r="P35" i="35"/>
  <c r="O35" i="35"/>
  <c r="Q34" i="35"/>
  <c r="P34" i="35"/>
  <c r="O34" i="35"/>
  <c r="Q33" i="35"/>
  <c r="P33" i="35"/>
  <c r="O33" i="35"/>
  <c r="Q32" i="35"/>
  <c r="P32" i="35"/>
  <c r="O32" i="35"/>
  <c r="Q31" i="35"/>
  <c r="P31" i="35"/>
  <c r="O31" i="35"/>
  <c r="Q30" i="35"/>
  <c r="P30" i="35"/>
  <c r="O30" i="35"/>
  <c r="Q29" i="35"/>
  <c r="P29" i="35"/>
  <c r="O29" i="35"/>
  <c r="Q28" i="35"/>
  <c r="P28" i="35"/>
  <c r="O28" i="35"/>
  <c r="Q27" i="35"/>
  <c r="P27" i="35"/>
  <c r="O27" i="35"/>
  <c r="Q26" i="35"/>
  <c r="P26" i="35"/>
  <c r="O26" i="35"/>
  <c r="Q25" i="35"/>
  <c r="P25" i="35"/>
  <c r="O25" i="35"/>
  <c r="Q24" i="35"/>
  <c r="P24" i="35"/>
  <c r="O24" i="35"/>
  <c r="Q23" i="35"/>
  <c r="P23" i="35"/>
  <c r="O23" i="35"/>
  <c r="Q22" i="35"/>
  <c r="P22" i="35"/>
  <c r="O22" i="35"/>
  <c r="Q21" i="35"/>
  <c r="P21" i="35"/>
  <c r="O21" i="35"/>
  <c r="Q20" i="35"/>
  <c r="P20" i="35"/>
  <c r="O20" i="35"/>
  <c r="Q19" i="35"/>
  <c r="P19" i="35"/>
  <c r="O19" i="35"/>
  <c r="Q18" i="35"/>
  <c r="P18" i="35"/>
  <c r="O18" i="35"/>
  <c r="Q17" i="35"/>
  <c r="P17" i="35"/>
  <c r="O17" i="35"/>
  <c r="Q16" i="35"/>
  <c r="P16" i="35"/>
  <c r="O16" i="35"/>
  <c r="Q15" i="35"/>
  <c r="P15" i="35"/>
  <c r="O15" i="35"/>
  <c r="Q14" i="35"/>
  <c r="P14" i="35"/>
  <c r="O14" i="35"/>
  <c r="Q13" i="35"/>
  <c r="P13" i="35"/>
  <c r="O13" i="35"/>
  <c r="O8" i="35"/>
  <c r="P8" i="35"/>
  <c r="Q8" i="35"/>
  <c r="O9" i="35"/>
  <c r="P9" i="35"/>
  <c r="Q9" i="35"/>
  <c r="O10" i="35"/>
  <c r="P10" i="35"/>
  <c r="Q10" i="35"/>
  <c r="O11" i="35"/>
  <c r="P11" i="35"/>
  <c r="Q11" i="35"/>
  <c r="O12" i="35"/>
  <c r="P12" i="35"/>
  <c r="Q12" i="35"/>
  <c r="Q7" i="35"/>
  <c r="P7" i="35"/>
  <c r="O7" i="35" l="1"/>
  <c r="AT1" i="10" l="1"/>
  <c r="Z21" i="22" l="1"/>
  <c r="D12" i="10" l="1"/>
  <c r="D11" i="10"/>
  <c r="DL12" i="28" l="1"/>
  <c r="CZ12" i="28"/>
  <c r="DL13" i="28"/>
  <c r="CZ13" i="28"/>
  <c r="A2" i="37"/>
  <c r="A1" i="37"/>
  <c r="F57" i="37"/>
  <c r="C57" i="37"/>
  <c r="F56" i="37"/>
  <c r="C56" i="37"/>
  <c r="F55" i="37"/>
  <c r="C55" i="37"/>
  <c r="F54" i="37"/>
  <c r="C54" i="37"/>
  <c r="F53" i="37"/>
  <c r="C53" i="37"/>
  <c r="F52" i="37"/>
  <c r="C52" i="37"/>
  <c r="F51" i="37"/>
  <c r="C51" i="37"/>
  <c r="F50" i="37"/>
  <c r="C50" i="37"/>
  <c r="F49" i="37"/>
  <c r="C49" i="37"/>
  <c r="F48" i="37"/>
  <c r="C48" i="37"/>
  <c r="F47" i="37"/>
  <c r="C47" i="37"/>
  <c r="F46" i="37"/>
  <c r="C46" i="37"/>
  <c r="F45" i="37"/>
  <c r="C45" i="37"/>
  <c r="F44" i="37"/>
  <c r="C44" i="37"/>
  <c r="F43" i="37"/>
  <c r="C43" i="37"/>
  <c r="F42" i="37"/>
  <c r="C42" i="37"/>
  <c r="F41" i="37"/>
  <c r="C41" i="37"/>
  <c r="F40" i="37"/>
  <c r="C40" i="37"/>
  <c r="F39" i="37"/>
  <c r="C39" i="37"/>
  <c r="F38" i="37"/>
  <c r="C38" i="37"/>
  <c r="F37" i="37"/>
  <c r="C37" i="37"/>
  <c r="F36" i="37"/>
  <c r="C36" i="37"/>
  <c r="F35" i="37"/>
  <c r="C35" i="37"/>
  <c r="F34" i="37"/>
  <c r="C34" i="37"/>
  <c r="F33" i="37"/>
  <c r="C33" i="37"/>
  <c r="F32" i="37"/>
  <c r="C32" i="37"/>
  <c r="F31" i="37"/>
  <c r="C31" i="37"/>
  <c r="F30" i="37"/>
  <c r="C30" i="37"/>
  <c r="F29" i="37"/>
  <c r="C29" i="37"/>
  <c r="F28" i="37"/>
  <c r="C28" i="37"/>
  <c r="F27" i="37"/>
  <c r="C27" i="37"/>
  <c r="F26" i="37"/>
  <c r="C26" i="37"/>
  <c r="F25" i="37"/>
  <c r="C25" i="37"/>
  <c r="F24" i="37"/>
  <c r="C24" i="37"/>
  <c r="F23" i="37"/>
  <c r="C23" i="37"/>
  <c r="F22" i="37"/>
  <c r="C22" i="37"/>
  <c r="F21" i="37"/>
  <c r="C21" i="37"/>
  <c r="F20" i="37"/>
  <c r="C20" i="37"/>
  <c r="F19" i="37"/>
  <c r="C19" i="37"/>
  <c r="F18" i="37"/>
  <c r="C18" i="37"/>
  <c r="F17" i="37"/>
  <c r="C17" i="37"/>
  <c r="F16" i="37"/>
  <c r="C16" i="37"/>
  <c r="F15" i="37"/>
  <c r="C15" i="37"/>
  <c r="F14" i="37"/>
  <c r="C14" i="37"/>
  <c r="F13" i="37"/>
  <c r="C13" i="37"/>
  <c r="F12" i="37"/>
  <c r="C12" i="37"/>
  <c r="F11" i="37"/>
  <c r="C11" i="37"/>
  <c r="F10" i="37"/>
  <c r="C10" i="37"/>
  <c r="F9" i="37"/>
  <c r="C9" i="37"/>
  <c r="F8" i="37"/>
  <c r="C8" i="37"/>
  <c r="F7" i="37"/>
  <c r="AA2" i="37"/>
  <c r="E14" i="37" l="1"/>
  <c r="E9" i="37"/>
  <c r="E8" i="37"/>
  <c r="E11" i="37" l="1"/>
  <c r="E10" i="37" l="1"/>
  <c r="BG2" i="10"/>
  <c r="N12" i="36" l="1"/>
  <c r="N13" i="36"/>
  <c r="N14" i="36"/>
  <c r="N15" i="36"/>
  <c r="N16" i="36"/>
  <c r="N17" i="36"/>
  <c r="N18" i="36"/>
  <c r="N19" i="36"/>
  <c r="N20" i="36"/>
  <c r="N21" i="36"/>
  <c r="N22" i="36"/>
  <c r="N23" i="36"/>
  <c r="N24" i="36"/>
  <c r="N25" i="36"/>
  <c r="N26" i="36"/>
  <c r="N27" i="36"/>
  <c r="N28" i="36"/>
  <c r="N29" i="36"/>
  <c r="N30" i="36"/>
  <c r="N31" i="36"/>
  <c r="N32" i="36"/>
  <c r="N33" i="36"/>
  <c r="N34" i="36"/>
  <c r="N35" i="36"/>
  <c r="N36" i="36"/>
  <c r="N37" i="36"/>
  <c r="N38" i="36"/>
  <c r="N39" i="36"/>
  <c r="N40" i="36"/>
  <c r="N41" i="36"/>
  <c r="N42" i="36"/>
  <c r="N43" i="36"/>
  <c r="N44" i="36"/>
  <c r="N45" i="36"/>
  <c r="N46" i="36"/>
  <c r="N47" i="36"/>
  <c r="N48" i="36"/>
  <c r="N49" i="36"/>
  <c r="N50" i="36"/>
  <c r="N51" i="36"/>
  <c r="N52" i="36"/>
  <c r="N53" i="36"/>
  <c r="N54" i="36"/>
  <c r="N55" i="36"/>
  <c r="N56" i="36"/>
  <c r="L57" i="36"/>
  <c r="M57" i="36"/>
  <c r="N57" i="36"/>
  <c r="O57" i="36"/>
  <c r="L58" i="36"/>
  <c r="M58" i="36"/>
  <c r="N58" i="36"/>
  <c r="O58" i="36"/>
  <c r="L59" i="36"/>
  <c r="M59" i="36"/>
  <c r="N59" i="36"/>
  <c r="O59" i="36"/>
  <c r="L60" i="36"/>
  <c r="M60" i="36"/>
  <c r="N60" i="36"/>
  <c r="O60" i="36"/>
  <c r="L61" i="36"/>
  <c r="M61" i="36"/>
  <c r="N61" i="36"/>
  <c r="O61" i="36"/>
  <c r="N8" i="36"/>
  <c r="N9" i="36"/>
  <c r="N10" i="36"/>
  <c r="N11" i="36"/>
  <c r="N7" i="36"/>
  <c r="N6" i="36"/>
  <c r="U66" i="36"/>
  <c r="R66" i="36"/>
  <c r="Q66" i="36"/>
  <c r="P66" i="36"/>
  <c r="L66" i="36"/>
  <c r="J66" i="36"/>
  <c r="G66" i="36"/>
  <c r="K66" i="36" s="1"/>
  <c r="F66" i="36"/>
  <c r="I66" i="36" s="1"/>
  <c r="C66" i="36"/>
  <c r="U65" i="36"/>
  <c r="R65" i="36"/>
  <c r="Q65" i="36"/>
  <c r="P65" i="36"/>
  <c r="L65" i="36"/>
  <c r="J65" i="36"/>
  <c r="G65" i="36"/>
  <c r="K65" i="36" s="1"/>
  <c r="F65" i="36"/>
  <c r="I65" i="36" s="1"/>
  <c r="C65" i="36"/>
  <c r="U64" i="36"/>
  <c r="R64" i="36"/>
  <c r="Q64" i="36"/>
  <c r="P64" i="36"/>
  <c r="L64" i="36"/>
  <c r="J64" i="36"/>
  <c r="G64" i="36"/>
  <c r="K64" i="36" s="1"/>
  <c r="F64" i="36"/>
  <c r="I64" i="36" s="1"/>
  <c r="C64" i="36"/>
  <c r="U63" i="36"/>
  <c r="R63" i="36"/>
  <c r="Q63" i="36"/>
  <c r="P63" i="36"/>
  <c r="L63" i="36"/>
  <c r="J63" i="36"/>
  <c r="G63" i="36"/>
  <c r="K63" i="36" s="1"/>
  <c r="F63" i="36"/>
  <c r="I63" i="36" s="1"/>
  <c r="C63" i="36"/>
  <c r="U62" i="36"/>
  <c r="R62" i="36"/>
  <c r="Q62" i="36"/>
  <c r="P62" i="36"/>
  <c r="L62" i="36"/>
  <c r="J62" i="36"/>
  <c r="G62" i="36"/>
  <c r="K62" i="36" s="1"/>
  <c r="F62" i="36"/>
  <c r="I62" i="36" s="1"/>
  <c r="C62" i="36"/>
  <c r="U61" i="36"/>
  <c r="R61" i="36"/>
  <c r="Q61" i="36"/>
  <c r="P61" i="36"/>
  <c r="J61" i="36"/>
  <c r="G61" i="36"/>
  <c r="K61" i="36" s="1"/>
  <c r="F61" i="36"/>
  <c r="I61" i="36" s="1"/>
  <c r="C61" i="36"/>
  <c r="U60" i="36"/>
  <c r="R60" i="36"/>
  <c r="Q60" i="36"/>
  <c r="P60" i="36"/>
  <c r="J60" i="36"/>
  <c r="G60" i="36"/>
  <c r="K60" i="36" s="1"/>
  <c r="F60" i="36"/>
  <c r="I60" i="36" s="1"/>
  <c r="C60" i="36"/>
  <c r="U59" i="36"/>
  <c r="R59" i="36"/>
  <c r="Q59" i="36"/>
  <c r="P59" i="36"/>
  <c r="J59" i="36"/>
  <c r="G59" i="36"/>
  <c r="K59" i="36" s="1"/>
  <c r="F59" i="36"/>
  <c r="I59" i="36" s="1"/>
  <c r="C59" i="36"/>
  <c r="U58" i="36"/>
  <c r="R58" i="36"/>
  <c r="Q58" i="36"/>
  <c r="P58" i="36"/>
  <c r="J58" i="36"/>
  <c r="G58" i="36"/>
  <c r="K58" i="36" s="1"/>
  <c r="F58" i="36"/>
  <c r="I58" i="36" s="1"/>
  <c r="C58" i="36"/>
  <c r="U57" i="36"/>
  <c r="R57" i="36"/>
  <c r="Q57" i="36"/>
  <c r="P57" i="36"/>
  <c r="J57" i="36"/>
  <c r="G57" i="36"/>
  <c r="K57" i="36" s="1"/>
  <c r="F57" i="36"/>
  <c r="I57" i="36" s="1"/>
  <c r="C57" i="36"/>
  <c r="U56" i="36"/>
  <c r="C56" i="36"/>
  <c r="U55" i="36"/>
  <c r="C55" i="36"/>
  <c r="U54" i="36"/>
  <c r="C54" i="36"/>
  <c r="U53" i="36"/>
  <c r="C53" i="36"/>
  <c r="U52" i="36"/>
  <c r="C52" i="36"/>
  <c r="U51" i="36"/>
  <c r="C51" i="36"/>
  <c r="U50" i="36"/>
  <c r="C50" i="36"/>
  <c r="U49" i="36"/>
  <c r="C49" i="36"/>
  <c r="U48" i="36"/>
  <c r="C48" i="36"/>
  <c r="U47" i="36"/>
  <c r="C47" i="36"/>
  <c r="U46" i="36"/>
  <c r="C46" i="36"/>
  <c r="U45" i="36"/>
  <c r="C45" i="36"/>
  <c r="U44" i="36"/>
  <c r="C44" i="36"/>
  <c r="U43" i="36"/>
  <c r="C43" i="36"/>
  <c r="U42" i="36"/>
  <c r="C42" i="36"/>
  <c r="U41" i="36"/>
  <c r="C41" i="36"/>
  <c r="U40" i="36"/>
  <c r="C40" i="36"/>
  <c r="U39" i="36"/>
  <c r="C39" i="36"/>
  <c r="U38" i="36"/>
  <c r="C38" i="36"/>
  <c r="U37" i="36"/>
  <c r="C37" i="36"/>
  <c r="U36" i="36"/>
  <c r="C36" i="36"/>
  <c r="U35" i="36"/>
  <c r="C35" i="36"/>
  <c r="U34" i="36"/>
  <c r="C34" i="36"/>
  <c r="U33" i="36"/>
  <c r="C33" i="36"/>
  <c r="U32" i="36"/>
  <c r="C32" i="36"/>
  <c r="U31" i="36"/>
  <c r="C31" i="36"/>
  <c r="U30" i="36"/>
  <c r="C30" i="36"/>
  <c r="U29" i="36"/>
  <c r="C29" i="36"/>
  <c r="U28" i="36"/>
  <c r="C28" i="36"/>
  <c r="U27" i="36"/>
  <c r="C27" i="36"/>
  <c r="U26" i="36"/>
  <c r="C26" i="36"/>
  <c r="U25" i="36"/>
  <c r="C25" i="36"/>
  <c r="U24" i="36"/>
  <c r="C24" i="36"/>
  <c r="U23" i="36"/>
  <c r="C23" i="36"/>
  <c r="U22" i="36"/>
  <c r="C22" i="36"/>
  <c r="U21" i="36"/>
  <c r="C21" i="36"/>
  <c r="U20" i="36"/>
  <c r="C20" i="36"/>
  <c r="U19" i="36"/>
  <c r="C19" i="36"/>
  <c r="U18" i="36"/>
  <c r="C18" i="36"/>
  <c r="U17" i="36"/>
  <c r="C17" i="36"/>
  <c r="U16" i="36"/>
  <c r="C16" i="36"/>
  <c r="U15" i="36"/>
  <c r="C15" i="36"/>
  <c r="U14" i="36"/>
  <c r="C14" i="36"/>
  <c r="U13" i="36"/>
  <c r="C13" i="36"/>
  <c r="U12" i="36"/>
  <c r="C12" i="36"/>
  <c r="U11" i="36"/>
  <c r="C11" i="36"/>
  <c r="U10" i="36"/>
  <c r="C10" i="36"/>
  <c r="U9" i="36"/>
  <c r="C9" i="36"/>
  <c r="U8" i="36"/>
  <c r="E8" i="36"/>
  <c r="C8" i="36"/>
  <c r="U7" i="36"/>
  <c r="C7" i="36"/>
  <c r="D4" i="36"/>
  <c r="C4" i="36"/>
  <c r="B2" i="36"/>
  <c r="AO16" i="10"/>
  <c r="O17" i="36" s="1"/>
  <c r="AO17" i="10"/>
  <c r="O18" i="36" s="1"/>
  <c r="AO18" i="10"/>
  <c r="O19" i="36" s="1"/>
  <c r="AO19" i="10"/>
  <c r="O20" i="36" s="1"/>
  <c r="AO20" i="10"/>
  <c r="O21" i="36" s="1"/>
  <c r="AO21" i="10"/>
  <c r="O22" i="36" s="1"/>
  <c r="AO22" i="10"/>
  <c r="O23" i="36" s="1"/>
  <c r="AO23" i="10"/>
  <c r="O24" i="36" s="1"/>
  <c r="AO24" i="10"/>
  <c r="O25" i="36" s="1"/>
  <c r="AO25" i="10"/>
  <c r="O26" i="36" s="1"/>
  <c r="AO26" i="10"/>
  <c r="O27" i="36" s="1"/>
  <c r="AO27" i="10"/>
  <c r="O28" i="36" s="1"/>
  <c r="AO28" i="10"/>
  <c r="O29" i="36" s="1"/>
  <c r="AO29" i="10"/>
  <c r="O30" i="36" s="1"/>
  <c r="AO30" i="10"/>
  <c r="O31" i="36" s="1"/>
  <c r="AO31" i="10"/>
  <c r="O32" i="36" s="1"/>
  <c r="AO32" i="10"/>
  <c r="O33" i="36" s="1"/>
  <c r="AO33" i="10"/>
  <c r="O34" i="36" s="1"/>
  <c r="AO34" i="10"/>
  <c r="O35" i="36" s="1"/>
  <c r="AO35" i="10"/>
  <c r="O36" i="36" s="1"/>
  <c r="AO36" i="10"/>
  <c r="O37" i="36" s="1"/>
  <c r="AO37" i="10"/>
  <c r="O38" i="36" s="1"/>
  <c r="AO38" i="10"/>
  <c r="O39" i="36" s="1"/>
  <c r="AO39" i="10"/>
  <c r="O40" i="36" s="1"/>
  <c r="AO40" i="10"/>
  <c r="O41" i="36" s="1"/>
  <c r="AO41" i="10"/>
  <c r="O42" i="36" s="1"/>
  <c r="AO42" i="10"/>
  <c r="O43" i="36" s="1"/>
  <c r="AO43" i="10"/>
  <c r="O44" i="36" s="1"/>
  <c r="AO44" i="10"/>
  <c r="O45" i="36" s="1"/>
  <c r="AO45" i="10"/>
  <c r="O46" i="36" s="1"/>
  <c r="AO46" i="10"/>
  <c r="O47" i="36" s="1"/>
  <c r="AO47" i="10"/>
  <c r="O48" i="36" s="1"/>
  <c r="AO48" i="10"/>
  <c r="O49" i="36" s="1"/>
  <c r="AO49" i="10"/>
  <c r="O50" i="36" s="1"/>
  <c r="AO50" i="10"/>
  <c r="O51" i="36" s="1"/>
  <c r="AO51" i="10"/>
  <c r="O52" i="36" s="1"/>
  <c r="AO52" i="10"/>
  <c r="O53" i="36" s="1"/>
  <c r="AO53" i="10"/>
  <c r="O54" i="36" s="1"/>
  <c r="AO54" i="10"/>
  <c r="O55" i="36" s="1"/>
  <c r="AO55" i="10"/>
  <c r="O56" i="36" s="1"/>
  <c r="AL16" i="10"/>
  <c r="AL17" i="10"/>
  <c r="AL18" i="10"/>
  <c r="AM18" i="10" s="1"/>
  <c r="M19" i="36" s="1"/>
  <c r="AL19" i="10"/>
  <c r="AL20" i="10"/>
  <c r="AL21" i="10"/>
  <c r="L22" i="36" s="1"/>
  <c r="AM21" i="10"/>
  <c r="M22" i="36" s="1"/>
  <c r="AL22" i="10"/>
  <c r="L23" i="36" s="1"/>
  <c r="AM22" i="10"/>
  <c r="M23" i="36" s="1"/>
  <c r="AP22" i="10"/>
  <c r="AL23" i="10"/>
  <c r="L24" i="36" s="1"/>
  <c r="AL24" i="10"/>
  <c r="L25" i="36" s="1"/>
  <c r="AM24" i="10"/>
  <c r="M25" i="36" s="1"/>
  <c r="AL25" i="10"/>
  <c r="L26" i="36" s="1"/>
  <c r="AM25" i="10"/>
  <c r="M26" i="36" s="1"/>
  <c r="AP25" i="10"/>
  <c r="AL26" i="10"/>
  <c r="L27" i="36" s="1"/>
  <c r="AM26" i="10"/>
  <c r="M27" i="36" s="1"/>
  <c r="AP26" i="10"/>
  <c r="AL27" i="10"/>
  <c r="L28" i="36" s="1"/>
  <c r="AL28" i="10"/>
  <c r="L29" i="36" s="1"/>
  <c r="AM28" i="10"/>
  <c r="M29" i="36" s="1"/>
  <c r="AL29" i="10"/>
  <c r="L30" i="36" s="1"/>
  <c r="AM29" i="10"/>
  <c r="M30" i="36" s="1"/>
  <c r="AP29" i="10"/>
  <c r="AL30" i="10"/>
  <c r="L31" i="36" s="1"/>
  <c r="AM30" i="10"/>
  <c r="M31" i="36" s="1"/>
  <c r="AP30" i="10"/>
  <c r="AL31" i="10"/>
  <c r="L32" i="36" s="1"/>
  <c r="AL32" i="10"/>
  <c r="L33" i="36" s="1"/>
  <c r="AM32" i="10"/>
  <c r="M33" i="36" s="1"/>
  <c r="AL33" i="10"/>
  <c r="L34" i="36" s="1"/>
  <c r="AM33" i="10"/>
  <c r="M34" i="36" s="1"/>
  <c r="AP33" i="10"/>
  <c r="AL34" i="10"/>
  <c r="L35" i="36" s="1"/>
  <c r="AM34" i="10"/>
  <c r="M35" i="36" s="1"/>
  <c r="AP34" i="10"/>
  <c r="AL35" i="10"/>
  <c r="L36" i="36" s="1"/>
  <c r="AL36" i="10"/>
  <c r="L37" i="36" s="1"/>
  <c r="AM36" i="10"/>
  <c r="M37" i="36" s="1"/>
  <c r="AL37" i="10"/>
  <c r="L38" i="36" s="1"/>
  <c r="AM37" i="10"/>
  <c r="M38" i="36" s="1"/>
  <c r="AP37" i="10"/>
  <c r="AL38" i="10"/>
  <c r="L39" i="36" s="1"/>
  <c r="AM38" i="10"/>
  <c r="M39" i="36" s="1"/>
  <c r="AP38" i="10"/>
  <c r="AL39" i="10"/>
  <c r="L40" i="36" s="1"/>
  <c r="AL40" i="10"/>
  <c r="L41" i="36" s="1"/>
  <c r="AM40" i="10"/>
  <c r="M41" i="36" s="1"/>
  <c r="AL41" i="10"/>
  <c r="L42" i="36" s="1"/>
  <c r="AM41" i="10"/>
  <c r="M42" i="36" s="1"/>
  <c r="AP41" i="10"/>
  <c r="AL42" i="10"/>
  <c r="L43" i="36" s="1"/>
  <c r="AM42" i="10"/>
  <c r="M43" i="36" s="1"/>
  <c r="AP42" i="10"/>
  <c r="AL43" i="10"/>
  <c r="L44" i="36" s="1"/>
  <c r="AL44" i="10"/>
  <c r="L45" i="36" s="1"/>
  <c r="AM44" i="10"/>
  <c r="M45" i="36" s="1"/>
  <c r="AL45" i="10"/>
  <c r="L46" i="36" s="1"/>
  <c r="AM45" i="10"/>
  <c r="M46" i="36" s="1"/>
  <c r="AP45" i="10"/>
  <c r="AL46" i="10"/>
  <c r="L47" i="36" s="1"/>
  <c r="AM46" i="10"/>
  <c r="M47" i="36" s="1"/>
  <c r="AP46" i="10"/>
  <c r="AL47" i="10"/>
  <c r="L48" i="36" s="1"/>
  <c r="AM47" i="10"/>
  <c r="M48" i="36" s="1"/>
  <c r="AP47" i="10"/>
  <c r="AL48" i="10"/>
  <c r="L49" i="36" s="1"/>
  <c r="AM48" i="10"/>
  <c r="M49" i="36" s="1"/>
  <c r="AP48" i="10"/>
  <c r="AL49" i="10"/>
  <c r="L50" i="36" s="1"/>
  <c r="AM49" i="10"/>
  <c r="M50" i="36" s="1"/>
  <c r="AP49" i="10"/>
  <c r="AL50" i="10"/>
  <c r="L51" i="36" s="1"/>
  <c r="AM50" i="10"/>
  <c r="M51" i="36" s="1"/>
  <c r="AP50" i="10"/>
  <c r="AL51" i="10"/>
  <c r="L52" i="36" s="1"/>
  <c r="AM51" i="10"/>
  <c r="M52" i="36" s="1"/>
  <c r="AP51" i="10"/>
  <c r="AL52" i="10"/>
  <c r="L53" i="36" s="1"/>
  <c r="AM52" i="10"/>
  <c r="M53" i="36" s="1"/>
  <c r="AP52" i="10"/>
  <c r="AL53" i="10"/>
  <c r="L54" i="36" s="1"/>
  <c r="AM53" i="10"/>
  <c r="M54" i="36" s="1"/>
  <c r="AP53" i="10"/>
  <c r="AL54" i="10"/>
  <c r="L55" i="36" s="1"/>
  <c r="AM54" i="10"/>
  <c r="M55" i="36" s="1"/>
  <c r="AP54" i="10"/>
  <c r="AL55" i="10"/>
  <c r="L56" i="36" s="1"/>
  <c r="AM55" i="10"/>
  <c r="M56" i="36" s="1"/>
  <c r="AP55" i="10"/>
  <c r="AL56" i="10"/>
  <c r="AP56" i="10"/>
  <c r="AL57" i="10"/>
  <c r="AP57" i="10"/>
  <c r="AL58" i="10"/>
  <c r="AP58" i="10"/>
  <c r="AL59" i="10"/>
  <c r="AP59" i="10"/>
  <c r="AL60" i="10"/>
  <c r="AP60" i="10"/>
  <c r="AL61" i="10"/>
  <c r="AP61" i="10"/>
  <c r="AL62" i="10"/>
  <c r="AP62" i="10"/>
  <c r="AL63" i="10"/>
  <c r="AP63" i="10"/>
  <c r="AL64" i="10"/>
  <c r="AP64" i="10"/>
  <c r="AL65" i="10"/>
  <c r="AP65" i="10"/>
  <c r="AP21" i="10" l="1"/>
  <c r="AP44" i="10"/>
  <c r="AM43" i="10"/>
  <c r="AP40" i="10"/>
  <c r="AM39" i="10"/>
  <c r="AP36" i="10"/>
  <c r="AM35" i="10"/>
  <c r="AP32" i="10"/>
  <c r="AM31" i="10"/>
  <c r="AP28" i="10"/>
  <c r="AM27" i="10"/>
  <c r="AP24" i="10"/>
  <c r="AM23" i="10"/>
  <c r="AM19" i="10"/>
  <c r="M20" i="36" s="1"/>
  <c r="L20" i="36"/>
  <c r="AM17" i="10"/>
  <c r="M18" i="36" s="1"/>
  <c r="L18" i="36"/>
  <c r="AM20" i="10"/>
  <c r="M21" i="36" s="1"/>
  <c r="L21" i="36"/>
  <c r="AM16" i="10"/>
  <c r="M17" i="36" s="1"/>
  <c r="L17" i="36"/>
  <c r="L19" i="36"/>
  <c r="H65" i="36"/>
  <c r="O3" i="36"/>
  <c r="H57" i="36"/>
  <c r="H61" i="36"/>
  <c r="H59" i="36"/>
  <c r="H63" i="36"/>
  <c r="H58" i="36"/>
  <c r="H60" i="36"/>
  <c r="H62" i="36"/>
  <c r="H64" i="36"/>
  <c r="H66" i="36"/>
  <c r="M28" i="36" l="1"/>
  <c r="AP27" i="10"/>
  <c r="M36" i="36"/>
  <c r="AP35" i="10"/>
  <c r="M44" i="36"/>
  <c r="AP43" i="10"/>
  <c r="M24" i="36"/>
  <c r="AP23" i="10"/>
  <c r="M32" i="36"/>
  <c r="AP31" i="10"/>
  <c r="M40" i="36"/>
  <c r="AP39" i="10"/>
  <c r="AP16" i="10"/>
  <c r="AP17" i="10"/>
  <c r="AP18" i="10"/>
  <c r="AP19" i="10"/>
  <c r="AP20" i="10"/>
  <c r="J15" i="14" l="1"/>
  <c r="G15" i="14"/>
  <c r="F8" i="14" l="1"/>
  <c r="E12" i="14"/>
  <c r="A3" i="37" s="1"/>
  <c r="Q2" i="35"/>
  <c r="B1" i="35"/>
  <c r="B3" i="35"/>
  <c r="F2" i="35"/>
  <c r="B2" i="35"/>
  <c r="U3" i="35" l="1"/>
  <c r="A3" i="36"/>
  <c r="B32" i="14"/>
  <c r="W55" i="10"/>
  <c r="W54" i="10"/>
  <c r="W53" i="10"/>
  <c r="W52" i="10"/>
  <c r="W51" i="10"/>
  <c r="W50" i="10"/>
  <c r="W49" i="10"/>
  <c r="W48" i="10"/>
  <c r="W47" i="10"/>
  <c r="W46" i="10"/>
  <c r="W3" i="10"/>
  <c r="P3" i="36" l="1"/>
  <c r="V3" i="37"/>
  <c r="B26" i="14"/>
  <c r="H46" i="10"/>
  <c r="H47" i="10"/>
  <c r="H48" i="10"/>
  <c r="H49" i="10"/>
  <c r="H50" i="10"/>
  <c r="H51" i="10"/>
  <c r="H52" i="10"/>
  <c r="H53" i="10"/>
  <c r="H54" i="10"/>
  <c r="H55" i="10"/>
  <c r="H3" i="10"/>
  <c r="CA14" i="10" l="1"/>
  <c r="N23" i="14" s="1"/>
  <c r="CA13" i="10"/>
  <c r="N24" i="14" s="1"/>
  <c r="H22" i="14"/>
  <c r="H20" i="14"/>
  <c r="H18" i="14"/>
  <c r="H16" i="14"/>
  <c r="BZ14" i="10"/>
  <c r="BZ13" i="10"/>
  <c r="H23" i="14"/>
  <c r="E9" i="36" l="1"/>
  <c r="D21" i="10"/>
  <c r="EC22" i="28" s="1"/>
  <c r="DP22" i="28"/>
  <c r="DM22" i="28"/>
  <c r="DH22" i="28"/>
  <c r="DF22" i="28"/>
  <c r="DD22" i="28"/>
  <c r="CY22" i="28"/>
  <c r="CV22" i="28"/>
  <c r="CT22" i="28"/>
  <c r="CO22" i="28"/>
  <c r="CM22" i="28"/>
  <c r="CJ22" i="28"/>
  <c r="CF22" i="28"/>
  <c r="CC22" i="28"/>
  <c r="CA22" i="28"/>
  <c r="BV22" i="28"/>
  <c r="BT22" i="28"/>
  <c r="BQ22" i="28"/>
  <c r="BL22" i="28"/>
  <c r="BJ22" i="28"/>
  <c r="BH22" i="28"/>
  <c r="BC22" i="28"/>
  <c r="AZ22" i="28"/>
  <c r="AX22" i="28"/>
  <c r="AS22" i="28"/>
  <c r="AQ22" i="28"/>
  <c r="AP22" i="28"/>
  <c r="AN22" i="28"/>
  <c r="AL22" i="28"/>
  <c r="AK22" i="28"/>
  <c r="AJ22" i="28"/>
  <c r="AG22" i="28"/>
  <c r="AF22" i="28"/>
  <c r="AE22" i="28"/>
  <c r="AB22" i="28"/>
  <c r="AA22" i="28"/>
  <c r="Z22" i="28"/>
  <c r="Y22" i="28"/>
  <c r="X22" i="28"/>
  <c r="V22" i="28"/>
  <c r="U22" i="28"/>
  <c r="T22" i="28"/>
  <c r="S22" i="28"/>
  <c r="R22" i="28"/>
  <c r="P22" i="28"/>
  <c r="O22" i="28"/>
  <c r="N22" i="28"/>
  <c r="M22" i="28"/>
  <c r="L22" i="28"/>
  <c r="J22" i="28"/>
  <c r="H22" i="28"/>
  <c r="G22" i="28"/>
  <c r="F22" i="28"/>
  <c r="D22" i="10"/>
  <c r="BN23" i="28"/>
  <c r="AK23" i="28"/>
  <c r="D23" i="10"/>
  <c r="D24" i="10"/>
  <c r="BI25" i="28"/>
  <c r="D25" i="10"/>
  <c r="D26" i="10"/>
  <c r="D27" i="10"/>
  <c r="D28" i="10"/>
  <c r="D29" i="10"/>
  <c r="W56" i="10"/>
  <c r="W57" i="10"/>
  <c r="W58" i="10"/>
  <c r="W59" i="10"/>
  <c r="W60" i="10"/>
  <c r="W61" i="10"/>
  <c r="W62" i="10"/>
  <c r="W63" i="10"/>
  <c r="W64" i="10"/>
  <c r="W65" i="10"/>
  <c r="H56" i="10"/>
  <c r="H57" i="10"/>
  <c r="H58" i="10"/>
  <c r="H59" i="10"/>
  <c r="H60" i="10"/>
  <c r="H61" i="10"/>
  <c r="H62" i="10"/>
  <c r="H63" i="10"/>
  <c r="H64" i="10"/>
  <c r="H65" i="10"/>
  <c r="EI3" i="28"/>
  <c r="E13" i="37"/>
  <c r="CA13" i="28"/>
  <c r="BE13" i="28"/>
  <c r="AG13" i="28"/>
  <c r="G13" i="28"/>
  <c r="D13" i="10"/>
  <c r="D14" i="10"/>
  <c r="E14" i="10" s="1"/>
  <c r="D15" i="10"/>
  <c r="D16" i="10"/>
  <c r="EF17" i="28" s="1"/>
  <c r="DM17" i="28"/>
  <c r="CY17" i="28"/>
  <c r="CT17" i="28"/>
  <c r="CO17" i="28"/>
  <c r="CF17" i="28"/>
  <c r="CA17" i="28"/>
  <c r="BV17" i="28"/>
  <c r="BL17" i="28"/>
  <c r="BH17" i="28"/>
  <c r="BC17" i="28"/>
  <c r="AS17" i="28"/>
  <c r="AN17" i="28"/>
  <c r="AJ17" i="28"/>
  <c r="Z17" i="28"/>
  <c r="U17" i="28"/>
  <c r="P17" i="28"/>
  <c r="F17" i="28"/>
  <c r="D17" i="10"/>
  <c r="E16" i="30" s="1"/>
  <c r="D18" i="10"/>
  <c r="D19" i="10"/>
  <c r="DR20" i="28" s="1"/>
  <c r="D20" i="10"/>
  <c r="V21" i="28" s="1"/>
  <c r="DZ9" i="28"/>
  <c r="DQ9" i="28"/>
  <c r="CX9" i="28"/>
  <c r="BK9" i="28"/>
  <c r="AR9" i="28"/>
  <c r="Y9" i="28"/>
  <c r="EI4" i="28"/>
  <c r="S6" i="12" s="1"/>
  <c r="F3" i="28"/>
  <c r="G3" i="28" s="1"/>
  <c r="H3" i="28" s="1"/>
  <c r="I3" i="28" s="1"/>
  <c r="J3" i="28" s="1"/>
  <c r="L3" i="28" s="1"/>
  <c r="M3" i="28" s="1"/>
  <c r="N3" i="28" s="1"/>
  <c r="O3" i="28" s="1"/>
  <c r="P3" i="28" s="1"/>
  <c r="R3" i="28" s="1"/>
  <c r="S3" i="28" s="1"/>
  <c r="T3" i="28" s="1"/>
  <c r="U3" i="28" s="1"/>
  <c r="V3" i="28" s="1"/>
  <c r="X3" i="28" s="1"/>
  <c r="Y3" i="28" s="1"/>
  <c r="Z3" i="28" s="1"/>
  <c r="AA3" i="28" s="1"/>
  <c r="AB3" i="28" s="1"/>
  <c r="AD3" i="28" s="1"/>
  <c r="AE3" i="28" s="1"/>
  <c r="AF3" i="28" s="1"/>
  <c r="AG3" i="28" s="1"/>
  <c r="AH3" i="28" s="1"/>
  <c r="AJ3" i="28" s="1"/>
  <c r="AK3" i="28" s="1"/>
  <c r="AL3" i="28" s="1"/>
  <c r="AM3" i="28" s="1"/>
  <c r="AN3" i="28" s="1"/>
  <c r="AP3" i="28" s="1"/>
  <c r="AQ3" i="28" s="1"/>
  <c r="AR3" i="28" s="1"/>
  <c r="AS3" i="28" s="1"/>
  <c r="AT3" i="28" s="1"/>
  <c r="AV3" i="28" s="1"/>
  <c r="AW3" i="28" s="1"/>
  <c r="AX3" i="28" s="1"/>
  <c r="AY3" i="28" s="1"/>
  <c r="AZ3" i="28" s="1"/>
  <c r="BB3" i="28" s="1"/>
  <c r="BC3" i="28" s="1"/>
  <c r="BD3" i="28" s="1"/>
  <c r="BE3" i="28" s="1"/>
  <c r="BF3" i="28" s="1"/>
  <c r="BH3" i="28" s="1"/>
  <c r="BI3" i="28" s="1"/>
  <c r="BJ3" i="28" s="1"/>
  <c r="BK3" i="28" s="1"/>
  <c r="BL3" i="28" s="1"/>
  <c r="BN3" i="28" s="1"/>
  <c r="BO3" i="28" s="1"/>
  <c r="BP3" i="28" s="1"/>
  <c r="BQ3" i="28" s="1"/>
  <c r="BR3" i="28" s="1"/>
  <c r="BT3" i="28" s="1"/>
  <c r="BU3" i="28" s="1"/>
  <c r="BV3" i="28" s="1"/>
  <c r="BW3" i="28" s="1"/>
  <c r="BX3" i="28" s="1"/>
  <c r="BZ3" i="28" s="1"/>
  <c r="CA3" i="28" s="1"/>
  <c r="CB3" i="28" s="1"/>
  <c r="CC3" i="28" s="1"/>
  <c r="CD3" i="28" s="1"/>
  <c r="CF3" i="28" s="1"/>
  <c r="CG3" i="28" s="1"/>
  <c r="CH3" i="28" s="1"/>
  <c r="CI3" i="28" s="1"/>
  <c r="CJ3" i="28" s="1"/>
  <c r="CL3" i="28" s="1"/>
  <c r="CM3" i="28" s="1"/>
  <c r="CN3" i="28" s="1"/>
  <c r="CO3" i="28" s="1"/>
  <c r="CP3" i="28" s="1"/>
  <c r="CR3" i="28" s="1"/>
  <c r="CS3" i="28" s="1"/>
  <c r="CT3" i="28" s="1"/>
  <c r="CU3" i="28" s="1"/>
  <c r="CV3" i="28" s="1"/>
  <c r="CX3" i="28" s="1"/>
  <c r="CY3" i="28" s="1"/>
  <c r="CZ3" i="28" s="1"/>
  <c r="DA3" i="28" s="1"/>
  <c r="DB3" i="28" s="1"/>
  <c r="DD3" i="28" s="1"/>
  <c r="DE3" i="28" s="1"/>
  <c r="DF3" i="28" s="1"/>
  <c r="DG3" i="28" s="1"/>
  <c r="DH3" i="28" s="1"/>
  <c r="DJ3" i="28" s="1"/>
  <c r="DK3" i="28" s="1"/>
  <c r="DL3" i="28" s="1"/>
  <c r="DM3" i="28" s="1"/>
  <c r="DN3" i="28" s="1"/>
  <c r="DP3" i="28" s="1"/>
  <c r="DQ3" i="28" s="1"/>
  <c r="DR3" i="28" s="1"/>
  <c r="DS3" i="28" s="1"/>
  <c r="DT3" i="28" s="1"/>
  <c r="DV3" i="28" s="1"/>
  <c r="DW3" i="28" s="1"/>
  <c r="DX3" i="28" s="1"/>
  <c r="DY3" i="28" s="1"/>
  <c r="DZ3" i="28" s="1"/>
  <c r="EB3" i="28" s="1"/>
  <c r="EC3" i="28" s="1"/>
  <c r="ED3" i="28" s="1"/>
  <c r="EE3" i="28" s="1"/>
  <c r="EF3" i="28" s="1"/>
  <c r="E21" i="10"/>
  <c r="EH57" i="28"/>
  <c r="EH58" i="28"/>
  <c r="EH59" i="28"/>
  <c r="EH60" i="28"/>
  <c r="EH61" i="28"/>
  <c r="EH62" i="28"/>
  <c r="EH63" i="28"/>
  <c r="EH64" i="28"/>
  <c r="EH65" i="28"/>
  <c r="EH66" i="28"/>
  <c r="E11" i="10"/>
  <c r="E12" i="10"/>
  <c r="BQ65" i="10"/>
  <c r="BN65" i="10"/>
  <c r="BJ65" i="10"/>
  <c r="BK65" i="10"/>
  <c r="BL65" i="10"/>
  <c r="BM65" i="10"/>
  <c r="BI65" i="10"/>
  <c r="BH65" i="10"/>
  <c r="BQ64" i="10"/>
  <c r="BN64" i="10"/>
  <c r="BJ64" i="10"/>
  <c r="BK64" i="10"/>
  <c r="BL64" i="10"/>
  <c r="BM64" i="10"/>
  <c r="BI64" i="10"/>
  <c r="BH64" i="10"/>
  <c r="BQ63" i="10"/>
  <c r="BN63" i="10"/>
  <c r="BJ63" i="10"/>
  <c r="BK63" i="10"/>
  <c r="BL63" i="10"/>
  <c r="BM63" i="10"/>
  <c r="BI63" i="10"/>
  <c r="BH63" i="10"/>
  <c r="E61" i="21"/>
  <c r="BQ62" i="10"/>
  <c r="BN62" i="10"/>
  <c r="BJ62" i="10"/>
  <c r="BK62" i="10"/>
  <c r="BL62" i="10"/>
  <c r="BM62" i="10"/>
  <c r="BI62" i="10"/>
  <c r="BH62" i="10"/>
  <c r="BQ61" i="10"/>
  <c r="BN61" i="10"/>
  <c r="BJ61" i="10"/>
  <c r="BK61" i="10"/>
  <c r="BL61" i="10"/>
  <c r="BM61" i="10"/>
  <c r="BI61" i="10"/>
  <c r="BH61" i="10"/>
  <c r="BQ60" i="10"/>
  <c r="BN60" i="10"/>
  <c r="BJ60" i="10"/>
  <c r="BK60" i="10"/>
  <c r="BL60" i="10"/>
  <c r="BM60" i="10"/>
  <c r="BI60" i="10"/>
  <c r="BH60" i="10"/>
  <c r="BQ59" i="10"/>
  <c r="BN59" i="10"/>
  <c r="BJ59" i="10"/>
  <c r="BK59" i="10"/>
  <c r="BL59" i="10"/>
  <c r="BM59" i="10"/>
  <c r="BI59" i="10"/>
  <c r="BH59" i="10"/>
  <c r="BQ58" i="10"/>
  <c r="BN58" i="10"/>
  <c r="BJ58" i="10"/>
  <c r="BK58" i="10"/>
  <c r="BL58" i="10"/>
  <c r="BM58" i="10"/>
  <c r="BI58" i="10"/>
  <c r="BH58" i="10"/>
  <c r="BQ57" i="10"/>
  <c r="BN57" i="10"/>
  <c r="BJ57" i="10"/>
  <c r="BK57" i="10"/>
  <c r="BL57" i="10"/>
  <c r="BM57" i="10"/>
  <c r="BI57" i="10"/>
  <c r="BH57" i="10"/>
  <c r="BQ56" i="10"/>
  <c r="BN56" i="10"/>
  <c r="BJ56" i="10"/>
  <c r="BK56" i="10"/>
  <c r="BL56" i="10"/>
  <c r="BM56" i="10"/>
  <c r="BI56" i="10"/>
  <c r="BH56" i="10"/>
  <c r="L19" i="12"/>
  <c r="U11" i="10"/>
  <c r="J12" i="36" s="1"/>
  <c r="U12" i="10"/>
  <c r="J13" i="36" s="1"/>
  <c r="U13" i="10"/>
  <c r="J14" i="36" s="1"/>
  <c r="U14" i="10"/>
  <c r="J15" i="36" s="1"/>
  <c r="U15" i="10"/>
  <c r="J16" i="36" s="1"/>
  <c r="U16" i="10"/>
  <c r="U17" i="10"/>
  <c r="U18" i="10"/>
  <c r="U19" i="10"/>
  <c r="J20" i="36" s="1"/>
  <c r="U20" i="10"/>
  <c r="J21" i="36" s="1"/>
  <c r="U21" i="10"/>
  <c r="U22" i="10"/>
  <c r="J23" i="36" s="1"/>
  <c r="U23" i="10"/>
  <c r="J24" i="36" s="1"/>
  <c r="U24" i="10"/>
  <c r="J25" i="36" s="1"/>
  <c r="U25" i="10"/>
  <c r="U26" i="10"/>
  <c r="J27" i="36" s="1"/>
  <c r="U27" i="10"/>
  <c r="J28" i="12" s="1"/>
  <c r="U28" i="10"/>
  <c r="J29" i="36" s="1"/>
  <c r="U29" i="10"/>
  <c r="U30" i="10"/>
  <c r="J31" i="36" s="1"/>
  <c r="U31" i="10"/>
  <c r="J32" i="36" s="1"/>
  <c r="U32" i="10"/>
  <c r="J33" i="36" s="1"/>
  <c r="U33" i="10"/>
  <c r="U34" i="10"/>
  <c r="J35" i="36" s="1"/>
  <c r="U35" i="10"/>
  <c r="J36" i="36" s="1"/>
  <c r="U36" i="10"/>
  <c r="J37" i="36" s="1"/>
  <c r="U37" i="10"/>
  <c r="U38" i="10"/>
  <c r="J39" i="36" s="1"/>
  <c r="U39" i="10"/>
  <c r="J40" i="36" s="1"/>
  <c r="U40" i="10"/>
  <c r="J41" i="36" s="1"/>
  <c r="U41" i="10"/>
  <c r="U42" i="10"/>
  <c r="J43" i="36" s="1"/>
  <c r="U43" i="10"/>
  <c r="J44" i="36" s="1"/>
  <c r="U44" i="10"/>
  <c r="J45" i="36" s="1"/>
  <c r="U45" i="10"/>
  <c r="U46" i="10"/>
  <c r="J47" i="36" s="1"/>
  <c r="U47" i="10"/>
  <c r="J48" i="36" s="1"/>
  <c r="U48" i="10"/>
  <c r="J49" i="36" s="1"/>
  <c r="U49" i="10"/>
  <c r="J50" i="36" s="1"/>
  <c r="U50" i="10"/>
  <c r="J51" i="36" s="1"/>
  <c r="U51" i="10"/>
  <c r="U52" i="10"/>
  <c r="J53" i="36" s="1"/>
  <c r="U53" i="10"/>
  <c r="J54" i="36" s="1"/>
  <c r="U54" i="10"/>
  <c r="J55" i="36" s="1"/>
  <c r="D55" i="10"/>
  <c r="AE55" i="10"/>
  <c r="G56" i="36" s="1"/>
  <c r="K56" i="36" s="1"/>
  <c r="U55" i="10"/>
  <c r="J56" i="36" s="1"/>
  <c r="O55" i="10"/>
  <c r="F56" i="36" s="1"/>
  <c r="D56" i="10"/>
  <c r="AE56" i="10"/>
  <c r="U56" i="10"/>
  <c r="O56" i="10"/>
  <c r="AG56" i="10"/>
  <c r="AU56" i="10"/>
  <c r="BR56" i="10"/>
  <c r="D57" i="10"/>
  <c r="AE57" i="10"/>
  <c r="U57" i="10"/>
  <c r="O57" i="10"/>
  <c r="AG57" i="10"/>
  <c r="AU57" i="10"/>
  <c r="AV57" i="10" s="1"/>
  <c r="BR57" i="10"/>
  <c r="D58" i="10"/>
  <c r="AE58" i="10"/>
  <c r="U58" i="10"/>
  <c r="O58" i="10"/>
  <c r="AG58" i="10"/>
  <c r="AU58" i="10"/>
  <c r="BR58" i="10"/>
  <c r="D59" i="10"/>
  <c r="AE59" i="10"/>
  <c r="U59" i="10"/>
  <c r="O59" i="10"/>
  <c r="AG59" i="10"/>
  <c r="AU59" i="10"/>
  <c r="BR59" i="10"/>
  <c r="D60" i="10"/>
  <c r="AE60" i="10"/>
  <c r="U60" i="10"/>
  <c r="O60" i="10"/>
  <c r="AG60" i="10"/>
  <c r="AT60" i="10"/>
  <c r="F59" i="24" s="1"/>
  <c r="AU60" i="10"/>
  <c r="BR60" i="10"/>
  <c r="D61" i="10"/>
  <c r="AE61" i="10"/>
  <c r="U61" i="10"/>
  <c r="O61" i="10"/>
  <c r="AG61" i="10"/>
  <c r="AT61" i="10"/>
  <c r="F60" i="24" s="1"/>
  <c r="AU61" i="10"/>
  <c r="BR61" i="10"/>
  <c r="D62" i="10"/>
  <c r="AE62" i="10"/>
  <c r="U62" i="10"/>
  <c r="O62" i="10"/>
  <c r="AG62" i="10"/>
  <c r="AU62" i="10"/>
  <c r="AV62" i="10" s="1"/>
  <c r="BR62" i="10"/>
  <c r="D63" i="10"/>
  <c r="AE63" i="10"/>
  <c r="U63" i="10"/>
  <c r="O63" i="10"/>
  <c r="AG63" i="10"/>
  <c r="AU63" i="10"/>
  <c r="BR63" i="10"/>
  <c r="D64" i="10"/>
  <c r="AE64" i="10"/>
  <c r="U64" i="10"/>
  <c r="O64" i="10"/>
  <c r="AG64" i="10"/>
  <c r="AT64" i="10"/>
  <c r="F63" i="24" s="1"/>
  <c r="AU64" i="10"/>
  <c r="BR64" i="10"/>
  <c r="D65" i="10"/>
  <c r="AE65" i="10"/>
  <c r="U65" i="10"/>
  <c r="O65" i="10"/>
  <c r="AG65" i="10"/>
  <c r="AU65" i="10"/>
  <c r="BR65" i="10"/>
  <c r="U7" i="10"/>
  <c r="J8" i="36" s="1"/>
  <c r="U8" i="10"/>
  <c r="J9" i="36" s="1"/>
  <c r="U9" i="10"/>
  <c r="J10" i="36" s="1"/>
  <c r="U10" i="10"/>
  <c r="BG56" i="10"/>
  <c r="BG57" i="10"/>
  <c r="BG58" i="10"/>
  <c r="BG59" i="10"/>
  <c r="BG60" i="10"/>
  <c r="BG61" i="10"/>
  <c r="BG62" i="10"/>
  <c r="BG63" i="10"/>
  <c r="BG64" i="10"/>
  <c r="BG65" i="10"/>
  <c r="AW56" i="10"/>
  <c r="G55" i="24" s="1"/>
  <c r="AW57" i="10"/>
  <c r="F56" i="21" s="1"/>
  <c r="AW58" i="10"/>
  <c r="F57" i="21" s="1"/>
  <c r="AW59" i="10"/>
  <c r="F58" i="21" s="1"/>
  <c r="AW60" i="10"/>
  <c r="F59" i="21" s="1"/>
  <c r="AW61" i="10"/>
  <c r="G60" i="24" s="1"/>
  <c r="AW62" i="10"/>
  <c r="F61" i="21" s="1"/>
  <c r="AW63" i="10"/>
  <c r="F62" i="21" s="1"/>
  <c r="AW64" i="10"/>
  <c r="F63" i="21" s="1"/>
  <c r="AW65" i="10"/>
  <c r="G64" i="24" s="1"/>
  <c r="E7" i="36"/>
  <c r="D30" i="10"/>
  <c r="CU31" i="28" s="1"/>
  <c r="D31" i="10"/>
  <c r="D32" i="10"/>
  <c r="D33" i="10"/>
  <c r="D34" i="28" s="1"/>
  <c r="D34" i="10"/>
  <c r="D35" i="10"/>
  <c r="D36" i="10"/>
  <c r="D37" i="10"/>
  <c r="E35" i="34" s="1"/>
  <c r="F35" i="34" s="1"/>
  <c r="D38" i="10"/>
  <c r="DJ39" i="28" s="1"/>
  <c r="D39" i="10"/>
  <c r="D40" i="10"/>
  <c r="D41" i="10"/>
  <c r="E39" i="34" s="1"/>
  <c r="F39" i="34" s="1"/>
  <c r="D42" i="10"/>
  <c r="CO43" i="28" s="1"/>
  <c r="D43" i="10"/>
  <c r="D44" i="10"/>
  <c r="D45" i="10"/>
  <c r="E43" i="34" s="1"/>
  <c r="F43" i="34" s="1"/>
  <c r="D46" i="10"/>
  <c r="AE46" i="10"/>
  <c r="G47" i="36" s="1"/>
  <c r="K47" i="36" s="1"/>
  <c r="O46" i="10"/>
  <c r="V46" i="10" s="1"/>
  <c r="D47" i="10"/>
  <c r="AE47" i="10"/>
  <c r="G48" i="36" s="1"/>
  <c r="K48" i="36" s="1"/>
  <c r="O47" i="10"/>
  <c r="D48" i="10"/>
  <c r="AE48" i="10"/>
  <c r="G49" i="36" s="1"/>
  <c r="K49" i="36" s="1"/>
  <c r="O48" i="10"/>
  <c r="D49" i="10"/>
  <c r="AE49" i="10"/>
  <c r="G50" i="36" s="1"/>
  <c r="K50" i="36" s="1"/>
  <c r="O49" i="10"/>
  <c r="F50" i="36" s="1"/>
  <c r="D50" i="10"/>
  <c r="AE50" i="10"/>
  <c r="G51" i="36" s="1"/>
  <c r="K51" i="36" s="1"/>
  <c r="O50" i="10"/>
  <c r="V50" i="10" s="1"/>
  <c r="D51" i="10"/>
  <c r="AE51" i="10"/>
  <c r="G52" i="36" s="1"/>
  <c r="K52" i="36" s="1"/>
  <c r="O51" i="10"/>
  <c r="F52" i="36" s="1"/>
  <c r="D52" i="10"/>
  <c r="AE52" i="10"/>
  <c r="O52" i="10"/>
  <c r="D53" i="10"/>
  <c r="AE53" i="10"/>
  <c r="O53" i="10"/>
  <c r="F54" i="12" s="1"/>
  <c r="I54" i="12" s="1"/>
  <c r="D54" i="10"/>
  <c r="AE54" i="10"/>
  <c r="G55" i="36" s="1"/>
  <c r="K55" i="36" s="1"/>
  <c r="O54" i="10"/>
  <c r="F55" i="12" s="1"/>
  <c r="I55" i="12" s="1"/>
  <c r="AX56" i="10"/>
  <c r="AY56" i="10"/>
  <c r="H55" i="24" s="1"/>
  <c r="AX57" i="10"/>
  <c r="AY57" i="10"/>
  <c r="H56" i="24" s="1"/>
  <c r="AX58" i="10"/>
  <c r="AY58" i="10"/>
  <c r="H57" i="24" s="1"/>
  <c r="AX59" i="10"/>
  <c r="AY59" i="10"/>
  <c r="H58" i="24" s="1"/>
  <c r="AX60" i="10"/>
  <c r="AY60" i="10"/>
  <c r="H59" i="24" s="1"/>
  <c r="AX61" i="10"/>
  <c r="AY61" i="10"/>
  <c r="H60" i="24" s="1"/>
  <c r="AX62" i="10"/>
  <c r="AY62" i="10"/>
  <c r="H61" i="24" s="1"/>
  <c r="AX63" i="10"/>
  <c r="AY63" i="10"/>
  <c r="H62" i="24" s="1"/>
  <c r="AX64" i="10"/>
  <c r="AY64" i="10"/>
  <c r="H63" i="24" s="1"/>
  <c r="AX65" i="10"/>
  <c r="AY65" i="10"/>
  <c r="H64" i="24" s="1"/>
  <c r="A6" i="10"/>
  <c r="B5" i="30" s="1"/>
  <c r="EF57" i="28"/>
  <c r="EE57" i="28"/>
  <c r="ED57" i="28"/>
  <c r="EC57" i="28"/>
  <c r="EB57" i="28"/>
  <c r="DZ57" i="28"/>
  <c r="DY57" i="28"/>
  <c r="DX57" i="28"/>
  <c r="DW57" i="28"/>
  <c r="DV57" i="28"/>
  <c r="DT57" i="28"/>
  <c r="DS57" i="28"/>
  <c r="DR57" i="28"/>
  <c r="DQ57" i="28"/>
  <c r="DP57" i="28"/>
  <c r="DN57" i="28"/>
  <c r="DM57" i="28"/>
  <c r="DL57" i="28"/>
  <c r="DK57" i="28"/>
  <c r="DJ57" i="28"/>
  <c r="DH57" i="28"/>
  <c r="DG57" i="28"/>
  <c r="DF57" i="28"/>
  <c r="DE57" i="28"/>
  <c r="DD57" i="28"/>
  <c r="DB57" i="28"/>
  <c r="DA57" i="28"/>
  <c r="CZ57" i="28"/>
  <c r="CY57" i="28"/>
  <c r="CX57" i="28"/>
  <c r="CV57" i="28"/>
  <c r="CU57" i="28"/>
  <c r="CT57" i="28"/>
  <c r="CS57" i="28"/>
  <c r="CR57" i="28"/>
  <c r="CP57" i="28"/>
  <c r="CO57" i="28"/>
  <c r="CN57" i="28"/>
  <c r="CM57" i="28"/>
  <c r="CL57" i="28"/>
  <c r="CJ57" i="28"/>
  <c r="CI57" i="28"/>
  <c r="CH57" i="28"/>
  <c r="CG57" i="28"/>
  <c r="CF57" i="28"/>
  <c r="CD57" i="28"/>
  <c r="CC57" i="28"/>
  <c r="CB57" i="28"/>
  <c r="CA57" i="28"/>
  <c r="BZ57" i="28"/>
  <c r="BX57" i="28"/>
  <c r="BW57" i="28"/>
  <c r="BV57" i="28"/>
  <c r="BU57" i="28"/>
  <c r="BT57" i="28"/>
  <c r="BR57" i="28"/>
  <c r="BQ57" i="28"/>
  <c r="BP57" i="28"/>
  <c r="BO57" i="28"/>
  <c r="BN57" i="28"/>
  <c r="BL57" i="28"/>
  <c r="BK57" i="28"/>
  <c r="BJ57" i="28"/>
  <c r="BI57" i="28"/>
  <c r="BH57" i="28"/>
  <c r="BF57" i="28"/>
  <c r="BE57" i="28"/>
  <c r="BD57" i="28"/>
  <c r="BC57" i="28"/>
  <c r="BB57" i="28"/>
  <c r="AZ57" i="28"/>
  <c r="AY57" i="28"/>
  <c r="AX57" i="28"/>
  <c r="AW57" i="28"/>
  <c r="AV57" i="28"/>
  <c r="AT57" i="28"/>
  <c r="AS57" i="28"/>
  <c r="AR57" i="28"/>
  <c r="AQ57" i="28"/>
  <c r="AP57" i="28"/>
  <c r="AN57" i="28"/>
  <c r="AM57" i="28"/>
  <c r="AL57" i="28"/>
  <c r="AK57" i="28"/>
  <c r="AJ57" i="28"/>
  <c r="AH57" i="28"/>
  <c r="AG57" i="28"/>
  <c r="AF57" i="28"/>
  <c r="AE57" i="28"/>
  <c r="AD57" i="28"/>
  <c r="AB57" i="28"/>
  <c r="AA57" i="28"/>
  <c r="Z57" i="28"/>
  <c r="Y57" i="28"/>
  <c r="X57" i="28"/>
  <c r="V57" i="28"/>
  <c r="U57" i="28"/>
  <c r="T57" i="28"/>
  <c r="S57" i="28"/>
  <c r="R57" i="28"/>
  <c r="P57" i="28"/>
  <c r="O57" i="28"/>
  <c r="N57" i="28"/>
  <c r="M57" i="28"/>
  <c r="L57" i="28"/>
  <c r="J57" i="28"/>
  <c r="A56" i="10"/>
  <c r="B57" i="36" s="1"/>
  <c r="H57" i="28"/>
  <c r="G57" i="28"/>
  <c r="F57" i="28"/>
  <c r="EI57" i="28"/>
  <c r="S57" i="12"/>
  <c r="T57" i="12"/>
  <c r="G55" i="30" s="1"/>
  <c r="EF58" i="28"/>
  <c r="EE58" i="28"/>
  <c r="ED58" i="28"/>
  <c r="EC58" i="28"/>
  <c r="EB58" i="28"/>
  <c r="DZ58" i="28"/>
  <c r="DY58" i="28"/>
  <c r="DX58" i="28"/>
  <c r="DW58" i="28"/>
  <c r="DV58" i="28"/>
  <c r="DT58" i="28"/>
  <c r="DS58" i="28"/>
  <c r="DR58" i="28"/>
  <c r="DQ58" i="28"/>
  <c r="DP58" i="28"/>
  <c r="DN58" i="28"/>
  <c r="DM58" i="28"/>
  <c r="DL58" i="28"/>
  <c r="DK58" i="28"/>
  <c r="DJ58" i="28"/>
  <c r="DH58" i="28"/>
  <c r="DG58" i="28"/>
  <c r="DF58" i="28"/>
  <c r="DE58" i="28"/>
  <c r="DD58" i="28"/>
  <c r="DB58" i="28"/>
  <c r="DA58" i="28"/>
  <c r="CZ58" i="28"/>
  <c r="CY58" i="28"/>
  <c r="CX58" i="28"/>
  <c r="CV58" i="28"/>
  <c r="CU58" i="28"/>
  <c r="CT58" i="28"/>
  <c r="CS58" i="28"/>
  <c r="CR58" i="28"/>
  <c r="CP58" i="28"/>
  <c r="CO58" i="28"/>
  <c r="CN58" i="28"/>
  <c r="CM58" i="28"/>
  <c r="CL58" i="28"/>
  <c r="CJ58" i="28"/>
  <c r="CI58" i="28"/>
  <c r="CH58" i="28"/>
  <c r="CG58" i="28"/>
  <c r="CF58" i="28"/>
  <c r="CD58" i="28"/>
  <c r="CC58" i="28"/>
  <c r="CB58" i="28"/>
  <c r="CA58" i="28"/>
  <c r="BZ58" i="28"/>
  <c r="BX58" i="28"/>
  <c r="BW58" i="28"/>
  <c r="BV58" i="28"/>
  <c r="BU58" i="28"/>
  <c r="BT58" i="28"/>
  <c r="BR58" i="28"/>
  <c r="BQ58" i="28"/>
  <c r="BP58" i="28"/>
  <c r="BO58" i="28"/>
  <c r="BN58" i="28"/>
  <c r="BL58" i="28"/>
  <c r="BK58" i="28"/>
  <c r="BJ58" i="28"/>
  <c r="BI58" i="28"/>
  <c r="BH58" i="28"/>
  <c r="BF58" i="28"/>
  <c r="BE58" i="28"/>
  <c r="BD58" i="28"/>
  <c r="BC58" i="28"/>
  <c r="BB58" i="28"/>
  <c r="AZ58" i="28"/>
  <c r="AY58" i="28"/>
  <c r="AX58" i="28"/>
  <c r="AW58" i="28"/>
  <c r="AV58" i="28"/>
  <c r="AT58" i="28"/>
  <c r="AS58" i="28"/>
  <c r="AR58" i="28"/>
  <c r="AQ58" i="28"/>
  <c r="AP58" i="28"/>
  <c r="AN58" i="28"/>
  <c r="AM58" i="28"/>
  <c r="AL58" i="28"/>
  <c r="AK58" i="28"/>
  <c r="AJ58" i="28"/>
  <c r="AH58" i="28"/>
  <c r="AG58" i="28"/>
  <c r="AF58" i="28"/>
  <c r="AE58" i="28"/>
  <c r="AD58" i="28"/>
  <c r="AB58" i="28"/>
  <c r="AA58" i="28"/>
  <c r="Z58" i="28"/>
  <c r="Y58" i="28"/>
  <c r="X58" i="28"/>
  <c r="V58" i="28"/>
  <c r="U58" i="28"/>
  <c r="T58" i="28"/>
  <c r="S58" i="28"/>
  <c r="R58" i="28"/>
  <c r="P58" i="28"/>
  <c r="O58" i="28"/>
  <c r="N58" i="28"/>
  <c r="M58" i="28"/>
  <c r="L58" i="28"/>
  <c r="J58" i="28"/>
  <c r="A57" i="10"/>
  <c r="G57" i="10" s="1"/>
  <c r="I58" i="28" s="1"/>
  <c r="H58" i="28"/>
  <c r="G58" i="28"/>
  <c r="F58" i="28"/>
  <c r="EI58" i="28"/>
  <c r="S58" i="12"/>
  <c r="T58" i="12"/>
  <c r="G56" i="30" s="1"/>
  <c r="EF59" i="28"/>
  <c r="EE59" i="28"/>
  <c r="ED59" i="28"/>
  <c r="EC59" i="28"/>
  <c r="EB59" i="28"/>
  <c r="DZ59" i="28"/>
  <c r="DY59" i="28"/>
  <c r="DX59" i="28"/>
  <c r="DW59" i="28"/>
  <c r="DV59" i="28"/>
  <c r="DT59" i="28"/>
  <c r="DS59" i="28"/>
  <c r="DR59" i="28"/>
  <c r="DQ59" i="28"/>
  <c r="DP59" i="28"/>
  <c r="DN59" i="28"/>
  <c r="DM59" i="28"/>
  <c r="DL59" i="28"/>
  <c r="DK59" i="28"/>
  <c r="DJ59" i="28"/>
  <c r="DH59" i="28"/>
  <c r="DG59" i="28"/>
  <c r="DF59" i="28"/>
  <c r="DE59" i="28"/>
  <c r="DD59" i="28"/>
  <c r="DB59" i="28"/>
  <c r="DA59" i="28"/>
  <c r="CZ59" i="28"/>
  <c r="CY59" i="28"/>
  <c r="CX59" i="28"/>
  <c r="CV59" i="28"/>
  <c r="CU59" i="28"/>
  <c r="CT59" i="28"/>
  <c r="CS59" i="28"/>
  <c r="CR59" i="28"/>
  <c r="CP59" i="28"/>
  <c r="CO59" i="28"/>
  <c r="CN59" i="28"/>
  <c r="CM59" i="28"/>
  <c r="CL59" i="28"/>
  <c r="CJ59" i="28"/>
  <c r="CI59" i="28"/>
  <c r="CH59" i="28"/>
  <c r="CG59" i="28"/>
  <c r="CF59" i="28"/>
  <c r="CD59" i="28"/>
  <c r="CC59" i="28"/>
  <c r="CB59" i="28"/>
  <c r="CA59" i="28"/>
  <c r="BZ59" i="28"/>
  <c r="BX59" i="28"/>
  <c r="BW59" i="28"/>
  <c r="BV59" i="28"/>
  <c r="BU59" i="28"/>
  <c r="BT59" i="28"/>
  <c r="BR59" i="28"/>
  <c r="BQ59" i="28"/>
  <c r="BP59" i="28"/>
  <c r="BO59" i="28"/>
  <c r="BN59" i="28"/>
  <c r="BL59" i="28"/>
  <c r="BK59" i="28"/>
  <c r="BJ59" i="28"/>
  <c r="BI59" i="28"/>
  <c r="BH59" i="28"/>
  <c r="BF59" i="28"/>
  <c r="BE59" i="28"/>
  <c r="BD59" i="28"/>
  <c r="BC59" i="28"/>
  <c r="BB59" i="28"/>
  <c r="AZ59" i="28"/>
  <c r="AY59" i="28"/>
  <c r="AX59" i="28"/>
  <c r="AW59" i="28"/>
  <c r="AV59" i="28"/>
  <c r="AT59" i="28"/>
  <c r="AS59" i="28"/>
  <c r="AR59" i="28"/>
  <c r="AQ59" i="28"/>
  <c r="AP59" i="28"/>
  <c r="AN59" i="28"/>
  <c r="AM59" i="28"/>
  <c r="AL59" i="28"/>
  <c r="AK59" i="28"/>
  <c r="AJ59" i="28"/>
  <c r="AH59" i="28"/>
  <c r="AG59" i="28"/>
  <c r="AF59" i="28"/>
  <c r="AE59" i="28"/>
  <c r="AD59" i="28"/>
  <c r="AB59" i="28"/>
  <c r="AA59" i="28"/>
  <c r="Z59" i="28"/>
  <c r="Y59" i="28"/>
  <c r="X59" i="28"/>
  <c r="V59" i="28"/>
  <c r="U59" i="28"/>
  <c r="T59" i="28"/>
  <c r="S59" i="28"/>
  <c r="R59" i="28"/>
  <c r="P59" i="28"/>
  <c r="O59" i="28"/>
  <c r="N59" i="28"/>
  <c r="M59" i="28"/>
  <c r="L59" i="28"/>
  <c r="J59" i="28"/>
  <c r="A58" i="10"/>
  <c r="B56" i="34" s="1"/>
  <c r="H59" i="28"/>
  <c r="G59" i="28"/>
  <c r="F59" i="28"/>
  <c r="EI59" i="28"/>
  <c r="S59" i="12"/>
  <c r="T59" i="12"/>
  <c r="G57" i="30" s="1"/>
  <c r="EF60" i="28"/>
  <c r="EE60" i="28"/>
  <c r="ED60" i="28"/>
  <c r="EC60" i="28"/>
  <c r="EB60" i="28"/>
  <c r="DZ60" i="28"/>
  <c r="DY60" i="28"/>
  <c r="DX60" i="28"/>
  <c r="DW60" i="28"/>
  <c r="DV60" i="28"/>
  <c r="DT60" i="28"/>
  <c r="DS60" i="28"/>
  <c r="DR60" i="28"/>
  <c r="DQ60" i="28"/>
  <c r="DP60" i="28"/>
  <c r="DN60" i="28"/>
  <c r="DM60" i="28"/>
  <c r="DL60" i="28"/>
  <c r="DK60" i="28"/>
  <c r="DJ60" i="28"/>
  <c r="DH60" i="28"/>
  <c r="DG60" i="28"/>
  <c r="DF60" i="28"/>
  <c r="DE60" i="28"/>
  <c r="DD60" i="28"/>
  <c r="DB60" i="28"/>
  <c r="DA60" i="28"/>
  <c r="CZ60" i="28"/>
  <c r="CY60" i="28"/>
  <c r="CX60" i="28"/>
  <c r="CV60" i="28"/>
  <c r="CU60" i="28"/>
  <c r="CT60" i="28"/>
  <c r="CS60" i="28"/>
  <c r="CR60" i="28"/>
  <c r="CP60" i="28"/>
  <c r="CO60" i="28"/>
  <c r="CN60" i="28"/>
  <c r="CM60" i="28"/>
  <c r="CL60" i="28"/>
  <c r="CJ60" i="28"/>
  <c r="CI60" i="28"/>
  <c r="CH60" i="28"/>
  <c r="CG60" i="28"/>
  <c r="CF60" i="28"/>
  <c r="CD60" i="28"/>
  <c r="CC60" i="28"/>
  <c r="CB60" i="28"/>
  <c r="CA60" i="28"/>
  <c r="BZ60" i="28"/>
  <c r="BX60" i="28"/>
  <c r="BW60" i="28"/>
  <c r="BV60" i="28"/>
  <c r="BU60" i="28"/>
  <c r="BT60" i="28"/>
  <c r="BR60" i="28"/>
  <c r="BQ60" i="28"/>
  <c r="BP60" i="28"/>
  <c r="BO60" i="28"/>
  <c r="BN60" i="28"/>
  <c r="BL60" i="28"/>
  <c r="BK60" i="28"/>
  <c r="BJ60" i="28"/>
  <c r="BI60" i="28"/>
  <c r="BH60" i="28"/>
  <c r="BF60" i="28"/>
  <c r="BE60" i="28"/>
  <c r="BD60" i="28"/>
  <c r="BC60" i="28"/>
  <c r="BB60" i="28"/>
  <c r="AZ60" i="28"/>
  <c r="AY60" i="28"/>
  <c r="AX60" i="28"/>
  <c r="AW60" i="28"/>
  <c r="AV60" i="28"/>
  <c r="AT60" i="28"/>
  <c r="AS60" i="28"/>
  <c r="AR60" i="28"/>
  <c r="AQ60" i="28"/>
  <c r="AP60" i="28"/>
  <c r="AN60" i="28"/>
  <c r="AM60" i="28"/>
  <c r="AL60" i="28"/>
  <c r="AK60" i="28"/>
  <c r="AJ60" i="28"/>
  <c r="AH60" i="28"/>
  <c r="AG60" i="28"/>
  <c r="AF60" i="28"/>
  <c r="AE60" i="28"/>
  <c r="AD60" i="28"/>
  <c r="AB60" i="28"/>
  <c r="AA60" i="28"/>
  <c r="Z60" i="28"/>
  <c r="Y60" i="28"/>
  <c r="X60" i="28"/>
  <c r="V60" i="28"/>
  <c r="U60" i="28"/>
  <c r="T60" i="28"/>
  <c r="S60" i="28"/>
  <c r="R60" i="28"/>
  <c r="P60" i="28"/>
  <c r="O60" i="28"/>
  <c r="N60" i="28"/>
  <c r="M60" i="28"/>
  <c r="L60" i="28"/>
  <c r="J60" i="28"/>
  <c r="A59" i="10"/>
  <c r="G59" i="10" s="1"/>
  <c r="I60" i="28" s="1"/>
  <c r="H60" i="28"/>
  <c r="G60" i="28"/>
  <c r="F60" i="28"/>
  <c r="EI60" i="28"/>
  <c r="S60" i="12"/>
  <c r="T60" i="12"/>
  <c r="G58" i="30" s="1"/>
  <c r="EF61" i="28"/>
  <c r="EE61" i="28"/>
  <c r="ED61" i="28"/>
  <c r="EC61" i="28"/>
  <c r="EB61" i="28"/>
  <c r="DZ61" i="28"/>
  <c r="DY61" i="28"/>
  <c r="DX61" i="28"/>
  <c r="DW61" i="28"/>
  <c r="DV61" i="28"/>
  <c r="DT61" i="28"/>
  <c r="DS61" i="28"/>
  <c r="DR61" i="28"/>
  <c r="DQ61" i="28"/>
  <c r="DP61" i="28"/>
  <c r="DN61" i="28"/>
  <c r="DM61" i="28"/>
  <c r="DL61" i="28"/>
  <c r="DK61" i="28"/>
  <c r="DJ61" i="28"/>
  <c r="DH61" i="28"/>
  <c r="DG61" i="28"/>
  <c r="DF61" i="28"/>
  <c r="DE61" i="28"/>
  <c r="DD61" i="28"/>
  <c r="DB61" i="28"/>
  <c r="DA61" i="28"/>
  <c r="CZ61" i="28"/>
  <c r="CY61" i="28"/>
  <c r="CX61" i="28"/>
  <c r="CV61" i="28"/>
  <c r="CU61" i="28"/>
  <c r="CT61" i="28"/>
  <c r="CS61" i="28"/>
  <c r="CR61" i="28"/>
  <c r="CP61" i="28"/>
  <c r="CO61" i="28"/>
  <c r="CN61" i="28"/>
  <c r="CM61" i="28"/>
  <c r="CL61" i="28"/>
  <c r="CJ61" i="28"/>
  <c r="CI61" i="28"/>
  <c r="CH61" i="28"/>
  <c r="CG61" i="28"/>
  <c r="CF61" i="28"/>
  <c r="CD61" i="28"/>
  <c r="CC61" i="28"/>
  <c r="CB61" i="28"/>
  <c r="CA61" i="28"/>
  <c r="BZ61" i="28"/>
  <c r="BX61" i="28"/>
  <c r="BW61" i="28"/>
  <c r="BV61" i="28"/>
  <c r="BU61" i="28"/>
  <c r="BT61" i="28"/>
  <c r="BR61" i="28"/>
  <c r="BQ61" i="28"/>
  <c r="BP61" i="28"/>
  <c r="BO61" i="28"/>
  <c r="BN61" i="28"/>
  <c r="BL61" i="28"/>
  <c r="BK61" i="28"/>
  <c r="BJ61" i="28"/>
  <c r="BI61" i="28"/>
  <c r="BH61" i="28"/>
  <c r="BF61" i="28"/>
  <c r="BE61" i="28"/>
  <c r="BD61" i="28"/>
  <c r="BC61" i="28"/>
  <c r="BB61" i="28"/>
  <c r="AZ61" i="28"/>
  <c r="AY61" i="28"/>
  <c r="AX61" i="28"/>
  <c r="AW61" i="28"/>
  <c r="AV61" i="28"/>
  <c r="AT61" i="28"/>
  <c r="AS61" i="28"/>
  <c r="AR61" i="28"/>
  <c r="AQ61" i="28"/>
  <c r="AP61" i="28"/>
  <c r="AN61" i="28"/>
  <c r="AM61" i="28"/>
  <c r="AL61" i="28"/>
  <c r="AK61" i="28"/>
  <c r="AJ61" i="28"/>
  <c r="AH61" i="28"/>
  <c r="AG61" i="28"/>
  <c r="AF61" i="28"/>
  <c r="AE61" i="28"/>
  <c r="AD61" i="28"/>
  <c r="AB61" i="28"/>
  <c r="AA61" i="28"/>
  <c r="Z61" i="28"/>
  <c r="Y61" i="28"/>
  <c r="X61" i="28"/>
  <c r="V61" i="28"/>
  <c r="U61" i="28"/>
  <c r="T61" i="28"/>
  <c r="S61" i="28"/>
  <c r="R61" i="28"/>
  <c r="P61" i="28"/>
  <c r="O61" i="28"/>
  <c r="N61" i="28"/>
  <c r="M61" i="28"/>
  <c r="L61" i="28"/>
  <c r="J61" i="28"/>
  <c r="A60" i="10"/>
  <c r="B61" i="36" s="1"/>
  <c r="H61" i="28"/>
  <c r="G61" i="28"/>
  <c r="F61" i="28"/>
  <c r="EI61" i="28"/>
  <c r="S61" i="12"/>
  <c r="T61" i="12"/>
  <c r="G59" i="30" s="1"/>
  <c r="EF62" i="28"/>
  <c r="EE62" i="28"/>
  <c r="ED62" i="28"/>
  <c r="EC62" i="28"/>
  <c r="EB62" i="28"/>
  <c r="DZ62" i="28"/>
  <c r="DY62" i="28"/>
  <c r="DX62" i="28"/>
  <c r="DW62" i="28"/>
  <c r="DV62" i="28"/>
  <c r="DT62" i="28"/>
  <c r="DS62" i="28"/>
  <c r="DR62" i="28"/>
  <c r="DQ62" i="28"/>
  <c r="DP62" i="28"/>
  <c r="DN62" i="28"/>
  <c r="DM62" i="28"/>
  <c r="DL62" i="28"/>
  <c r="DK62" i="28"/>
  <c r="DJ62" i="28"/>
  <c r="DH62" i="28"/>
  <c r="DG62" i="28"/>
  <c r="DF62" i="28"/>
  <c r="DE62" i="28"/>
  <c r="DD62" i="28"/>
  <c r="DB62" i="28"/>
  <c r="DA62" i="28"/>
  <c r="CZ62" i="28"/>
  <c r="CY62" i="28"/>
  <c r="CX62" i="28"/>
  <c r="CV62" i="28"/>
  <c r="CU62" i="28"/>
  <c r="CT62" i="28"/>
  <c r="CS62" i="28"/>
  <c r="CR62" i="28"/>
  <c r="CP62" i="28"/>
  <c r="CO62" i="28"/>
  <c r="CN62" i="28"/>
  <c r="CM62" i="28"/>
  <c r="CL62" i="28"/>
  <c r="CJ62" i="28"/>
  <c r="CI62" i="28"/>
  <c r="CH62" i="28"/>
  <c r="CG62" i="28"/>
  <c r="CF62" i="28"/>
  <c r="CD62" i="28"/>
  <c r="CC62" i="28"/>
  <c r="CB62" i="28"/>
  <c r="CA62" i="28"/>
  <c r="BZ62" i="28"/>
  <c r="BX62" i="28"/>
  <c r="BW62" i="28"/>
  <c r="BV62" i="28"/>
  <c r="BU62" i="28"/>
  <c r="BT62" i="28"/>
  <c r="BR62" i="28"/>
  <c r="BQ62" i="28"/>
  <c r="BP62" i="28"/>
  <c r="BO62" i="28"/>
  <c r="BN62" i="28"/>
  <c r="BL62" i="28"/>
  <c r="BK62" i="28"/>
  <c r="BJ62" i="28"/>
  <c r="BI62" i="28"/>
  <c r="BH62" i="28"/>
  <c r="BF62" i="28"/>
  <c r="BE62" i="28"/>
  <c r="BD62" i="28"/>
  <c r="BC62" i="28"/>
  <c r="BB62" i="28"/>
  <c r="AZ62" i="28"/>
  <c r="AY62" i="28"/>
  <c r="AX62" i="28"/>
  <c r="AW62" i="28"/>
  <c r="AV62" i="28"/>
  <c r="AT62" i="28"/>
  <c r="AS62" i="28"/>
  <c r="AR62" i="28"/>
  <c r="AQ62" i="28"/>
  <c r="AP62" i="28"/>
  <c r="AN62" i="28"/>
  <c r="AM62" i="28"/>
  <c r="AL62" i="28"/>
  <c r="AK62" i="28"/>
  <c r="AJ62" i="28"/>
  <c r="AH62" i="28"/>
  <c r="AG62" i="28"/>
  <c r="AF62" i="28"/>
  <c r="AE62" i="28"/>
  <c r="AD62" i="28"/>
  <c r="AB62" i="28"/>
  <c r="AA62" i="28"/>
  <c r="Z62" i="28"/>
  <c r="Y62" i="28"/>
  <c r="X62" i="28"/>
  <c r="V62" i="28"/>
  <c r="U62" i="28"/>
  <c r="T62" i="28"/>
  <c r="S62" i="28"/>
  <c r="R62" i="28"/>
  <c r="P62" i="28"/>
  <c r="O62" i="28"/>
  <c r="N62" i="28"/>
  <c r="M62" i="28"/>
  <c r="L62" i="28"/>
  <c r="J62" i="28"/>
  <c r="A61" i="10"/>
  <c r="A62" i="28" s="1"/>
  <c r="H62" i="28"/>
  <c r="G62" i="28"/>
  <c r="F62" i="28"/>
  <c r="EI62" i="28"/>
  <c r="S62" i="12"/>
  <c r="T62" i="12"/>
  <c r="G60" i="30" s="1"/>
  <c r="EF63" i="28"/>
  <c r="EE63" i="28"/>
  <c r="ED63" i="28"/>
  <c r="EC63" i="28"/>
  <c r="EB63" i="28"/>
  <c r="DZ63" i="28"/>
  <c r="DY63" i="28"/>
  <c r="DX63" i="28"/>
  <c r="DW63" i="28"/>
  <c r="DV63" i="28"/>
  <c r="DT63" i="28"/>
  <c r="DS63" i="28"/>
  <c r="DR63" i="28"/>
  <c r="DQ63" i="28"/>
  <c r="DP63" i="28"/>
  <c r="DN63" i="28"/>
  <c r="DM63" i="28"/>
  <c r="DL63" i="28"/>
  <c r="DK63" i="28"/>
  <c r="DJ63" i="28"/>
  <c r="DH63" i="28"/>
  <c r="DG63" i="28"/>
  <c r="DF63" i="28"/>
  <c r="DE63" i="28"/>
  <c r="DD63" i="28"/>
  <c r="DB63" i="28"/>
  <c r="DA63" i="28"/>
  <c r="CZ63" i="28"/>
  <c r="CY63" i="28"/>
  <c r="CX63" i="28"/>
  <c r="CV63" i="28"/>
  <c r="CU63" i="28"/>
  <c r="CT63" i="28"/>
  <c r="CS63" i="28"/>
  <c r="CR63" i="28"/>
  <c r="CP63" i="28"/>
  <c r="CO63" i="28"/>
  <c r="CN63" i="28"/>
  <c r="CM63" i="28"/>
  <c r="CL63" i="28"/>
  <c r="CJ63" i="28"/>
  <c r="CI63" i="28"/>
  <c r="CH63" i="28"/>
  <c r="CG63" i="28"/>
  <c r="CF63" i="28"/>
  <c r="CD63" i="28"/>
  <c r="CC63" i="28"/>
  <c r="CB63" i="28"/>
  <c r="CA63" i="28"/>
  <c r="BZ63" i="28"/>
  <c r="BX63" i="28"/>
  <c r="BW63" i="28"/>
  <c r="BV63" i="28"/>
  <c r="BU63" i="28"/>
  <c r="BT63" i="28"/>
  <c r="BR63" i="28"/>
  <c r="BQ63" i="28"/>
  <c r="BP63" i="28"/>
  <c r="BO63" i="28"/>
  <c r="BN63" i="28"/>
  <c r="BL63" i="28"/>
  <c r="BK63" i="28"/>
  <c r="BJ63" i="28"/>
  <c r="BI63" i="28"/>
  <c r="BH63" i="28"/>
  <c r="BF63" i="28"/>
  <c r="BE63" i="28"/>
  <c r="BD63" i="28"/>
  <c r="BC63" i="28"/>
  <c r="BB63" i="28"/>
  <c r="AZ63" i="28"/>
  <c r="AY63" i="28"/>
  <c r="AX63" i="28"/>
  <c r="AW63" i="28"/>
  <c r="AV63" i="28"/>
  <c r="AT63" i="28"/>
  <c r="AS63" i="28"/>
  <c r="AR63" i="28"/>
  <c r="AQ63" i="28"/>
  <c r="AP63" i="28"/>
  <c r="AN63" i="28"/>
  <c r="AM63" i="28"/>
  <c r="AL63" i="28"/>
  <c r="AK63" i="28"/>
  <c r="AJ63" i="28"/>
  <c r="AH63" i="28"/>
  <c r="AG63" i="28"/>
  <c r="AF63" i="28"/>
  <c r="AE63" i="28"/>
  <c r="AD63" i="28"/>
  <c r="AB63" i="28"/>
  <c r="AA63" i="28"/>
  <c r="Z63" i="28"/>
  <c r="Y63" i="28"/>
  <c r="X63" i="28"/>
  <c r="V63" i="28"/>
  <c r="U63" i="28"/>
  <c r="T63" i="28"/>
  <c r="S63" i="28"/>
  <c r="R63" i="28"/>
  <c r="P63" i="28"/>
  <c r="O63" i="28"/>
  <c r="N63" i="28"/>
  <c r="M63" i="28"/>
  <c r="L63" i="28"/>
  <c r="J63" i="28"/>
  <c r="A62" i="10"/>
  <c r="B61" i="30" s="1"/>
  <c r="H63" i="28"/>
  <c r="G63" i="28"/>
  <c r="F63" i="28"/>
  <c r="EI63" i="28"/>
  <c r="S63" i="12"/>
  <c r="T63" i="12"/>
  <c r="G61" i="30" s="1"/>
  <c r="EF64" i="28"/>
  <c r="EE64" i="28"/>
  <c r="ED64" i="28"/>
  <c r="EC64" i="28"/>
  <c r="EB64" i="28"/>
  <c r="DZ64" i="28"/>
  <c r="DY64" i="28"/>
  <c r="DX64" i="28"/>
  <c r="DW64" i="28"/>
  <c r="DV64" i="28"/>
  <c r="DT64" i="28"/>
  <c r="DS64" i="28"/>
  <c r="DR64" i="28"/>
  <c r="DQ64" i="28"/>
  <c r="DP64" i="28"/>
  <c r="DN64" i="28"/>
  <c r="DM64" i="28"/>
  <c r="DL64" i="28"/>
  <c r="DK64" i="28"/>
  <c r="DJ64" i="28"/>
  <c r="DH64" i="28"/>
  <c r="DG64" i="28"/>
  <c r="DF64" i="28"/>
  <c r="DE64" i="28"/>
  <c r="DD64" i="28"/>
  <c r="DB64" i="28"/>
  <c r="DA64" i="28"/>
  <c r="CZ64" i="28"/>
  <c r="CY64" i="28"/>
  <c r="CX64" i="28"/>
  <c r="CV64" i="28"/>
  <c r="CU64" i="28"/>
  <c r="CT64" i="28"/>
  <c r="CS64" i="28"/>
  <c r="CR64" i="28"/>
  <c r="CP64" i="28"/>
  <c r="CO64" i="28"/>
  <c r="CN64" i="28"/>
  <c r="CM64" i="28"/>
  <c r="CL64" i="28"/>
  <c r="CJ64" i="28"/>
  <c r="CI64" i="28"/>
  <c r="CH64" i="28"/>
  <c r="CG64" i="28"/>
  <c r="CF64" i="28"/>
  <c r="CD64" i="28"/>
  <c r="CC64" i="28"/>
  <c r="CB64" i="28"/>
  <c r="CA64" i="28"/>
  <c r="BZ64" i="28"/>
  <c r="BX64" i="28"/>
  <c r="BW64" i="28"/>
  <c r="BV64" i="28"/>
  <c r="BU64" i="28"/>
  <c r="BT64" i="28"/>
  <c r="BR64" i="28"/>
  <c r="BQ64" i="28"/>
  <c r="BP64" i="28"/>
  <c r="BO64" i="28"/>
  <c r="BN64" i="28"/>
  <c r="BL64" i="28"/>
  <c r="BK64" i="28"/>
  <c r="BJ64" i="28"/>
  <c r="BI64" i="28"/>
  <c r="BH64" i="28"/>
  <c r="BF64" i="28"/>
  <c r="BE64" i="28"/>
  <c r="BD64" i="28"/>
  <c r="BC64" i="28"/>
  <c r="BB64" i="28"/>
  <c r="AZ64" i="28"/>
  <c r="AY64" i="28"/>
  <c r="AX64" i="28"/>
  <c r="AW64" i="28"/>
  <c r="AV64" i="28"/>
  <c r="AT64" i="28"/>
  <c r="AS64" i="28"/>
  <c r="AR64" i="28"/>
  <c r="AQ64" i="28"/>
  <c r="AP64" i="28"/>
  <c r="AN64" i="28"/>
  <c r="AM64" i="28"/>
  <c r="AL64" i="28"/>
  <c r="AK64" i="28"/>
  <c r="AJ64" i="28"/>
  <c r="AH64" i="28"/>
  <c r="AG64" i="28"/>
  <c r="AF64" i="28"/>
  <c r="AE64" i="28"/>
  <c r="AD64" i="28"/>
  <c r="AB64" i="28"/>
  <c r="AA64" i="28"/>
  <c r="Z64" i="28"/>
  <c r="Y64" i="28"/>
  <c r="X64" i="28"/>
  <c r="V64" i="28"/>
  <c r="U64" i="28"/>
  <c r="T64" i="28"/>
  <c r="S64" i="28"/>
  <c r="R64" i="28"/>
  <c r="P64" i="28"/>
  <c r="O64" i="28"/>
  <c r="N64" i="28"/>
  <c r="M64" i="28"/>
  <c r="L64" i="28"/>
  <c r="J64" i="28"/>
  <c r="A63" i="10"/>
  <c r="B65" i="35" s="1"/>
  <c r="H64" i="28"/>
  <c r="G64" i="28"/>
  <c r="F64" i="28"/>
  <c r="EI64" i="28"/>
  <c r="S64" i="12"/>
  <c r="T64" i="12"/>
  <c r="G62" i="30" s="1"/>
  <c r="EF65" i="28"/>
  <c r="EE65" i="28"/>
  <c r="ED65" i="28"/>
  <c r="EC65" i="28"/>
  <c r="EB65" i="28"/>
  <c r="DZ65" i="28"/>
  <c r="DY65" i="28"/>
  <c r="DX65" i="28"/>
  <c r="DW65" i="28"/>
  <c r="DV65" i="28"/>
  <c r="DT65" i="28"/>
  <c r="DS65" i="28"/>
  <c r="DR65" i="28"/>
  <c r="DQ65" i="28"/>
  <c r="DP65" i="28"/>
  <c r="DN65" i="28"/>
  <c r="DM65" i="28"/>
  <c r="DL65" i="28"/>
  <c r="DK65" i="28"/>
  <c r="DJ65" i="28"/>
  <c r="DH65" i="28"/>
  <c r="DG65" i="28"/>
  <c r="DF65" i="28"/>
  <c r="DE65" i="28"/>
  <c r="DD65" i="28"/>
  <c r="DB65" i="28"/>
  <c r="DA65" i="28"/>
  <c r="CZ65" i="28"/>
  <c r="CY65" i="28"/>
  <c r="CX65" i="28"/>
  <c r="CV65" i="28"/>
  <c r="CU65" i="28"/>
  <c r="CT65" i="28"/>
  <c r="CS65" i="28"/>
  <c r="CR65" i="28"/>
  <c r="CP65" i="28"/>
  <c r="CO65" i="28"/>
  <c r="CN65" i="28"/>
  <c r="CM65" i="28"/>
  <c r="CL65" i="28"/>
  <c r="CJ65" i="28"/>
  <c r="CI65" i="28"/>
  <c r="CH65" i="28"/>
  <c r="CG65" i="28"/>
  <c r="CF65" i="28"/>
  <c r="CD65" i="28"/>
  <c r="CC65" i="28"/>
  <c r="CB65" i="28"/>
  <c r="CA65" i="28"/>
  <c r="BZ65" i="28"/>
  <c r="BX65" i="28"/>
  <c r="BW65" i="28"/>
  <c r="BV65" i="28"/>
  <c r="BU65" i="28"/>
  <c r="BT65" i="28"/>
  <c r="BR65" i="28"/>
  <c r="BQ65" i="28"/>
  <c r="BP65" i="28"/>
  <c r="BO65" i="28"/>
  <c r="BN65" i="28"/>
  <c r="BL65" i="28"/>
  <c r="BK65" i="28"/>
  <c r="BJ65" i="28"/>
  <c r="BI65" i="28"/>
  <c r="BH65" i="28"/>
  <c r="BF65" i="28"/>
  <c r="BE65" i="28"/>
  <c r="BD65" i="28"/>
  <c r="BC65" i="28"/>
  <c r="BB65" i="28"/>
  <c r="AZ65" i="28"/>
  <c r="AY65" i="28"/>
  <c r="AX65" i="28"/>
  <c r="AW65" i="28"/>
  <c r="AV65" i="28"/>
  <c r="AT65" i="28"/>
  <c r="AS65" i="28"/>
  <c r="AR65" i="28"/>
  <c r="AQ65" i="28"/>
  <c r="AP65" i="28"/>
  <c r="AN65" i="28"/>
  <c r="AM65" i="28"/>
  <c r="AL65" i="28"/>
  <c r="AK65" i="28"/>
  <c r="AJ65" i="28"/>
  <c r="AH65" i="28"/>
  <c r="AG65" i="28"/>
  <c r="AF65" i="28"/>
  <c r="AE65" i="28"/>
  <c r="AD65" i="28"/>
  <c r="AB65" i="28"/>
  <c r="AA65" i="28"/>
  <c r="Z65" i="28"/>
  <c r="Y65" i="28"/>
  <c r="X65" i="28"/>
  <c r="V65" i="28"/>
  <c r="U65" i="28"/>
  <c r="T65" i="28"/>
  <c r="S65" i="28"/>
  <c r="R65" i="28"/>
  <c r="P65" i="28"/>
  <c r="O65" i="28"/>
  <c r="N65" i="28"/>
  <c r="M65" i="28"/>
  <c r="L65" i="28"/>
  <c r="J65" i="28"/>
  <c r="A64" i="10"/>
  <c r="B65" i="12" s="1"/>
  <c r="H65" i="28"/>
  <c r="G65" i="28"/>
  <c r="F65" i="28"/>
  <c r="EI65" i="28"/>
  <c r="S65" i="12"/>
  <c r="T65" i="12"/>
  <c r="G63" i="30" s="1"/>
  <c r="EF66" i="28"/>
  <c r="EE66" i="28"/>
  <c r="ED66" i="28"/>
  <c r="EC66" i="28"/>
  <c r="EB66" i="28"/>
  <c r="DZ66" i="28"/>
  <c r="DY66" i="28"/>
  <c r="DX66" i="28"/>
  <c r="DW66" i="28"/>
  <c r="DV66" i="28"/>
  <c r="DT66" i="28"/>
  <c r="DS66" i="28"/>
  <c r="DR66" i="28"/>
  <c r="DQ66" i="28"/>
  <c r="DP66" i="28"/>
  <c r="DN66" i="28"/>
  <c r="DM66" i="28"/>
  <c r="DL66" i="28"/>
  <c r="DK66" i="28"/>
  <c r="DJ66" i="28"/>
  <c r="DH66" i="28"/>
  <c r="DG66" i="28"/>
  <c r="DF66" i="28"/>
  <c r="DE66" i="28"/>
  <c r="DD66" i="28"/>
  <c r="DB66" i="28"/>
  <c r="DA66" i="28"/>
  <c r="CZ66" i="28"/>
  <c r="CY66" i="28"/>
  <c r="CX66" i="28"/>
  <c r="CV66" i="28"/>
  <c r="CU66" i="28"/>
  <c r="CT66" i="28"/>
  <c r="CS66" i="28"/>
  <c r="CR66" i="28"/>
  <c r="CP66" i="28"/>
  <c r="CO66" i="28"/>
  <c r="CN66" i="28"/>
  <c r="CM66" i="28"/>
  <c r="CL66" i="28"/>
  <c r="CJ66" i="28"/>
  <c r="CI66" i="28"/>
  <c r="CH66" i="28"/>
  <c r="CG66" i="28"/>
  <c r="CF66" i="28"/>
  <c r="CD66" i="28"/>
  <c r="CC66" i="28"/>
  <c r="CB66" i="28"/>
  <c r="CA66" i="28"/>
  <c r="BZ66" i="28"/>
  <c r="BX66" i="28"/>
  <c r="BW66" i="28"/>
  <c r="BV66" i="28"/>
  <c r="BU66" i="28"/>
  <c r="BT66" i="28"/>
  <c r="BR66" i="28"/>
  <c r="BQ66" i="28"/>
  <c r="BP66" i="28"/>
  <c r="BO66" i="28"/>
  <c r="BN66" i="28"/>
  <c r="BL66" i="28"/>
  <c r="BK66" i="28"/>
  <c r="BJ66" i="28"/>
  <c r="BI66" i="28"/>
  <c r="BH66" i="28"/>
  <c r="BF66" i="28"/>
  <c r="BE66" i="28"/>
  <c r="BD66" i="28"/>
  <c r="BC66" i="28"/>
  <c r="BB66" i="28"/>
  <c r="AZ66" i="28"/>
  <c r="AY66" i="28"/>
  <c r="AX66" i="28"/>
  <c r="AW66" i="28"/>
  <c r="AV66" i="28"/>
  <c r="AT66" i="28"/>
  <c r="AS66" i="28"/>
  <c r="AR66" i="28"/>
  <c r="AQ66" i="28"/>
  <c r="AP66" i="28"/>
  <c r="AN66" i="28"/>
  <c r="AM66" i="28"/>
  <c r="AL66" i="28"/>
  <c r="AK66" i="28"/>
  <c r="AJ66" i="28"/>
  <c r="AH66" i="28"/>
  <c r="AG66" i="28"/>
  <c r="AF66" i="28"/>
  <c r="AE66" i="28"/>
  <c r="AD66" i="28"/>
  <c r="AB66" i="28"/>
  <c r="AA66" i="28"/>
  <c r="Z66" i="28"/>
  <c r="Y66" i="28"/>
  <c r="X66" i="28"/>
  <c r="V66" i="28"/>
  <c r="U66" i="28"/>
  <c r="T66" i="28"/>
  <c r="S66" i="28"/>
  <c r="R66" i="28"/>
  <c r="P66" i="28"/>
  <c r="O66" i="28"/>
  <c r="N66" i="28"/>
  <c r="M66" i="28"/>
  <c r="L66" i="28"/>
  <c r="J66" i="28"/>
  <c r="A65" i="10"/>
  <c r="H66" i="28"/>
  <c r="G66" i="28"/>
  <c r="F66" i="28"/>
  <c r="EI66" i="28"/>
  <c r="S66" i="12"/>
  <c r="T66" i="12"/>
  <c r="G64" i="30" s="1"/>
  <c r="E7" i="30"/>
  <c r="F18" i="22"/>
  <c r="G18" i="22"/>
  <c r="H18" i="22"/>
  <c r="I18" i="22"/>
  <c r="J18" i="22"/>
  <c r="K18" i="22"/>
  <c r="L18" i="22"/>
  <c r="M18" i="22"/>
  <c r="N18" i="22"/>
  <c r="O18" i="22"/>
  <c r="P18" i="22" s="1"/>
  <c r="B18" i="22"/>
  <c r="B17" i="22"/>
  <c r="A24" i="22"/>
  <c r="E63" i="30"/>
  <c r="E59" i="30"/>
  <c r="E57" i="30"/>
  <c r="E20" i="30"/>
  <c r="AQ62" i="10"/>
  <c r="AR62" i="10" s="1"/>
  <c r="AQ51" i="10"/>
  <c r="AR51" i="10" s="1"/>
  <c r="G53" i="37" s="1"/>
  <c r="AQ56" i="10"/>
  <c r="AR56" i="10" s="1"/>
  <c r="AQ57" i="10"/>
  <c r="AR57" i="10" s="1"/>
  <c r="AQ58" i="10"/>
  <c r="AR58" i="10" s="1"/>
  <c r="AQ59" i="10"/>
  <c r="AR59" i="10" s="1"/>
  <c r="AQ60" i="10"/>
  <c r="AR60" i="10" s="1"/>
  <c r="AQ61" i="10"/>
  <c r="AR61" i="10" s="1"/>
  <c r="AQ63" i="10"/>
  <c r="AR63" i="10" s="1"/>
  <c r="AQ64" i="10"/>
  <c r="AR64" i="10" s="1"/>
  <c r="AQ65" i="10"/>
  <c r="AR65" i="10" s="1"/>
  <c r="E13" i="35"/>
  <c r="E14" i="35"/>
  <c r="E18" i="35"/>
  <c r="E23" i="35"/>
  <c r="T23" i="35" s="1"/>
  <c r="R22" i="12" s="1"/>
  <c r="E24" i="35"/>
  <c r="T24" i="35" s="1"/>
  <c r="R23" i="12" s="1"/>
  <c r="E52" i="35"/>
  <c r="F58" i="35"/>
  <c r="I58" i="35"/>
  <c r="L58" i="35"/>
  <c r="O58" i="35"/>
  <c r="R58" i="35"/>
  <c r="P57" i="12"/>
  <c r="G58" i="35"/>
  <c r="J58" i="35"/>
  <c r="M58" i="35"/>
  <c r="P58" i="35"/>
  <c r="S58" i="35"/>
  <c r="Q57" i="12"/>
  <c r="H58" i="35"/>
  <c r="K58" i="35"/>
  <c r="N58" i="35"/>
  <c r="Q58" i="35"/>
  <c r="T58" i="35"/>
  <c r="R57" i="12"/>
  <c r="F59" i="35"/>
  <c r="I59" i="35"/>
  <c r="L59" i="35"/>
  <c r="O59" i="35"/>
  <c r="R59" i="35"/>
  <c r="P58" i="12"/>
  <c r="G59" i="35"/>
  <c r="J59" i="35"/>
  <c r="M59" i="35"/>
  <c r="P59" i="35"/>
  <c r="S59" i="35"/>
  <c r="Q58" i="12"/>
  <c r="H59" i="35"/>
  <c r="K59" i="35"/>
  <c r="N59" i="35"/>
  <c r="Q59" i="35"/>
  <c r="T59" i="35"/>
  <c r="R58" i="12"/>
  <c r="E60" i="35"/>
  <c r="F60" i="35"/>
  <c r="I60" i="35"/>
  <c r="L60" i="35"/>
  <c r="O60" i="35"/>
  <c r="R60" i="35"/>
  <c r="P59" i="12"/>
  <c r="G60" i="35"/>
  <c r="J60" i="35"/>
  <c r="M60" i="35"/>
  <c r="P60" i="35"/>
  <c r="S60" i="35"/>
  <c r="Q59" i="12"/>
  <c r="H60" i="35"/>
  <c r="K60" i="35"/>
  <c r="N60" i="35"/>
  <c r="Q60" i="35"/>
  <c r="T60" i="35"/>
  <c r="R59" i="12"/>
  <c r="F61" i="35"/>
  <c r="I61" i="35"/>
  <c r="L61" i="35"/>
  <c r="O61" i="35"/>
  <c r="R61" i="35"/>
  <c r="P60" i="12"/>
  <c r="G61" i="35"/>
  <c r="J61" i="35"/>
  <c r="M61" i="35"/>
  <c r="P61" i="35"/>
  <c r="S61" i="35"/>
  <c r="Q60" i="12"/>
  <c r="H61" i="35"/>
  <c r="K61" i="35"/>
  <c r="N61" i="35"/>
  <c r="Q61" i="35"/>
  <c r="T61" i="35"/>
  <c r="R60" i="12"/>
  <c r="F62" i="35"/>
  <c r="I62" i="35"/>
  <c r="L62" i="35"/>
  <c r="O62" i="35"/>
  <c r="R62" i="35"/>
  <c r="P61" i="12"/>
  <c r="G62" i="35"/>
  <c r="J62" i="35"/>
  <c r="M62" i="35"/>
  <c r="P62" i="35"/>
  <c r="S62" i="35"/>
  <c r="Q61" i="12"/>
  <c r="H62" i="35"/>
  <c r="K62" i="35"/>
  <c r="N62" i="35"/>
  <c r="Q62" i="35"/>
  <c r="T62" i="35"/>
  <c r="R61" i="12"/>
  <c r="E63" i="35"/>
  <c r="F63" i="35"/>
  <c r="I63" i="35"/>
  <c r="L63" i="35"/>
  <c r="O63" i="35"/>
  <c r="R63" i="35"/>
  <c r="P62" i="12"/>
  <c r="G63" i="35"/>
  <c r="J63" i="35"/>
  <c r="M63" i="35"/>
  <c r="P63" i="35"/>
  <c r="S63" i="35"/>
  <c r="Q62" i="12"/>
  <c r="H63" i="35"/>
  <c r="K63" i="35"/>
  <c r="N63" i="35"/>
  <c r="Q63" i="35"/>
  <c r="T63" i="35"/>
  <c r="R62" i="12"/>
  <c r="F64" i="35"/>
  <c r="I64" i="35"/>
  <c r="L64" i="35"/>
  <c r="O64" i="35"/>
  <c r="R64" i="35"/>
  <c r="P63" i="12"/>
  <c r="G64" i="35"/>
  <c r="J64" i="35"/>
  <c r="M64" i="35"/>
  <c r="P64" i="35"/>
  <c r="S64" i="35"/>
  <c r="Q63" i="12"/>
  <c r="H64" i="35"/>
  <c r="K64" i="35"/>
  <c r="N64" i="35"/>
  <c r="Q64" i="35"/>
  <c r="T64" i="35"/>
  <c r="R63" i="12"/>
  <c r="F65" i="35"/>
  <c r="I65" i="35"/>
  <c r="L65" i="35"/>
  <c r="O65" i="35"/>
  <c r="R65" i="35"/>
  <c r="P64" i="12"/>
  <c r="G65" i="35"/>
  <c r="J65" i="35"/>
  <c r="M65" i="35"/>
  <c r="P65" i="35"/>
  <c r="S65" i="35"/>
  <c r="Q64" i="12"/>
  <c r="H65" i="35"/>
  <c r="K65" i="35"/>
  <c r="N65" i="35"/>
  <c r="Q65" i="35"/>
  <c r="T65" i="35"/>
  <c r="R64" i="12"/>
  <c r="E66" i="35"/>
  <c r="F66" i="35"/>
  <c r="I66" i="35"/>
  <c r="L66" i="35"/>
  <c r="O66" i="35"/>
  <c r="R66" i="35"/>
  <c r="P65" i="12"/>
  <c r="G66" i="35"/>
  <c r="J66" i="35"/>
  <c r="M66" i="35"/>
  <c r="P66" i="35"/>
  <c r="S66" i="35"/>
  <c r="Q65" i="12"/>
  <c r="H66" i="35"/>
  <c r="K66" i="35"/>
  <c r="N66" i="35"/>
  <c r="Q66" i="35"/>
  <c r="T66" i="35"/>
  <c r="R65" i="12"/>
  <c r="F67" i="35"/>
  <c r="I67" i="35"/>
  <c r="L67" i="35"/>
  <c r="O67" i="35"/>
  <c r="R67" i="35"/>
  <c r="P66" i="12"/>
  <c r="G67" i="35"/>
  <c r="J67" i="35"/>
  <c r="M67" i="35"/>
  <c r="P67" i="35"/>
  <c r="S67" i="35"/>
  <c r="Q66" i="12"/>
  <c r="H67" i="35"/>
  <c r="K67" i="35"/>
  <c r="N67" i="35"/>
  <c r="Q67" i="35"/>
  <c r="T67" i="35"/>
  <c r="R66" i="12"/>
  <c r="AE5" i="10"/>
  <c r="O5" i="10"/>
  <c r="U5" i="10"/>
  <c r="J6" i="36" s="1"/>
  <c r="B31" i="14"/>
  <c r="A6" i="14"/>
  <c r="Q1" i="37" s="1"/>
  <c r="EP22" i="28"/>
  <c r="F7" i="22"/>
  <c r="F8" i="22"/>
  <c r="F9" i="22"/>
  <c r="F10" i="22"/>
  <c r="F11" i="22"/>
  <c r="F12" i="22"/>
  <c r="F13" i="22"/>
  <c r="F14" i="22"/>
  <c r="F15" i="22"/>
  <c r="F16" i="22"/>
  <c r="F17" i="22"/>
  <c r="F19" i="22"/>
  <c r="F20" i="22"/>
  <c r="G7" i="22"/>
  <c r="G8" i="22"/>
  <c r="G9" i="22"/>
  <c r="G10" i="22"/>
  <c r="G11" i="22"/>
  <c r="G12" i="22"/>
  <c r="G13" i="22"/>
  <c r="G14" i="22"/>
  <c r="G15" i="22"/>
  <c r="G16" i="22"/>
  <c r="G17" i="22"/>
  <c r="G19" i="22"/>
  <c r="G20" i="22"/>
  <c r="H7" i="22"/>
  <c r="H8" i="22"/>
  <c r="H9" i="22"/>
  <c r="H10" i="22"/>
  <c r="H11" i="22"/>
  <c r="H12" i="22"/>
  <c r="H13" i="22"/>
  <c r="H14" i="22"/>
  <c r="H15" i="22"/>
  <c r="H16" i="22"/>
  <c r="H17" i="22"/>
  <c r="H19" i="22"/>
  <c r="H20" i="22"/>
  <c r="I7" i="22"/>
  <c r="I8" i="22"/>
  <c r="I9" i="22"/>
  <c r="I10" i="22"/>
  <c r="I11" i="22"/>
  <c r="I12" i="22"/>
  <c r="I13" i="22"/>
  <c r="I14" i="22"/>
  <c r="I15" i="22"/>
  <c r="I16" i="22"/>
  <c r="I17" i="22"/>
  <c r="I19" i="22"/>
  <c r="I20" i="22"/>
  <c r="J7" i="22"/>
  <c r="J8" i="22"/>
  <c r="J9" i="22"/>
  <c r="J10" i="22"/>
  <c r="J11" i="22"/>
  <c r="J12" i="22"/>
  <c r="J13" i="22"/>
  <c r="J14" i="22"/>
  <c r="J15" i="22"/>
  <c r="J16" i="22"/>
  <c r="J17" i="22"/>
  <c r="J19" i="22"/>
  <c r="J20" i="22"/>
  <c r="K7" i="22"/>
  <c r="K8" i="22"/>
  <c r="K9" i="22"/>
  <c r="K10" i="22"/>
  <c r="K11" i="22"/>
  <c r="K12" i="22"/>
  <c r="K13" i="22"/>
  <c r="K14" i="22"/>
  <c r="K15" i="22"/>
  <c r="K16" i="22"/>
  <c r="K17" i="22"/>
  <c r="K19" i="22"/>
  <c r="K20" i="22"/>
  <c r="L7" i="22"/>
  <c r="L8" i="22"/>
  <c r="L9" i="22"/>
  <c r="L10" i="22"/>
  <c r="L11" i="22"/>
  <c r="L12" i="22"/>
  <c r="L13" i="22"/>
  <c r="L14" i="22"/>
  <c r="L15" i="22"/>
  <c r="L16" i="22"/>
  <c r="L17" i="22"/>
  <c r="L19" i="22"/>
  <c r="L20" i="22"/>
  <c r="M7" i="22"/>
  <c r="N7" i="22"/>
  <c r="O7" i="22"/>
  <c r="Q7" i="22" s="1"/>
  <c r="B7" i="22"/>
  <c r="C7" i="22"/>
  <c r="D7" i="22"/>
  <c r="E7" i="22"/>
  <c r="M8" i="22"/>
  <c r="N8" i="22"/>
  <c r="O8" i="22"/>
  <c r="R8" i="22" s="1"/>
  <c r="B8" i="22"/>
  <c r="C8" i="22"/>
  <c r="D8" i="22"/>
  <c r="E8" i="22"/>
  <c r="M9" i="22"/>
  <c r="N9" i="22"/>
  <c r="O9" i="22"/>
  <c r="Q9" i="22" s="1"/>
  <c r="B9" i="22"/>
  <c r="C9" i="22"/>
  <c r="D9" i="22"/>
  <c r="E9" i="22"/>
  <c r="M10" i="22"/>
  <c r="N10" i="22"/>
  <c r="O10" i="22"/>
  <c r="R10" i="22" s="1"/>
  <c r="B10" i="22"/>
  <c r="C10" i="22"/>
  <c r="D10" i="22"/>
  <c r="E10" i="22"/>
  <c r="M11" i="22"/>
  <c r="N11" i="22"/>
  <c r="O11" i="22"/>
  <c r="Q11" i="22" s="1"/>
  <c r="B11" i="22"/>
  <c r="C11" i="22"/>
  <c r="D11" i="22"/>
  <c r="E11" i="22"/>
  <c r="M12" i="22"/>
  <c r="N12" i="22"/>
  <c r="O12" i="22"/>
  <c r="P12" i="22" s="1"/>
  <c r="B12" i="22"/>
  <c r="C12" i="22"/>
  <c r="D12" i="22"/>
  <c r="E12" i="22"/>
  <c r="M13" i="22"/>
  <c r="N13" i="22"/>
  <c r="O13" i="22"/>
  <c r="P13" i="22" s="1"/>
  <c r="B13" i="22"/>
  <c r="C13" i="22"/>
  <c r="D13" i="22"/>
  <c r="E13" i="22"/>
  <c r="M14" i="22"/>
  <c r="N14" i="22"/>
  <c r="O14" i="22"/>
  <c r="R14" i="22" s="1"/>
  <c r="B14" i="22"/>
  <c r="C14" i="22"/>
  <c r="D14" i="22"/>
  <c r="E14" i="22"/>
  <c r="M15" i="22"/>
  <c r="N15" i="22"/>
  <c r="O15" i="22"/>
  <c r="Q15" i="22" s="1"/>
  <c r="B15" i="22"/>
  <c r="C15" i="22"/>
  <c r="D15" i="22"/>
  <c r="E15" i="22"/>
  <c r="M16" i="22"/>
  <c r="N16" i="22"/>
  <c r="O16" i="22"/>
  <c r="Q16" i="22" s="1"/>
  <c r="B16" i="22"/>
  <c r="C16" i="22"/>
  <c r="D16" i="22"/>
  <c r="E16" i="22"/>
  <c r="M17" i="22"/>
  <c r="N17" i="22"/>
  <c r="O17" i="22"/>
  <c r="Q17" i="22" s="1"/>
  <c r="C17" i="22"/>
  <c r="D17" i="22"/>
  <c r="E17" i="22"/>
  <c r="C18" i="22"/>
  <c r="D18" i="22"/>
  <c r="E18" i="22"/>
  <c r="M19" i="22"/>
  <c r="N19" i="22"/>
  <c r="O19" i="22"/>
  <c r="Q19" i="22" s="1"/>
  <c r="B19" i="22"/>
  <c r="C19" i="22"/>
  <c r="D19" i="22"/>
  <c r="E19" i="22"/>
  <c r="M20" i="22"/>
  <c r="N20" i="22"/>
  <c r="O20" i="22"/>
  <c r="Q20" i="22" s="1"/>
  <c r="B20" i="22"/>
  <c r="C20" i="22"/>
  <c r="D20" i="22"/>
  <c r="E20" i="22"/>
  <c r="L18" i="12"/>
  <c r="L20" i="12"/>
  <c r="L21" i="12"/>
  <c r="L22" i="12"/>
  <c r="J23" i="12"/>
  <c r="L23" i="12"/>
  <c r="L24" i="12"/>
  <c r="J25" i="12"/>
  <c r="L25" i="12"/>
  <c r="L26" i="12"/>
  <c r="J27" i="12"/>
  <c r="L27" i="12"/>
  <c r="L28" i="12"/>
  <c r="J29" i="12"/>
  <c r="L29" i="12"/>
  <c r="L30" i="12"/>
  <c r="J31" i="12"/>
  <c r="L31" i="12"/>
  <c r="L32" i="12"/>
  <c r="J33" i="12"/>
  <c r="L33" i="12"/>
  <c r="L34" i="12"/>
  <c r="J35" i="12"/>
  <c r="L35" i="12"/>
  <c r="L36" i="12"/>
  <c r="J37" i="12"/>
  <c r="L37" i="12"/>
  <c r="L38" i="12"/>
  <c r="J39" i="12"/>
  <c r="L39" i="12"/>
  <c r="L40" i="12"/>
  <c r="J41" i="12"/>
  <c r="L41" i="12"/>
  <c r="L42" i="12"/>
  <c r="J43" i="12"/>
  <c r="L43" i="12"/>
  <c r="L44" i="12"/>
  <c r="J45" i="12"/>
  <c r="L45" i="12"/>
  <c r="L46" i="12"/>
  <c r="J47" i="12"/>
  <c r="G47" i="12"/>
  <c r="K47" i="12" s="1"/>
  <c r="L47" i="12"/>
  <c r="F48" i="12"/>
  <c r="I48" i="12" s="1"/>
  <c r="G48" i="12"/>
  <c r="K48" i="12" s="1"/>
  <c r="L48" i="12"/>
  <c r="F49" i="12"/>
  <c r="I49" i="12" s="1"/>
  <c r="J49" i="12"/>
  <c r="G49" i="12"/>
  <c r="K49" i="12" s="1"/>
  <c r="L49" i="12"/>
  <c r="J50" i="12"/>
  <c r="L50" i="12"/>
  <c r="J51" i="12"/>
  <c r="G51" i="12"/>
  <c r="K51" i="12" s="1"/>
  <c r="L51" i="12"/>
  <c r="F52" i="12"/>
  <c r="I52" i="12" s="1"/>
  <c r="G52" i="12"/>
  <c r="K52" i="12" s="1"/>
  <c r="L52" i="12"/>
  <c r="F53" i="12"/>
  <c r="I53" i="12" s="1"/>
  <c r="J53" i="12"/>
  <c r="G53" i="12"/>
  <c r="K53" i="12" s="1"/>
  <c r="L53" i="12"/>
  <c r="J54" i="12"/>
  <c r="L54" i="12"/>
  <c r="J55" i="12"/>
  <c r="G55" i="12"/>
  <c r="K55" i="12" s="1"/>
  <c r="L55" i="12"/>
  <c r="J56" i="12"/>
  <c r="G56" i="12"/>
  <c r="K56" i="12" s="1"/>
  <c r="L56" i="12"/>
  <c r="F57" i="12"/>
  <c r="I57" i="12" s="1"/>
  <c r="J57" i="12"/>
  <c r="G57" i="12"/>
  <c r="K57" i="12" s="1"/>
  <c r="L57" i="12"/>
  <c r="M57" i="12"/>
  <c r="N57" i="12"/>
  <c r="O57" i="12"/>
  <c r="F58" i="12"/>
  <c r="H58" i="12" s="1"/>
  <c r="J58" i="12"/>
  <c r="G58" i="12"/>
  <c r="K58" i="12" s="1"/>
  <c r="L58" i="12"/>
  <c r="M58" i="12"/>
  <c r="N58" i="12"/>
  <c r="O58" i="12"/>
  <c r="F59" i="12"/>
  <c r="H59" i="12" s="1"/>
  <c r="J59" i="12"/>
  <c r="G59" i="12"/>
  <c r="K59" i="12" s="1"/>
  <c r="L59" i="12"/>
  <c r="M59" i="12"/>
  <c r="N59" i="12"/>
  <c r="O59" i="12"/>
  <c r="F60" i="12"/>
  <c r="I60" i="12" s="1"/>
  <c r="J60" i="12"/>
  <c r="G60" i="12"/>
  <c r="K60" i="12" s="1"/>
  <c r="L60" i="12"/>
  <c r="M60" i="12"/>
  <c r="N60" i="12"/>
  <c r="O60" i="12"/>
  <c r="F61" i="12"/>
  <c r="I61" i="12" s="1"/>
  <c r="J61" i="12"/>
  <c r="G61" i="12"/>
  <c r="K61" i="12" s="1"/>
  <c r="L61" i="12"/>
  <c r="M61" i="12"/>
  <c r="N61" i="12"/>
  <c r="O61" i="12"/>
  <c r="F62" i="12"/>
  <c r="I62" i="12" s="1"/>
  <c r="J62" i="12"/>
  <c r="G62" i="12"/>
  <c r="K62" i="12" s="1"/>
  <c r="L62" i="12"/>
  <c r="M62" i="12"/>
  <c r="N62" i="12"/>
  <c r="O62" i="12"/>
  <c r="F63" i="12"/>
  <c r="I63" i="12" s="1"/>
  <c r="J63" i="12"/>
  <c r="G63" i="12"/>
  <c r="K63" i="12" s="1"/>
  <c r="L63" i="12"/>
  <c r="M63" i="12"/>
  <c r="N63" i="12"/>
  <c r="O63" i="12"/>
  <c r="F64" i="12"/>
  <c r="H64" i="12" s="1"/>
  <c r="J64" i="12"/>
  <c r="G64" i="12"/>
  <c r="K64" i="12" s="1"/>
  <c r="L64" i="12"/>
  <c r="M64" i="12"/>
  <c r="N64" i="12"/>
  <c r="O64" i="12"/>
  <c r="F65" i="12"/>
  <c r="I65" i="12" s="1"/>
  <c r="J65" i="12"/>
  <c r="G65" i="12"/>
  <c r="K65" i="12" s="1"/>
  <c r="L65" i="12"/>
  <c r="M65" i="12"/>
  <c r="N65" i="12"/>
  <c r="O65" i="12"/>
  <c r="F66" i="12"/>
  <c r="I66" i="12" s="1"/>
  <c r="J66" i="12"/>
  <c r="G66" i="12"/>
  <c r="K66" i="12" s="1"/>
  <c r="L66" i="12"/>
  <c r="M66" i="12"/>
  <c r="N66" i="12"/>
  <c r="O66" i="12"/>
  <c r="B40" i="22"/>
  <c r="I7" i="35"/>
  <c r="J7" i="35"/>
  <c r="K7" i="35"/>
  <c r="J5" i="28"/>
  <c r="I5" i="28"/>
  <c r="H5" i="28"/>
  <c r="F5" i="28"/>
  <c r="G5" i="28"/>
  <c r="DE31" i="28"/>
  <c r="CL31" i="28"/>
  <c r="BR31" i="28"/>
  <c r="AY31" i="28"/>
  <c r="AF31" i="28"/>
  <c r="M31" i="28"/>
  <c r="DG32" i="28"/>
  <c r="DJ32" i="28"/>
  <c r="DH32" i="28"/>
  <c r="DF32" i="28"/>
  <c r="DE32" i="28"/>
  <c r="DD32" i="28"/>
  <c r="DB32" i="28"/>
  <c r="DA32" i="28"/>
  <c r="CZ32" i="28"/>
  <c r="CY32" i="28"/>
  <c r="CX32" i="28"/>
  <c r="CV32" i="28"/>
  <c r="CU32" i="28"/>
  <c r="CT32" i="28"/>
  <c r="CS32" i="28"/>
  <c r="CR32" i="28"/>
  <c r="CP32" i="28"/>
  <c r="CO32" i="28"/>
  <c r="CN32" i="28"/>
  <c r="CM32" i="28"/>
  <c r="CL32" i="28"/>
  <c r="CJ32" i="28"/>
  <c r="CI32" i="28"/>
  <c r="CH32" i="28"/>
  <c r="CG32" i="28"/>
  <c r="CF32" i="28"/>
  <c r="CD32" i="28"/>
  <c r="CC32" i="28"/>
  <c r="CB32" i="28"/>
  <c r="CA32" i="28"/>
  <c r="BZ32" i="28"/>
  <c r="BX32" i="28"/>
  <c r="BW32" i="28"/>
  <c r="BV32" i="28"/>
  <c r="BU32" i="28"/>
  <c r="BT32" i="28"/>
  <c r="BR32" i="28"/>
  <c r="BQ32" i="28"/>
  <c r="BP32" i="28"/>
  <c r="BO32" i="28"/>
  <c r="BN32" i="28"/>
  <c r="BL32" i="28"/>
  <c r="BK32" i="28"/>
  <c r="BJ32" i="28"/>
  <c r="BI32" i="28"/>
  <c r="BH32" i="28"/>
  <c r="BF32" i="28"/>
  <c r="BE32" i="28"/>
  <c r="BD32" i="28"/>
  <c r="BC32" i="28"/>
  <c r="BB32" i="28"/>
  <c r="AZ32" i="28"/>
  <c r="AY32" i="28"/>
  <c r="AX32" i="28"/>
  <c r="AW32" i="28"/>
  <c r="AV32" i="28"/>
  <c r="AT32" i="28"/>
  <c r="AS32" i="28"/>
  <c r="AR32" i="28"/>
  <c r="AQ32" i="28"/>
  <c r="AP32" i="28"/>
  <c r="AN32" i="28"/>
  <c r="AM32" i="28"/>
  <c r="AL32" i="28"/>
  <c r="AK32" i="28"/>
  <c r="AJ32" i="28"/>
  <c r="AH32" i="28"/>
  <c r="AG32" i="28"/>
  <c r="AF32" i="28"/>
  <c r="AE32" i="28"/>
  <c r="AD32" i="28"/>
  <c r="AB32" i="28"/>
  <c r="AA32" i="28"/>
  <c r="Z32" i="28"/>
  <c r="Y32" i="28"/>
  <c r="X32" i="28"/>
  <c r="V32" i="28"/>
  <c r="U32" i="28"/>
  <c r="T32" i="28"/>
  <c r="S32" i="28"/>
  <c r="R32" i="28"/>
  <c r="P32" i="28"/>
  <c r="O32" i="28"/>
  <c r="N32" i="28"/>
  <c r="M32" i="28"/>
  <c r="L32" i="28"/>
  <c r="J32" i="28"/>
  <c r="H32" i="28"/>
  <c r="G32" i="28"/>
  <c r="DG33" i="28"/>
  <c r="DE33" i="28"/>
  <c r="CP33" i="28"/>
  <c r="CL33" i="28"/>
  <c r="BW33" i="28"/>
  <c r="BR33" i="28"/>
  <c r="BD33" i="28"/>
  <c r="AY33" i="28"/>
  <c r="AK33" i="28"/>
  <c r="AF33" i="28"/>
  <c r="R33" i="28"/>
  <c r="M33" i="28"/>
  <c r="DG34" i="28"/>
  <c r="CP34" i="28"/>
  <c r="BW34" i="28"/>
  <c r="BD34" i="28"/>
  <c r="AK34" i="28"/>
  <c r="R34" i="28"/>
  <c r="CR35" i="28"/>
  <c r="BX35" i="28"/>
  <c r="BE35" i="28"/>
  <c r="AL35" i="28"/>
  <c r="S35" i="28"/>
  <c r="DG36" i="28"/>
  <c r="DJ36" i="28"/>
  <c r="DH36" i="28"/>
  <c r="DF36" i="28"/>
  <c r="DE36" i="28"/>
  <c r="DD36" i="28"/>
  <c r="DB36" i="28"/>
  <c r="DA36" i="28"/>
  <c r="CZ36" i="28"/>
  <c r="CY36" i="28"/>
  <c r="CX36" i="28"/>
  <c r="CV36" i="28"/>
  <c r="CU36" i="28"/>
  <c r="CT36" i="28"/>
  <c r="CS36" i="28"/>
  <c r="CR36" i="28"/>
  <c r="CP36" i="28"/>
  <c r="CO36" i="28"/>
  <c r="CN36" i="28"/>
  <c r="CM36" i="28"/>
  <c r="CL36" i="28"/>
  <c r="CJ36" i="28"/>
  <c r="CI36" i="28"/>
  <c r="CH36" i="28"/>
  <c r="CG36" i="28"/>
  <c r="CF36" i="28"/>
  <c r="CD36" i="28"/>
  <c r="CC36" i="28"/>
  <c r="CB36" i="28"/>
  <c r="CA36" i="28"/>
  <c r="BZ36" i="28"/>
  <c r="BX36" i="28"/>
  <c r="BW36" i="28"/>
  <c r="BV36" i="28"/>
  <c r="BU36" i="28"/>
  <c r="BT36" i="28"/>
  <c r="BR36" i="28"/>
  <c r="BQ36" i="28"/>
  <c r="BP36" i="28"/>
  <c r="BO36" i="28"/>
  <c r="BN36" i="28"/>
  <c r="BL36" i="28"/>
  <c r="BK36" i="28"/>
  <c r="BJ36" i="28"/>
  <c r="BI36" i="28"/>
  <c r="BH36" i="28"/>
  <c r="BF36" i="28"/>
  <c r="BE36" i="28"/>
  <c r="BD36" i="28"/>
  <c r="BC36" i="28"/>
  <c r="BB36" i="28"/>
  <c r="AZ36" i="28"/>
  <c r="AY36" i="28"/>
  <c r="AX36" i="28"/>
  <c r="AW36" i="28"/>
  <c r="AV36" i="28"/>
  <c r="AT36" i="28"/>
  <c r="AS36" i="28"/>
  <c r="AR36" i="28"/>
  <c r="AQ36" i="28"/>
  <c r="AP36" i="28"/>
  <c r="AN36" i="28"/>
  <c r="AM36" i="28"/>
  <c r="AL36" i="28"/>
  <c r="AK36" i="28"/>
  <c r="AJ36" i="28"/>
  <c r="AH36" i="28"/>
  <c r="AG36" i="28"/>
  <c r="AF36" i="28"/>
  <c r="AE36" i="28"/>
  <c r="AD36" i="28"/>
  <c r="AB36" i="28"/>
  <c r="AA36" i="28"/>
  <c r="Z36" i="28"/>
  <c r="Y36" i="28"/>
  <c r="X36" i="28"/>
  <c r="V36" i="28"/>
  <c r="U36" i="28"/>
  <c r="T36" i="28"/>
  <c r="S36" i="28"/>
  <c r="R36" i="28"/>
  <c r="P36" i="28"/>
  <c r="O36" i="28"/>
  <c r="N36" i="28"/>
  <c r="M36" i="28"/>
  <c r="L36" i="28"/>
  <c r="J36" i="28"/>
  <c r="H36" i="28"/>
  <c r="G36" i="28"/>
  <c r="F36" i="28"/>
  <c r="DG37" i="28"/>
  <c r="CU37" i="28"/>
  <c r="CP37" i="28"/>
  <c r="CB37" i="28"/>
  <c r="BW37" i="28"/>
  <c r="BI37" i="28"/>
  <c r="BD37" i="28"/>
  <c r="AP37" i="28"/>
  <c r="AK37" i="28"/>
  <c r="V37" i="28"/>
  <c r="R37" i="28"/>
  <c r="DA38" i="28"/>
  <c r="CR38" i="28"/>
  <c r="CH38" i="28"/>
  <c r="BX38" i="28"/>
  <c r="BO38" i="28"/>
  <c r="BE38" i="28"/>
  <c r="AV38" i="28"/>
  <c r="AL38" i="28"/>
  <c r="AB38" i="28"/>
  <c r="S38" i="28"/>
  <c r="H38" i="28"/>
  <c r="DD39" i="28"/>
  <c r="CJ39" i="28"/>
  <c r="BQ39" i="28"/>
  <c r="AX39" i="28"/>
  <c r="AE39" i="28"/>
  <c r="L39" i="28"/>
  <c r="DG40" i="28"/>
  <c r="DJ40" i="28"/>
  <c r="DH40" i="28"/>
  <c r="DF40" i="28"/>
  <c r="DE40" i="28"/>
  <c r="DD40" i="28"/>
  <c r="DB40" i="28"/>
  <c r="DA40" i="28"/>
  <c r="CZ40" i="28"/>
  <c r="CY40" i="28"/>
  <c r="CX40" i="28"/>
  <c r="CV40" i="28"/>
  <c r="CU40" i="28"/>
  <c r="CT40" i="28"/>
  <c r="CS40" i="28"/>
  <c r="CR40" i="28"/>
  <c r="CP40" i="28"/>
  <c r="CO40" i="28"/>
  <c r="CN40" i="28"/>
  <c r="CM40" i="28"/>
  <c r="CL40" i="28"/>
  <c r="CJ40" i="28"/>
  <c r="CI40" i="28"/>
  <c r="CH40" i="28"/>
  <c r="CG40" i="28"/>
  <c r="CF40" i="28"/>
  <c r="CD40" i="28"/>
  <c r="CC40" i="28"/>
  <c r="CB40" i="28"/>
  <c r="CA40" i="28"/>
  <c r="BZ40" i="28"/>
  <c r="BX40" i="28"/>
  <c r="BW40" i="28"/>
  <c r="BV40" i="28"/>
  <c r="BU40" i="28"/>
  <c r="BT40" i="28"/>
  <c r="BR40" i="28"/>
  <c r="BQ40" i="28"/>
  <c r="BP40" i="28"/>
  <c r="BO40" i="28"/>
  <c r="BN40" i="28"/>
  <c r="BL40" i="28"/>
  <c r="BK40" i="28"/>
  <c r="BJ40" i="28"/>
  <c r="BI40" i="28"/>
  <c r="BH40" i="28"/>
  <c r="BF40" i="28"/>
  <c r="BE40" i="28"/>
  <c r="BD40" i="28"/>
  <c r="BC40" i="28"/>
  <c r="BB40" i="28"/>
  <c r="AZ40" i="28"/>
  <c r="AY40" i="28"/>
  <c r="AX40" i="28"/>
  <c r="AW40" i="28"/>
  <c r="AV40" i="28"/>
  <c r="AT40" i="28"/>
  <c r="AS40" i="28"/>
  <c r="AR40" i="28"/>
  <c r="AQ40" i="28"/>
  <c r="AP40" i="28"/>
  <c r="AN40" i="28"/>
  <c r="AM40" i="28"/>
  <c r="AL40" i="28"/>
  <c r="AK40" i="28"/>
  <c r="AJ40" i="28"/>
  <c r="AH40" i="28"/>
  <c r="AG40" i="28"/>
  <c r="AF40" i="28"/>
  <c r="AE40" i="28"/>
  <c r="AD40" i="28"/>
  <c r="AB40" i="28"/>
  <c r="AA40" i="28"/>
  <c r="Z40" i="28"/>
  <c r="Y40" i="28"/>
  <c r="X40" i="28"/>
  <c r="V40" i="28"/>
  <c r="U40" i="28"/>
  <c r="T40" i="28"/>
  <c r="S40" i="28"/>
  <c r="R40" i="28"/>
  <c r="P40" i="28"/>
  <c r="O40" i="28"/>
  <c r="N40" i="28"/>
  <c r="M40" i="28"/>
  <c r="L40" i="28"/>
  <c r="J40" i="28"/>
  <c r="H40" i="28"/>
  <c r="G40" i="28"/>
  <c r="F40" i="28"/>
  <c r="DA41" i="28"/>
  <c r="CU41" i="28"/>
  <c r="CP41" i="28"/>
  <c r="CF41" i="28"/>
  <c r="CA41" i="28"/>
  <c r="BV41" i="28"/>
  <c r="BL41" i="28"/>
  <c r="BH41" i="28"/>
  <c r="BC41" i="28"/>
  <c r="AS41" i="28"/>
  <c r="AN41" i="28"/>
  <c r="AJ41" i="28"/>
  <c r="Z41" i="28"/>
  <c r="U41" i="28"/>
  <c r="P41" i="28"/>
  <c r="F41" i="28"/>
  <c r="DG42" i="28"/>
  <c r="CZ42" i="28"/>
  <c r="CP42" i="28"/>
  <c r="CG42" i="28"/>
  <c r="BW42" i="28"/>
  <c r="BN42" i="28"/>
  <c r="BE42" i="28"/>
  <c r="AZ42" i="28"/>
  <c r="AV42" i="28"/>
  <c r="AQ42" i="28"/>
  <c r="AL42" i="28"/>
  <c r="AG42" i="28"/>
  <c r="AB42" i="28"/>
  <c r="X42" i="28"/>
  <c r="S42" i="28"/>
  <c r="N42" i="28"/>
  <c r="H42" i="28"/>
  <c r="BC43" i="28"/>
  <c r="DG44" i="28"/>
  <c r="DJ44" i="28"/>
  <c r="DH44" i="28"/>
  <c r="DF44" i="28"/>
  <c r="DE44" i="28"/>
  <c r="DD44" i="28"/>
  <c r="DB44" i="28"/>
  <c r="DA44" i="28"/>
  <c r="CZ44" i="28"/>
  <c r="CY44" i="28"/>
  <c r="CX44" i="28"/>
  <c r="CV44" i="28"/>
  <c r="CU44" i="28"/>
  <c r="CT44" i="28"/>
  <c r="CS44" i="28"/>
  <c r="CR44" i="28"/>
  <c r="CP44" i="28"/>
  <c r="CO44" i="28"/>
  <c r="CN44" i="28"/>
  <c r="CM44" i="28"/>
  <c r="CL44" i="28"/>
  <c r="CJ44" i="28"/>
  <c r="CI44" i="28"/>
  <c r="CH44" i="28"/>
  <c r="CG44" i="28"/>
  <c r="CF44" i="28"/>
  <c r="CD44" i="28"/>
  <c r="CC44" i="28"/>
  <c r="CB44" i="28"/>
  <c r="CA44" i="28"/>
  <c r="BZ44" i="28"/>
  <c r="BX44" i="28"/>
  <c r="BW44" i="28"/>
  <c r="BV44" i="28"/>
  <c r="BU44" i="28"/>
  <c r="BT44" i="28"/>
  <c r="BR44" i="28"/>
  <c r="BQ44" i="28"/>
  <c r="BP44" i="28"/>
  <c r="BO44" i="28"/>
  <c r="BN44" i="28"/>
  <c r="BL44" i="28"/>
  <c r="BK44" i="28"/>
  <c r="BJ44" i="28"/>
  <c r="BI44" i="28"/>
  <c r="BH44" i="28"/>
  <c r="BF44" i="28"/>
  <c r="BE44" i="28"/>
  <c r="BD44" i="28"/>
  <c r="BC44" i="28"/>
  <c r="BB44" i="28"/>
  <c r="AZ44" i="28"/>
  <c r="AY44" i="28"/>
  <c r="AX44" i="28"/>
  <c r="AW44" i="28"/>
  <c r="AV44" i="28"/>
  <c r="AT44" i="28"/>
  <c r="AS44" i="28"/>
  <c r="AR44" i="28"/>
  <c r="AQ44" i="28"/>
  <c r="AP44" i="28"/>
  <c r="AN44" i="28"/>
  <c r="AM44" i="28"/>
  <c r="AL44" i="28"/>
  <c r="AK44" i="28"/>
  <c r="AJ44" i="28"/>
  <c r="AH44" i="28"/>
  <c r="AG44" i="28"/>
  <c r="AF44" i="28"/>
  <c r="AE44" i="28"/>
  <c r="AD44" i="28"/>
  <c r="AB44" i="28"/>
  <c r="AA44" i="28"/>
  <c r="Z44" i="28"/>
  <c r="Y44" i="28"/>
  <c r="X44" i="28"/>
  <c r="V44" i="28"/>
  <c r="U44" i="28"/>
  <c r="T44" i="28"/>
  <c r="S44" i="28"/>
  <c r="R44" i="28"/>
  <c r="P44" i="28"/>
  <c r="O44" i="28"/>
  <c r="N44" i="28"/>
  <c r="M44" i="28"/>
  <c r="L44" i="28"/>
  <c r="J44" i="28"/>
  <c r="H44" i="28"/>
  <c r="G44" i="28"/>
  <c r="F44" i="28"/>
  <c r="E43" i="10"/>
  <c r="DG45" i="28"/>
  <c r="DE45" i="28"/>
  <c r="CZ45" i="28"/>
  <c r="CP45" i="28"/>
  <c r="CL45" i="28"/>
  <c r="CG45" i="28"/>
  <c r="BW45" i="28"/>
  <c r="BR45" i="28"/>
  <c r="BN45" i="28"/>
  <c r="BK45" i="28"/>
  <c r="BJ45" i="28"/>
  <c r="BI45" i="28"/>
  <c r="BF45" i="28"/>
  <c r="BE45" i="28"/>
  <c r="BD45" i="28"/>
  <c r="BB45" i="28"/>
  <c r="AZ45" i="28"/>
  <c r="AY45" i="28"/>
  <c r="AW45" i="28"/>
  <c r="AV45" i="28"/>
  <c r="AT45" i="28"/>
  <c r="AR45" i="28"/>
  <c r="AQ45" i="28"/>
  <c r="AP45" i="28"/>
  <c r="AM45" i="28"/>
  <c r="AL45" i="28"/>
  <c r="AK45" i="28"/>
  <c r="AH45" i="28"/>
  <c r="AG45" i="28"/>
  <c r="AF45" i="28"/>
  <c r="AD45" i="28"/>
  <c r="AB45" i="28"/>
  <c r="AA45" i="28"/>
  <c r="Y45" i="28"/>
  <c r="X45" i="28"/>
  <c r="V45" i="28"/>
  <c r="T45" i="28"/>
  <c r="S45" i="28"/>
  <c r="R45" i="28"/>
  <c r="O45" i="28"/>
  <c r="N45" i="28"/>
  <c r="M45" i="28"/>
  <c r="J45" i="28"/>
  <c r="H45" i="28"/>
  <c r="G45" i="28"/>
  <c r="DJ46" i="28"/>
  <c r="DD46" i="28"/>
  <c r="CY46" i="28"/>
  <c r="CT46" i="28"/>
  <c r="CO46" i="28"/>
  <c r="CJ46" i="28"/>
  <c r="CF46" i="28"/>
  <c r="CA46" i="28"/>
  <c r="BV46" i="28"/>
  <c r="BQ46" i="28"/>
  <c r="BL46" i="28"/>
  <c r="BH46" i="28"/>
  <c r="BC46" i="28"/>
  <c r="AX46" i="28"/>
  <c r="AS46" i="28"/>
  <c r="AN46" i="28"/>
  <c r="AJ46" i="28"/>
  <c r="AE46" i="28"/>
  <c r="Z46" i="28"/>
  <c r="U46" i="28"/>
  <c r="P46" i="28"/>
  <c r="L46" i="28"/>
  <c r="F46" i="28"/>
  <c r="DJ47" i="28"/>
  <c r="DH47" i="28"/>
  <c r="DG47" i="28"/>
  <c r="DF47" i="28"/>
  <c r="DE47" i="28"/>
  <c r="DD47" i="28"/>
  <c r="DB47" i="28"/>
  <c r="DA47" i="28"/>
  <c r="CZ47" i="28"/>
  <c r="CY47" i="28"/>
  <c r="CX47" i="28"/>
  <c r="CV47" i="28"/>
  <c r="CU47" i="28"/>
  <c r="CT47" i="28"/>
  <c r="CS47" i="28"/>
  <c r="CR47" i="28"/>
  <c r="CP47" i="28"/>
  <c r="CO47" i="28"/>
  <c r="CN47" i="28"/>
  <c r="CM47" i="28"/>
  <c r="CL47" i="28"/>
  <c r="CJ47" i="28"/>
  <c r="CI47" i="28"/>
  <c r="CH47" i="28"/>
  <c r="CG47" i="28"/>
  <c r="CF47" i="28"/>
  <c r="CD47" i="28"/>
  <c r="CC47" i="28"/>
  <c r="CB47" i="28"/>
  <c r="CA47" i="28"/>
  <c r="BZ47" i="28"/>
  <c r="BX47" i="28"/>
  <c r="BW47" i="28"/>
  <c r="BV47" i="28"/>
  <c r="BU47" i="28"/>
  <c r="BT47" i="28"/>
  <c r="BR47" i="28"/>
  <c r="BQ47" i="28"/>
  <c r="BP47" i="28"/>
  <c r="BO47" i="28"/>
  <c r="BN47" i="28"/>
  <c r="BL47" i="28"/>
  <c r="BK47" i="28"/>
  <c r="BJ47" i="28"/>
  <c r="BI47" i="28"/>
  <c r="BH47" i="28"/>
  <c r="BF47" i="28"/>
  <c r="BE47" i="28"/>
  <c r="BD47" i="28"/>
  <c r="BC47" i="28"/>
  <c r="BB47" i="28"/>
  <c r="AZ47" i="28"/>
  <c r="AY47" i="28"/>
  <c r="AX47" i="28"/>
  <c r="AW47" i="28"/>
  <c r="AV47" i="28"/>
  <c r="AT47" i="28"/>
  <c r="AS47" i="28"/>
  <c r="AR47" i="28"/>
  <c r="AQ47" i="28"/>
  <c r="AP47" i="28"/>
  <c r="AN47" i="28"/>
  <c r="AM47" i="28"/>
  <c r="AL47" i="28"/>
  <c r="AK47" i="28"/>
  <c r="AJ47" i="28"/>
  <c r="AH47" i="28"/>
  <c r="AG47" i="28"/>
  <c r="AF47" i="28"/>
  <c r="AE47" i="28"/>
  <c r="AD47" i="28"/>
  <c r="AB47" i="28"/>
  <c r="AA47" i="28"/>
  <c r="Z47" i="28"/>
  <c r="Y47" i="28"/>
  <c r="X47" i="28"/>
  <c r="V47" i="28"/>
  <c r="U47" i="28"/>
  <c r="T47" i="28"/>
  <c r="S47" i="28"/>
  <c r="R47" i="28"/>
  <c r="P47" i="28"/>
  <c r="O47" i="28"/>
  <c r="N47" i="28"/>
  <c r="M47" i="28"/>
  <c r="L47" i="28"/>
  <c r="J47" i="28"/>
  <c r="H47" i="28"/>
  <c r="G47" i="28"/>
  <c r="F47" i="28"/>
  <c r="DJ48" i="28"/>
  <c r="DH48" i="28"/>
  <c r="DG48" i="28"/>
  <c r="DF48" i="28"/>
  <c r="DE48" i="28"/>
  <c r="DD48" i="28"/>
  <c r="DB48" i="28"/>
  <c r="DA48" i="28"/>
  <c r="CZ48" i="28"/>
  <c r="CY48" i="28"/>
  <c r="CX48" i="28"/>
  <c r="CV48" i="28"/>
  <c r="CU48" i="28"/>
  <c r="CT48" i="28"/>
  <c r="CS48" i="28"/>
  <c r="CR48" i="28"/>
  <c r="CP48" i="28"/>
  <c r="CO48" i="28"/>
  <c r="CN48" i="28"/>
  <c r="CM48" i="28"/>
  <c r="CL48" i="28"/>
  <c r="CJ48" i="28"/>
  <c r="CI48" i="28"/>
  <c r="CH48" i="28"/>
  <c r="CG48" i="28"/>
  <c r="CF48" i="28"/>
  <c r="CD48" i="28"/>
  <c r="CC48" i="28"/>
  <c r="CB48" i="28"/>
  <c r="CA48" i="28"/>
  <c r="BZ48" i="28"/>
  <c r="BX48" i="28"/>
  <c r="BW48" i="28"/>
  <c r="BV48" i="28"/>
  <c r="BU48" i="28"/>
  <c r="BT48" i="28"/>
  <c r="BR48" i="28"/>
  <c r="BQ48" i="28"/>
  <c r="BP48" i="28"/>
  <c r="BO48" i="28"/>
  <c r="BN48" i="28"/>
  <c r="BL48" i="28"/>
  <c r="BK48" i="28"/>
  <c r="BJ48" i="28"/>
  <c r="BI48" i="28"/>
  <c r="BH48" i="28"/>
  <c r="BF48" i="28"/>
  <c r="BE48" i="28"/>
  <c r="BD48" i="28"/>
  <c r="BC48" i="28"/>
  <c r="BB48" i="28"/>
  <c r="AZ48" i="28"/>
  <c r="AY48" i="28"/>
  <c r="AX48" i="28"/>
  <c r="AW48" i="28"/>
  <c r="AV48" i="28"/>
  <c r="AT48" i="28"/>
  <c r="AS48" i="28"/>
  <c r="AR48" i="28"/>
  <c r="AQ48" i="28"/>
  <c r="AP48" i="28"/>
  <c r="AN48" i="28"/>
  <c r="AM48" i="28"/>
  <c r="AL48" i="28"/>
  <c r="AK48" i="28"/>
  <c r="AJ48" i="28"/>
  <c r="AH48" i="28"/>
  <c r="AG48" i="28"/>
  <c r="AF48" i="28"/>
  <c r="AE48" i="28"/>
  <c r="AD48" i="28"/>
  <c r="AB48" i="28"/>
  <c r="AA48" i="28"/>
  <c r="Z48" i="28"/>
  <c r="Y48" i="28"/>
  <c r="X48" i="28"/>
  <c r="V48" i="28"/>
  <c r="U48" i="28"/>
  <c r="T48" i="28"/>
  <c r="S48" i="28"/>
  <c r="R48" i="28"/>
  <c r="P48" i="28"/>
  <c r="O48" i="28"/>
  <c r="N48" i="28"/>
  <c r="M48" i="28"/>
  <c r="L48" i="28"/>
  <c r="J48" i="28"/>
  <c r="H48" i="28"/>
  <c r="G48" i="28"/>
  <c r="F48" i="28"/>
  <c r="DJ49" i="28"/>
  <c r="DH49" i="28"/>
  <c r="DG49" i="28"/>
  <c r="DF49" i="28"/>
  <c r="DE49" i="28"/>
  <c r="DD49" i="28"/>
  <c r="DB49" i="28"/>
  <c r="DA49" i="28"/>
  <c r="CZ49" i="28"/>
  <c r="CY49" i="28"/>
  <c r="CX49" i="28"/>
  <c r="CV49" i="28"/>
  <c r="CU49" i="28"/>
  <c r="CT49" i="28"/>
  <c r="CS49" i="28"/>
  <c r="CR49" i="28"/>
  <c r="CP49" i="28"/>
  <c r="CO49" i="28"/>
  <c r="CN49" i="28"/>
  <c r="CM49" i="28"/>
  <c r="CL49" i="28"/>
  <c r="CJ49" i="28"/>
  <c r="CI49" i="28"/>
  <c r="CH49" i="28"/>
  <c r="CG49" i="28"/>
  <c r="CF49" i="28"/>
  <c r="CD49" i="28"/>
  <c r="CC49" i="28"/>
  <c r="CB49" i="28"/>
  <c r="CA49" i="28"/>
  <c r="BZ49" i="28"/>
  <c r="BX49" i="28"/>
  <c r="BW49" i="28"/>
  <c r="BV49" i="28"/>
  <c r="BU49" i="28"/>
  <c r="BT49" i="28"/>
  <c r="BR49" i="28"/>
  <c r="BQ49" i="28"/>
  <c r="BP49" i="28"/>
  <c r="BO49" i="28"/>
  <c r="BN49" i="28"/>
  <c r="BL49" i="28"/>
  <c r="BK49" i="28"/>
  <c r="BJ49" i="28"/>
  <c r="BI49" i="28"/>
  <c r="BH49" i="28"/>
  <c r="BF49" i="28"/>
  <c r="BE49" i="28"/>
  <c r="BD49" i="28"/>
  <c r="BC49" i="28"/>
  <c r="BB49" i="28"/>
  <c r="AZ49" i="28"/>
  <c r="AY49" i="28"/>
  <c r="AX49" i="28"/>
  <c r="AW49" i="28"/>
  <c r="AV49" i="28"/>
  <c r="AT49" i="28"/>
  <c r="AS49" i="28"/>
  <c r="AR49" i="28"/>
  <c r="AQ49" i="28"/>
  <c r="AP49" i="28"/>
  <c r="AN49" i="28"/>
  <c r="AM49" i="28"/>
  <c r="AL49" i="28"/>
  <c r="AK49" i="28"/>
  <c r="AJ49" i="28"/>
  <c r="AH49" i="28"/>
  <c r="AG49" i="28"/>
  <c r="AF49" i="28"/>
  <c r="AE49" i="28"/>
  <c r="AD49" i="28"/>
  <c r="AB49" i="28"/>
  <c r="AA49" i="28"/>
  <c r="Z49" i="28"/>
  <c r="Y49" i="28"/>
  <c r="X49" i="28"/>
  <c r="V49" i="28"/>
  <c r="U49" i="28"/>
  <c r="T49" i="28"/>
  <c r="S49" i="28"/>
  <c r="R49" i="28"/>
  <c r="P49" i="28"/>
  <c r="O49" i="28"/>
  <c r="N49" i="28"/>
  <c r="M49" i="28"/>
  <c r="L49" i="28"/>
  <c r="J49" i="28"/>
  <c r="H49" i="28"/>
  <c r="G49" i="28"/>
  <c r="F49" i="28"/>
  <c r="DJ50" i="28"/>
  <c r="DH50" i="28"/>
  <c r="DG50" i="28"/>
  <c r="DF50" i="28"/>
  <c r="DE50" i="28"/>
  <c r="DD50" i="28"/>
  <c r="DB50" i="28"/>
  <c r="DA50" i="28"/>
  <c r="CZ50" i="28"/>
  <c r="CY50" i="28"/>
  <c r="CX50" i="28"/>
  <c r="CV50" i="28"/>
  <c r="CU50" i="28"/>
  <c r="CT50" i="28"/>
  <c r="CS50" i="28"/>
  <c r="CR50" i="28"/>
  <c r="CP50" i="28"/>
  <c r="CO50" i="28"/>
  <c r="CN50" i="28"/>
  <c r="CM50" i="28"/>
  <c r="CL50" i="28"/>
  <c r="CJ50" i="28"/>
  <c r="CI50" i="28"/>
  <c r="CH50" i="28"/>
  <c r="CG50" i="28"/>
  <c r="CF50" i="28"/>
  <c r="CD50" i="28"/>
  <c r="CC50" i="28"/>
  <c r="CB50" i="28"/>
  <c r="CA50" i="28"/>
  <c r="BZ50" i="28"/>
  <c r="BX50" i="28"/>
  <c r="BW50" i="28"/>
  <c r="BV50" i="28"/>
  <c r="BU50" i="28"/>
  <c r="BT50" i="28"/>
  <c r="BR50" i="28"/>
  <c r="BQ50" i="28"/>
  <c r="BP50" i="28"/>
  <c r="BO50" i="28"/>
  <c r="BN50" i="28"/>
  <c r="BL50" i="28"/>
  <c r="BK50" i="28"/>
  <c r="BJ50" i="28"/>
  <c r="BI50" i="28"/>
  <c r="BH50" i="28"/>
  <c r="BF50" i="28"/>
  <c r="BE50" i="28"/>
  <c r="BD50" i="28"/>
  <c r="BC50" i="28"/>
  <c r="BB50" i="28"/>
  <c r="AZ50" i="28"/>
  <c r="AY50" i="28"/>
  <c r="AX50" i="28"/>
  <c r="AW50" i="28"/>
  <c r="AV50" i="28"/>
  <c r="AT50" i="28"/>
  <c r="AS50" i="28"/>
  <c r="AR50" i="28"/>
  <c r="AQ50" i="28"/>
  <c r="AP50" i="28"/>
  <c r="AN50" i="28"/>
  <c r="AM50" i="28"/>
  <c r="AL50" i="28"/>
  <c r="AK50" i="28"/>
  <c r="AJ50" i="28"/>
  <c r="AH50" i="28"/>
  <c r="AG50" i="28"/>
  <c r="AF50" i="28"/>
  <c r="AE50" i="28"/>
  <c r="AD50" i="28"/>
  <c r="AB50" i="28"/>
  <c r="AA50" i="28"/>
  <c r="Z50" i="28"/>
  <c r="Y50" i="28"/>
  <c r="X50" i="28"/>
  <c r="V50" i="28"/>
  <c r="U50" i="28"/>
  <c r="T50" i="28"/>
  <c r="S50" i="28"/>
  <c r="R50" i="28"/>
  <c r="P50" i="28"/>
  <c r="O50" i="28"/>
  <c r="N50" i="28"/>
  <c r="M50" i="28"/>
  <c r="L50" i="28"/>
  <c r="J50" i="28"/>
  <c r="H50" i="28"/>
  <c r="G50" i="28"/>
  <c r="F50" i="28"/>
  <c r="E49" i="10"/>
  <c r="DJ51" i="28"/>
  <c r="DH51" i="28"/>
  <c r="DG51" i="28"/>
  <c r="DF51" i="28"/>
  <c r="DE51" i="28"/>
  <c r="DD51" i="28"/>
  <c r="DB51" i="28"/>
  <c r="DA51" i="28"/>
  <c r="CZ51" i="28"/>
  <c r="CY51" i="28"/>
  <c r="CX51" i="28"/>
  <c r="CV51" i="28"/>
  <c r="CU51" i="28"/>
  <c r="CT51" i="28"/>
  <c r="CS51" i="28"/>
  <c r="CR51" i="28"/>
  <c r="CP51" i="28"/>
  <c r="CO51" i="28"/>
  <c r="CN51" i="28"/>
  <c r="CM51" i="28"/>
  <c r="CL51" i="28"/>
  <c r="CJ51" i="28"/>
  <c r="CI51" i="28"/>
  <c r="CH51" i="28"/>
  <c r="CG51" i="28"/>
  <c r="CF51" i="28"/>
  <c r="CD51" i="28"/>
  <c r="CC51" i="28"/>
  <c r="CB51" i="28"/>
  <c r="CA51" i="28"/>
  <c r="BZ51" i="28"/>
  <c r="BX51" i="28"/>
  <c r="BW51" i="28"/>
  <c r="BV51" i="28"/>
  <c r="BU51" i="28"/>
  <c r="BT51" i="28"/>
  <c r="BR51" i="28"/>
  <c r="BQ51" i="28"/>
  <c r="BP51" i="28"/>
  <c r="BO51" i="28"/>
  <c r="BN51" i="28"/>
  <c r="BL51" i="28"/>
  <c r="BK51" i="28"/>
  <c r="BJ51" i="28"/>
  <c r="BI51" i="28"/>
  <c r="BH51" i="28"/>
  <c r="BF51" i="28"/>
  <c r="BE51" i="28"/>
  <c r="BD51" i="28"/>
  <c r="BC51" i="28"/>
  <c r="BB51" i="28"/>
  <c r="AZ51" i="28"/>
  <c r="AY51" i="28"/>
  <c r="AX51" i="28"/>
  <c r="AW51" i="28"/>
  <c r="AV51" i="28"/>
  <c r="AT51" i="28"/>
  <c r="AS51" i="28"/>
  <c r="AR51" i="28"/>
  <c r="AQ51" i="28"/>
  <c r="AP51" i="28"/>
  <c r="AN51" i="28"/>
  <c r="AM51" i="28"/>
  <c r="AL51" i="28"/>
  <c r="AK51" i="28"/>
  <c r="AJ51" i="28"/>
  <c r="AH51" i="28"/>
  <c r="AG51" i="28"/>
  <c r="AF51" i="28"/>
  <c r="AE51" i="28"/>
  <c r="AD51" i="28"/>
  <c r="AB51" i="28"/>
  <c r="AA51" i="28"/>
  <c r="Z51" i="28"/>
  <c r="Y51" i="28"/>
  <c r="X51" i="28"/>
  <c r="V51" i="28"/>
  <c r="U51" i="28"/>
  <c r="T51" i="28"/>
  <c r="S51" i="28"/>
  <c r="R51" i="28"/>
  <c r="P51" i="28"/>
  <c r="O51" i="28"/>
  <c r="N51" i="28"/>
  <c r="M51" i="28"/>
  <c r="L51" i="28"/>
  <c r="J51" i="28"/>
  <c r="H51" i="28"/>
  <c r="G51" i="28"/>
  <c r="F51" i="28"/>
  <c r="DJ52" i="28"/>
  <c r="DH52" i="28"/>
  <c r="DG52" i="28"/>
  <c r="DF52" i="28"/>
  <c r="DE52" i="28"/>
  <c r="DD52" i="28"/>
  <c r="DB52" i="28"/>
  <c r="DA52" i="28"/>
  <c r="CZ52" i="28"/>
  <c r="CY52" i="28"/>
  <c r="CX52" i="28"/>
  <c r="CV52" i="28"/>
  <c r="CU52" i="28"/>
  <c r="CT52" i="28"/>
  <c r="CS52" i="28"/>
  <c r="CR52" i="28"/>
  <c r="CP52" i="28"/>
  <c r="CO52" i="28"/>
  <c r="CN52" i="28"/>
  <c r="CM52" i="28"/>
  <c r="CL52" i="28"/>
  <c r="CJ52" i="28"/>
  <c r="CI52" i="28"/>
  <c r="CH52" i="28"/>
  <c r="CG52" i="28"/>
  <c r="CF52" i="28"/>
  <c r="CD52" i="28"/>
  <c r="CC52" i="28"/>
  <c r="CB52" i="28"/>
  <c r="CA52" i="28"/>
  <c r="BZ52" i="28"/>
  <c r="BX52" i="28"/>
  <c r="BW52" i="28"/>
  <c r="BW55" i="28"/>
  <c r="BW54" i="28"/>
  <c r="BW53" i="28"/>
  <c r="BV52" i="28"/>
  <c r="BU52" i="28"/>
  <c r="BT52" i="28"/>
  <c r="BR52" i="28"/>
  <c r="BQ52" i="28"/>
  <c r="BP52" i="28"/>
  <c r="BO52" i="28"/>
  <c r="BN52" i="28"/>
  <c r="BL52" i="28"/>
  <c r="BK52" i="28"/>
  <c r="BJ52" i="28"/>
  <c r="BI52" i="28"/>
  <c r="BH52" i="28"/>
  <c r="BF52" i="28"/>
  <c r="BE52" i="28"/>
  <c r="BD52" i="28"/>
  <c r="BC52" i="28"/>
  <c r="BB52" i="28"/>
  <c r="BB55" i="28"/>
  <c r="BB54" i="28"/>
  <c r="BB53" i="28"/>
  <c r="AZ52" i="28"/>
  <c r="AY52" i="28"/>
  <c r="AX52" i="28"/>
  <c r="AW52" i="28"/>
  <c r="AV52" i="28"/>
  <c r="AT52" i="28"/>
  <c r="AT55" i="28"/>
  <c r="AT54" i="28"/>
  <c r="AT53" i="28"/>
  <c r="AS52" i="28"/>
  <c r="AR52" i="28"/>
  <c r="AQ52" i="28"/>
  <c r="AP52" i="28"/>
  <c r="AN52" i="28"/>
  <c r="AM52" i="28"/>
  <c r="AL52" i="28"/>
  <c r="AK52" i="28"/>
  <c r="AJ52" i="28"/>
  <c r="AH52" i="28"/>
  <c r="AG52" i="28"/>
  <c r="AF52" i="28"/>
  <c r="AE52" i="28"/>
  <c r="AD52" i="28"/>
  <c r="AB52" i="28"/>
  <c r="AA52" i="28"/>
  <c r="Z52" i="28"/>
  <c r="Y52" i="28"/>
  <c r="Y55" i="28"/>
  <c r="Y54" i="28"/>
  <c r="Y53" i="28"/>
  <c r="X52" i="28"/>
  <c r="V52" i="28"/>
  <c r="U52" i="28"/>
  <c r="T52" i="28"/>
  <c r="S52" i="28"/>
  <c r="R52" i="28"/>
  <c r="P52" i="28"/>
  <c r="O52" i="28"/>
  <c r="N52" i="28"/>
  <c r="M52" i="28"/>
  <c r="L52" i="28"/>
  <c r="J52" i="28"/>
  <c r="H52" i="28"/>
  <c r="G52" i="28"/>
  <c r="F52" i="28"/>
  <c r="DJ53" i="28"/>
  <c r="DH53" i="28"/>
  <c r="DG53" i="28"/>
  <c r="DF53" i="28"/>
  <c r="DE53" i="28"/>
  <c r="DD53" i="28"/>
  <c r="DB53" i="28"/>
  <c r="DA53" i="28"/>
  <c r="CZ53" i="28"/>
  <c r="CY53" i="28"/>
  <c r="CX53" i="28"/>
  <c r="CV53" i="28"/>
  <c r="CU53" i="28"/>
  <c r="CT53" i="28"/>
  <c r="CS53" i="28"/>
  <c r="CR53" i="28"/>
  <c r="CP53" i="28"/>
  <c r="CO53" i="28"/>
  <c r="CN53" i="28"/>
  <c r="CM53" i="28"/>
  <c r="CL53" i="28"/>
  <c r="CJ53" i="28"/>
  <c r="CI53" i="28"/>
  <c r="CH53" i="28"/>
  <c r="CG53" i="28"/>
  <c r="CF53" i="28"/>
  <c r="CD53" i="28"/>
  <c r="CC53" i="28"/>
  <c r="CB53" i="28"/>
  <c r="CA53" i="28"/>
  <c r="BZ53" i="28"/>
  <c r="BX53" i="28"/>
  <c r="BV53" i="28"/>
  <c r="BU53" i="28"/>
  <c r="BT53" i="28"/>
  <c r="BR53" i="28"/>
  <c r="BQ53" i="28"/>
  <c r="BP53" i="28"/>
  <c r="BO53" i="28"/>
  <c r="BN53" i="28"/>
  <c r="BL53" i="28"/>
  <c r="BK53" i="28"/>
  <c r="BJ53" i="28"/>
  <c r="BI53" i="28"/>
  <c r="BH53" i="28"/>
  <c r="BF53" i="28"/>
  <c r="BE53" i="28"/>
  <c r="BD53" i="28"/>
  <c r="BC53" i="28"/>
  <c r="AZ53" i="28"/>
  <c r="AY53" i="28"/>
  <c r="AX53" i="28"/>
  <c r="AW53" i="28"/>
  <c r="AV53" i="28"/>
  <c r="AS53" i="28"/>
  <c r="AR53" i="28"/>
  <c r="AQ53" i="28"/>
  <c r="AP53" i="28"/>
  <c r="AN53" i="28"/>
  <c r="AM53" i="28"/>
  <c r="AL53" i="28"/>
  <c r="AK53" i="28"/>
  <c r="AJ53" i="28"/>
  <c r="AH53" i="28"/>
  <c r="AG53" i="28"/>
  <c r="AF53" i="28"/>
  <c r="AE53" i="28"/>
  <c r="AD53" i="28"/>
  <c r="AB53" i="28"/>
  <c r="AA53" i="28"/>
  <c r="Z53" i="28"/>
  <c r="X53" i="28"/>
  <c r="V53" i="28"/>
  <c r="U53" i="28"/>
  <c r="T53" i="28"/>
  <c r="S53" i="28"/>
  <c r="R53" i="28"/>
  <c r="P53" i="28"/>
  <c r="O53" i="28"/>
  <c r="N53" i="28"/>
  <c r="M53" i="28"/>
  <c r="L53" i="28"/>
  <c r="J53" i="28"/>
  <c r="G53" i="28"/>
  <c r="F53" i="28"/>
  <c r="DJ54" i="28"/>
  <c r="DH54" i="28"/>
  <c r="DG54" i="28"/>
  <c r="DF54" i="28"/>
  <c r="DE54" i="28"/>
  <c r="DD54" i="28"/>
  <c r="DB54" i="28"/>
  <c r="DA54" i="28"/>
  <c r="CZ54" i="28"/>
  <c r="CY54" i="28"/>
  <c r="CX54" i="28"/>
  <c r="CV54" i="28"/>
  <c r="CU54" i="28"/>
  <c r="CT54" i="28"/>
  <c r="CS54" i="28"/>
  <c r="CR54" i="28"/>
  <c r="CP54" i="28"/>
  <c r="CO54" i="28"/>
  <c r="CN54" i="28"/>
  <c r="CM54" i="28"/>
  <c r="CL54" i="28"/>
  <c r="CJ54" i="28"/>
  <c r="CI54" i="28"/>
  <c r="CH54" i="28"/>
  <c r="CG54" i="28"/>
  <c r="CF54" i="28"/>
  <c r="CD54" i="28"/>
  <c r="CC54" i="28"/>
  <c r="CB54" i="28"/>
  <c r="CA54" i="28"/>
  <c r="BZ54" i="28"/>
  <c r="BX54" i="28"/>
  <c r="BV54" i="28"/>
  <c r="BU54" i="28"/>
  <c r="BT54" i="28"/>
  <c r="BR54" i="28"/>
  <c r="BQ54" i="28"/>
  <c r="BP54" i="28"/>
  <c r="BO54" i="28"/>
  <c r="BN54" i="28"/>
  <c r="BL54" i="28"/>
  <c r="BK54" i="28"/>
  <c r="BJ54" i="28"/>
  <c r="BI54" i="28"/>
  <c r="BH54" i="28"/>
  <c r="BF54" i="28"/>
  <c r="BE54" i="28"/>
  <c r="BD54" i="28"/>
  <c r="BC54" i="28"/>
  <c r="AZ54" i="28"/>
  <c r="AY54" i="28"/>
  <c r="AX54" i="28"/>
  <c r="AW54" i="28"/>
  <c r="AV54" i="28"/>
  <c r="AS54" i="28"/>
  <c r="AR54" i="28"/>
  <c r="AQ54" i="28"/>
  <c r="AP54" i="28"/>
  <c r="AN54" i="28"/>
  <c r="AM54" i="28"/>
  <c r="AL54" i="28"/>
  <c r="AK54" i="28"/>
  <c r="AJ54" i="28"/>
  <c r="AH54" i="28"/>
  <c r="AG54" i="28"/>
  <c r="AF54" i="28"/>
  <c r="AE54" i="28"/>
  <c r="AD54" i="28"/>
  <c r="AB54" i="28"/>
  <c r="AA54" i="28"/>
  <c r="Z54" i="28"/>
  <c r="X54" i="28"/>
  <c r="V54" i="28"/>
  <c r="U54" i="28"/>
  <c r="T54" i="28"/>
  <c r="S54" i="28"/>
  <c r="R54" i="28"/>
  <c r="P54" i="28"/>
  <c r="O54" i="28"/>
  <c r="N54" i="28"/>
  <c r="M54" i="28"/>
  <c r="L54" i="28"/>
  <c r="J54" i="28"/>
  <c r="G54" i="28"/>
  <c r="F54" i="28"/>
  <c r="DJ55" i="28"/>
  <c r="DH55" i="28"/>
  <c r="DG55" i="28"/>
  <c r="DF55" i="28"/>
  <c r="DE55" i="28"/>
  <c r="DD55" i="28"/>
  <c r="DB55" i="28"/>
  <c r="DA55" i="28"/>
  <c r="CZ55" i="28"/>
  <c r="CY55" i="28"/>
  <c r="CX55" i="28"/>
  <c r="CV55" i="28"/>
  <c r="CU55" i="28"/>
  <c r="CT55" i="28"/>
  <c r="CS55" i="28"/>
  <c r="CR55" i="28"/>
  <c r="CP55" i="28"/>
  <c r="CO55" i="28"/>
  <c r="CN55" i="28"/>
  <c r="CM55" i="28"/>
  <c r="CL55" i="28"/>
  <c r="CJ55" i="28"/>
  <c r="CI55" i="28"/>
  <c r="CH55" i="28"/>
  <c r="CG55" i="28"/>
  <c r="CF55" i="28"/>
  <c r="CD55" i="28"/>
  <c r="CC55" i="28"/>
  <c r="CB55" i="28"/>
  <c r="CA55" i="28"/>
  <c r="BZ55" i="28"/>
  <c r="BX55" i="28"/>
  <c r="BV55" i="28"/>
  <c r="BU55" i="28"/>
  <c r="BT55" i="28"/>
  <c r="BR55" i="28"/>
  <c r="BQ55" i="28"/>
  <c r="BP55" i="28"/>
  <c r="BO55" i="28"/>
  <c r="BN55" i="28"/>
  <c r="BL55" i="28"/>
  <c r="BK55" i="28"/>
  <c r="BJ55" i="28"/>
  <c r="BI55" i="28"/>
  <c r="BH55" i="28"/>
  <c r="BF55" i="28"/>
  <c r="BE55" i="28"/>
  <c r="BD55" i="28"/>
  <c r="BC55" i="28"/>
  <c r="AZ55" i="28"/>
  <c r="AY55" i="28"/>
  <c r="AX55" i="28"/>
  <c r="AW55" i="28"/>
  <c r="AV55" i="28"/>
  <c r="AS55" i="28"/>
  <c r="AR55" i="28"/>
  <c r="AQ55" i="28"/>
  <c r="AP55" i="28"/>
  <c r="AN55" i="28"/>
  <c r="AM55" i="28"/>
  <c r="AL55" i="28"/>
  <c r="AK55" i="28"/>
  <c r="AJ55" i="28"/>
  <c r="AH55" i="28"/>
  <c r="AG55" i="28"/>
  <c r="AF55" i="28"/>
  <c r="AE55" i="28"/>
  <c r="AD55" i="28"/>
  <c r="AB55" i="28"/>
  <c r="AA55" i="28"/>
  <c r="Z55" i="28"/>
  <c r="X55" i="28"/>
  <c r="V55" i="28"/>
  <c r="U55" i="28"/>
  <c r="T55" i="28"/>
  <c r="S55" i="28"/>
  <c r="R55" i="28"/>
  <c r="P55" i="28"/>
  <c r="O55" i="28"/>
  <c r="N55" i="28"/>
  <c r="M55" i="28"/>
  <c r="L55" i="28"/>
  <c r="J55" i="28"/>
  <c r="H55" i="28"/>
  <c r="G55" i="28"/>
  <c r="F55" i="28"/>
  <c r="E56" i="10"/>
  <c r="E57" i="28" s="1"/>
  <c r="E58" i="10"/>
  <c r="E59" i="28" s="1"/>
  <c r="E60" i="10"/>
  <c r="E61" i="28" s="1"/>
  <c r="E61" i="10"/>
  <c r="E62" i="28" s="1"/>
  <c r="E62" i="10"/>
  <c r="E63" i="28" s="1"/>
  <c r="E64" i="10"/>
  <c r="E65" i="28" s="1"/>
  <c r="E65" i="10"/>
  <c r="E66" i="28" s="1"/>
  <c r="DK55" i="28"/>
  <c r="DK54" i="28"/>
  <c r="DK53" i="28"/>
  <c r="DK52" i="28"/>
  <c r="DK51" i="28"/>
  <c r="DK50" i="28"/>
  <c r="DK49" i="28"/>
  <c r="DK48" i="28"/>
  <c r="DK47" i="28"/>
  <c r="DK45" i="28"/>
  <c r="DK44" i="28"/>
  <c r="DK41" i="28"/>
  <c r="DK40" i="28"/>
  <c r="DK37" i="28"/>
  <c r="DK36" i="28"/>
  <c r="DK33" i="28"/>
  <c r="DK32" i="28"/>
  <c r="DL55" i="28"/>
  <c r="DL54" i="28"/>
  <c r="DL53" i="28"/>
  <c r="DL52" i="28"/>
  <c r="DL51" i="28"/>
  <c r="DL50" i="28"/>
  <c r="DL49" i="28"/>
  <c r="DL48" i="28"/>
  <c r="DL47" i="28"/>
  <c r="DL45" i="28"/>
  <c r="DL44" i="28"/>
  <c r="DL41" i="28"/>
  <c r="DL40" i="28"/>
  <c r="DL37" i="28"/>
  <c r="DL36" i="28"/>
  <c r="DL33" i="28"/>
  <c r="DL32" i="28"/>
  <c r="DM55" i="28"/>
  <c r="DM54" i="28"/>
  <c r="DM53" i="28"/>
  <c r="DM52" i="28"/>
  <c r="DM51" i="28"/>
  <c r="DM50" i="28"/>
  <c r="DM49" i="28"/>
  <c r="DM48" i="28"/>
  <c r="DM47" i="28"/>
  <c r="DM46" i="28"/>
  <c r="DM45" i="28"/>
  <c r="DM44" i="28"/>
  <c r="DM42" i="28"/>
  <c r="DM41" i="28"/>
  <c r="DM40" i="28"/>
  <c r="DM38" i="28"/>
  <c r="DM37" i="28"/>
  <c r="DM36" i="28"/>
  <c r="DM34" i="28"/>
  <c r="DM33" i="28"/>
  <c r="DM32" i="28"/>
  <c r="DN55" i="28"/>
  <c r="DN54" i="28"/>
  <c r="DN53" i="28"/>
  <c r="DN52" i="28"/>
  <c r="DN51" i="28"/>
  <c r="DN50" i="28"/>
  <c r="DN49" i="28"/>
  <c r="DN48" i="28"/>
  <c r="DN47" i="28"/>
  <c r="DN45" i="28"/>
  <c r="DN44" i="28"/>
  <c r="DN41" i="28"/>
  <c r="DN40" i="28"/>
  <c r="DN39" i="28"/>
  <c r="DN37" i="28"/>
  <c r="DN36" i="28"/>
  <c r="DN33" i="28"/>
  <c r="DN32" i="28"/>
  <c r="DP55" i="28"/>
  <c r="DP54" i="28"/>
  <c r="DP53" i="28"/>
  <c r="DP52" i="28"/>
  <c r="DP51" i="28"/>
  <c r="DP50" i="28"/>
  <c r="DP49" i="28"/>
  <c r="DP48" i="28"/>
  <c r="DP47" i="28"/>
  <c r="DP45" i="28"/>
  <c r="DP44" i="28"/>
  <c r="DP41" i="28"/>
  <c r="DP40" i="28"/>
  <c r="DP37" i="28"/>
  <c r="DP36" i="28"/>
  <c r="DP35" i="28"/>
  <c r="DP33" i="28"/>
  <c r="DP32" i="28"/>
  <c r="DQ55" i="28"/>
  <c r="DQ54" i="28"/>
  <c r="DQ53" i="28"/>
  <c r="DQ52" i="28"/>
  <c r="DQ51" i="28"/>
  <c r="DQ50" i="28"/>
  <c r="DQ49" i="28"/>
  <c r="DQ48" i="28"/>
  <c r="DQ47" i="28"/>
  <c r="DQ45" i="28"/>
  <c r="DQ44" i="28"/>
  <c r="DQ41" i="28"/>
  <c r="DQ40" i="28"/>
  <c r="DQ37" i="28"/>
  <c r="DQ36" i="28"/>
  <c r="DQ33" i="28"/>
  <c r="DQ32" i="28"/>
  <c r="DR55" i="28"/>
  <c r="DR54" i="28"/>
  <c r="DR53" i="28"/>
  <c r="DR52" i="28"/>
  <c r="DR51" i="28"/>
  <c r="DR50" i="28"/>
  <c r="DR49" i="28"/>
  <c r="DR48" i="28"/>
  <c r="DR47" i="28"/>
  <c r="DR46" i="28"/>
  <c r="DR45" i="28"/>
  <c r="DR44" i="28"/>
  <c r="DR42" i="28"/>
  <c r="DR41" i="28"/>
  <c r="DR40" i="28"/>
  <c r="DR38" i="28"/>
  <c r="DR37" i="28"/>
  <c r="DR36" i="28"/>
  <c r="DR34" i="28"/>
  <c r="DR33" i="28"/>
  <c r="DR32" i="28"/>
  <c r="DS55" i="28"/>
  <c r="DS54" i="28"/>
  <c r="DS53" i="28"/>
  <c r="DS52" i="28"/>
  <c r="DS51" i="28"/>
  <c r="DS50" i="28"/>
  <c r="DS49" i="28"/>
  <c r="DS48" i="28"/>
  <c r="DS47" i="28"/>
  <c r="DS45" i="28"/>
  <c r="DS44" i="28"/>
  <c r="DS41" i="28"/>
  <c r="DS40" i="28"/>
  <c r="DS37" i="28"/>
  <c r="DS36" i="28"/>
  <c r="DS33" i="28"/>
  <c r="DS32" i="28"/>
  <c r="DT55" i="28"/>
  <c r="DT54" i="28"/>
  <c r="DT53" i="28"/>
  <c r="DT52" i="28"/>
  <c r="DT51" i="28"/>
  <c r="DT50" i="28"/>
  <c r="DT49" i="28"/>
  <c r="DT48" i="28"/>
  <c r="DT47" i="28"/>
  <c r="DT45" i="28"/>
  <c r="DT44" i="28"/>
  <c r="DT41" i="28"/>
  <c r="DT40" i="28"/>
  <c r="DT37" i="28"/>
  <c r="DT36" i="28"/>
  <c r="DT33" i="28"/>
  <c r="DT32" i="28"/>
  <c r="DV55" i="28"/>
  <c r="DV54" i="28"/>
  <c r="DV53" i="28"/>
  <c r="DV52" i="28"/>
  <c r="DV51" i="28"/>
  <c r="DV50" i="28"/>
  <c r="DV49" i="28"/>
  <c r="DV48" i="28"/>
  <c r="DV47" i="28"/>
  <c r="DV45" i="28"/>
  <c r="DV44" i="28"/>
  <c r="DV40" i="28"/>
  <c r="DV37" i="28"/>
  <c r="DV36" i="28"/>
  <c r="DV33" i="28"/>
  <c r="DV32" i="28"/>
  <c r="DW55" i="28"/>
  <c r="DW54" i="28"/>
  <c r="DW53" i="28"/>
  <c r="DW52" i="28"/>
  <c r="DW51" i="28"/>
  <c r="DW50" i="28"/>
  <c r="DW49" i="28"/>
  <c r="DW48" i="28"/>
  <c r="DW47" i="28"/>
  <c r="DW46" i="28"/>
  <c r="DW45" i="28"/>
  <c r="DW44" i="28"/>
  <c r="DW42" i="28"/>
  <c r="DW41" i="28"/>
  <c r="DW40" i="28"/>
  <c r="DW38" i="28"/>
  <c r="DW37" i="28"/>
  <c r="DW36" i="28"/>
  <c r="DW34" i="28"/>
  <c r="DW33" i="28"/>
  <c r="DW32" i="28"/>
  <c r="DX55" i="28"/>
  <c r="DX54" i="28"/>
  <c r="DX53" i="28"/>
  <c r="DX52" i="28"/>
  <c r="DX51" i="28"/>
  <c r="DX50" i="28"/>
  <c r="DX49" i="28"/>
  <c r="DX48" i="28"/>
  <c r="DX47" i="28"/>
  <c r="DX45" i="28"/>
  <c r="DX44" i="28"/>
  <c r="DX41" i="28"/>
  <c r="DX40" i="28"/>
  <c r="DX37" i="28"/>
  <c r="DX36" i="28"/>
  <c r="DX35" i="28"/>
  <c r="DX33" i="28"/>
  <c r="DX32" i="28"/>
  <c r="DY55" i="28"/>
  <c r="DY54" i="28"/>
  <c r="DY53" i="28"/>
  <c r="DY52" i="28"/>
  <c r="DY51" i="28"/>
  <c r="DY50" i="28"/>
  <c r="DY49" i="28"/>
  <c r="DY48" i="28"/>
  <c r="DY47" i="28"/>
  <c r="DY45" i="28"/>
  <c r="DY44" i="28"/>
  <c r="DY41" i="28"/>
  <c r="DY40" i="28"/>
  <c r="DY37" i="28"/>
  <c r="DY36" i="28"/>
  <c r="DY33" i="28"/>
  <c r="DY32" i="28"/>
  <c r="DY31" i="28"/>
  <c r="DZ55" i="28"/>
  <c r="DZ54" i="28"/>
  <c r="DZ53" i="28"/>
  <c r="DZ52" i="28"/>
  <c r="DZ51" i="28"/>
  <c r="DZ50" i="28"/>
  <c r="DZ49" i="28"/>
  <c r="DZ48" i="28"/>
  <c r="DZ47" i="28"/>
  <c r="DZ45" i="28"/>
  <c r="DZ44" i="28"/>
  <c r="DZ41" i="28"/>
  <c r="DZ40" i="28"/>
  <c r="DZ37" i="28"/>
  <c r="DZ36" i="28"/>
  <c r="DZ33" i="28"/>
  <c r="DZ32" i="28"/>
  <c r="DZ31" i="28"/>
  <c r="EB55" i="28"/>
  <c r="EB54" i="28"/>
  <c r="EB53" i="28"/>
  <c r="EB52" i="28"/>
  <c r="EB51" i="28"/>
  <c r="EB50" i="28"/>
  <c r="EB49" i="28"/>
  <c r="EB48" i="28"/>
  <c r="EB47" i="28"/>
  <c r="EB46" i="28"/>
  <c r="EB45" i="28"/>
  <c r="EB44" i="28"/>
  <c r="EB42" i="28"/>
  <c r="EB41" i="28"/>
  <c r="EB40" i="28"/>
  <c r="EB39" i="28"/>
  <c r="EB38" i="28"/>
  <c r="EB37" i="28"/>
  <c r="EB36" i="28"/>
  <c r="EB35" i="28"/>
  <c r="EB34" i="28"/>
  <c r="EB33" i="28"/>
  <c r="EB32" i="28"/>
  <c r="EB31" i="28"/>
  <c r="EC55" i="28"/>
  <c r="EC54" i="28"/>
  <c r="EC53" i="28"/>
  <c r="EC52" i="28"/>
  <c r="EC51" i="28"/>
  <c r="EC50" i="28"/>
  <c r="EC49" i="28"/>
  <c r="EC48" i="28"/>
  <c r="EC47" i="28"/>
  <c r="EC45" i="28"/>
  <c r="EC44" i="28"/>
  <c r="EC41" i="28"/>
  <c r="EC40" i="28"/>
  <c r="EC37" i="28"/>
  <c r="EC36" i="28"/>
  <c r="EC33" i="28"/>
  <c r="EC32" i="28"/>
  <c r="EC31" i="28"/>
  <c r="ED55" i="28"/>
  <c r="ED54" i="28"/>
  <c r="ED53" i="28"/>
  <c r="ED52" i="28"/>
  <c r="ED51" i="28"/>
  <c r="ED50" i="28"/>
  <c r="ED49" i="28"/>
  <c r="ED48" i="28"/>
  <c r="ED47" i="28"/>
  <c r="ED45" i="28"/>
  <c r="ED44" i="28"/>
  <c r="ED43" i="28"/>
  <c r="ED41" i="28"/>
  <c r="ED40" i="28"/>
  <c r="ED37" i="28"/>
  <c r="ED36" i="28"/>
  <c r="ED33" i="28"/>
  <c r="ED32" i="28"/>
  <c r="EE55" i="28"/>
  <c r="EE54" i="28"/>
  <c r="EE53" i="28"/>
  <c r="EE52" i="28"/>
  <c r="EE51" i="28"/>
  <c r="EE50" i="28"/>
  <c r="EE49" i="28"/>
  <c r="EE48" i="28"/>
  <c r="EE47" i="28"/>
  <c r="EE45" i="28"/>
  <c r="EE44" i="28"/>
  <c r="EE41" i="28"/>
  <c r="EE40" i="28"/>
  <c r="EE37" i="28"/>
  <c r="EE36" i="28"/>
  <c r="EE33" i="28"/>
  <c r="EE32" i="28"/>
  <c r="EF55" i="28"/>
  <c r="EF54" i="28"/>
  <c r="EF53" i="28"/>
  <c r="EF52" i="28"/>
  <c r="EF51" i="28"/>
  <c r="EF50" i="28"/>
  <c r="EF49" i="28"/>
  <c r="EF48" i="28"/>
  <c r="EF47" i="28"/>
  <c r="EF46" i="28"/>
  <c r="EF45" i="28"/>
  <c r="EF44" i="28"/>
  <c r="EF42" i="28"/>
  <c r="EF41" i="28"/>
  <c r="EF40" i="28"/>
  <c r="EF38" i="28"/>
  <c r="EF37" i="28"/>
  <c r="EF36" i="28"/>
  <c r="EF34" i="28"/>
  <c r="EF33" i="28"/>
  <c r="EF32" i="28"/>
  <c r="E5" i="34"/>
  <c r="F5" i="34" s="1"/>
  <c r="E9" i="34"/>
  <c r="F9" i="34" s="1"/>
  <c r="E10" i="34"/>
  <c r="F10" i="34" s="1"/>
  <c r="E16" i="34"/>
  <c r="F16" i="34" s="1"/>
  <c r="E20" i="34"/>
  <c r="F20" i="34" s="1"/>
  <c r="E24" i="34"/>
  <c r="F24" i="34" s="1"/>
  <c r="E29" i="34"/>
  <c r="F29" i="34" s="1"/>
  <c r="E37" i="34"/>
  <c r="F37" i="34" s="1"/>
  <c r="E41" i="34"/>
  <c r="F41" i="34" s="1"/>
  <c r="E45" i="34"/>
  <c r="F45" i="34" s="1"/>
  <c r="E47" i="34"/>
  <c r="F47" i="34" s="1"/>
  <c r="E49" i="34"/>
  <c r="F49" i="34" s="1"/>
  <c r="E54" i="34"/>
  <c r="F54" i="34" s="1"/>
  <c r="E56" i="34"/>
  <c r="F56" i="34" s="1"/>
  <c r="E58" i="34"/>
  <c r="F58" i="34" s="1"/>
  <c r="E59" i="34"/>
  <c r="F59" i="34" s="1"/>
  <c r="E60" i="34"/>
  <c r="F60" i="34" s="1"/>
  <c r="E62" i="34"/>
  <c r="F62" i="34" s="1"/>
  <c r="C9" i="34"/>
  <c r="C10" i="34"/>
  <c r="C11" i="34"/>
  <c r="C12" i="34"/>
  <c r="C13" i="34"/>
  <c r="C14" i="34"/>
  <c r="C15" i="34"/>
  <c r="C16" i="34"/>
  <c r="C17" i="34"/>
  <c r="C18" i="34"/>
  <c r="C19" i="34"/>
  <c r="C20" i="34"/>
  <c r="C21" i="34"/>
  <c r="C22" i="34"/>
  <c r="C23" i="34"/>
  <c r="C24" i="34"/>
  <c r="C25" i="34"/>
  <c r="C26" i="34"/>
  <c r="C27" i="34"/>
  <c r="C28" i="34"/>
  <c r="C29" i="34"/>
  <c r="C30" i="34"/>
  <c r="C31" i="34"/>
  <c r="C32" i="34"/>
  <c r="C33" i="34"/>
  <c r="C34" i="34"/>
  <c r="C35" i="34"/>
  <c r="C36" i="34"/>
  <c r="C37" i="34"/>
  <c r="C38" i="34"/>
  <c r="C39" i="34"/>
  <c r="C40" i="34"/>
  <c r="C41" i="34"/>
  <c r="C42" i="34"/>
  <c r="C43" i="34"/>
  <c r="C44" i="34"/>
  <c r="C45" i="34"/>
  <c r="C46" i="34"/>
  <c r="C47" i="34"/>
  <c r="C48" i="34"/>
  <c r="C49" i="34"/>
  <c r="C50" i="34"/>
  <c r="C51" i="34"/>
  <c r="C52" i="34"/>
  <c r="C53" i="34"/>
  <c r="C54" i="34"/>
  <c r="C55" i="34"/>
  <c r="C56" i="34"/>
  <c r="C57" i="34"/>
  <c r="C58" i="34"/>
  <c r="C59" i="34"/>
  <c r="D59" i="34"/>
  <c r="C60" i="34"/>
  <c r="D60" i="34"/>
  <c r="C61" i="34"/>
  <c r="D61" i="34"/>
  <c r="C62" i="34"/>
  <c r="D62" i="34"/>
  <c r="C63" i="34"/>
  <c r="D63" i="34"/>
  <c r="C5" i="34"/>
  <c r="C6" i="34"/>
  <c r="C7" i="34"/>
  <c r="C8" i="34"/>
  <c r="AS46" i="10"/>
  <c r="AS47" i="10"/>
  <c r="AS48" i="10"/>
  <c r="AS50" i="10"/>
  <c r="AS51" i="10"/>
  <c r="AS52" i="10"/>
  <c r="AS54" i="10"/>
  <c r="AS55" i="10"/>
  <c r="AS56" i="10"/>
  <c r="AS57" i="10"/>
  <c r="AS58" i="10"/>
  <c r="AS59" i="10"/>
  <c r="AS60" i="10"/>
  <c r="AS61" i="10"/>
  <c r="AS62" i="10"/>
  <c r="AS63" i="10"/>
  <c r="AS64" i="10"/>
  <c r="AS65" i="10"/>
  <c r="V47" i="10"/>
  <c r="V48" i="10"/>
  <c r="V49" i="10"/>
  <c r="V51" i="10"/>
  <c r="V52" i="10"/>
  <c r="V54" i="10"/>
  <c r="V56" i="10"/>
  <c r="V57" i="10"/>
  <c r="V58" i="10"/>
  <c r="V59" i="10"/>
  <c r="V60" i="10"/>
  <c r="V61" i="10"/>
  <c r="V62" i="10"/>
  <c r="V63" i="10"/>
  <c r="V64" i="10"/>
  <c r="V65" i="10"/>
  <c r="K5" i="28"/>
  <c r="DU5" i="28" s="1"/>
  <c r="DX5" i="28" s="1"/>
  <c r="DW5" i="28"/>
  <c r="DQ5" i="28"/>
  <c r="DK5" i="28"/>
  <c r="DE5" i="28"/>
  <c r="CY5" i="28"/>
  <c r="CS5" i="28"/>
  <c r="CM5" i="28"/>
  <c r="CG5" i="28"/>
  <c r="CA5" i="28"/>
  <c r="BU5" i="28"/>
  <c r="BO5" i="28"/>
  <c r="BI5" i="28"/>
  <c r="BC5" i="28"/>
  <c r="AW5" i="28"/>
  <c r="AQ5" i="28"/>
  <c r="AK5" i="28"/>
  <c r="AE5" i="28"/>
  <c r="Y5" i="28"/>
  <c r="S5" i="28"/>
  <c r="M5" i="28"/>
  <c r="B8" i="28"/>
  <c r="B9" i="28"/>
  <c r="B10" i="28"/>
  <c r="B11" i="28"/>
  <c r="I3" i="12"/>
  <c r="I64" i="21"/>
  <c r="H64" i="21"/>
  <c r="G64" i="21"/>
  <c r="C64" i="21"/>
  <c r="E64" i="21"/>
  <c r="B64" i="21"/>
  <c r="I63" i="21"/>
  <c r="H63" i="21"/>
  <c r="G63" i="21"/>
  <c r="C63" i="21"/>
  <c r="E63" i="21"/>
  <c r="E65" i="12"/>
  <c r="E63" i="24" s="1"/>
  <c r="B63" i="21"/>
  <c r="I62" i="21"/>
  <c r="H62" i="21"/>
  <c r="G62" i="21"/>
  <c r="C62" i="21"/>
  <c r="B62" i="21"/>
  <c r="I61" i="21"/>
  <c r="H61" i="21"/>
  <c r="G61" i="21"/>
  <c r="C61" i="21"/>
  <c r="E63" i="12"/>
  <c r="D61" i="21" s="1"/>
  <c r="B61" i="21"/>
  <c r="I60" i="21"/>
  <c r="H60" i="21"/>
  <c r="G60" i="21"/>
  <c r="C60" i="21"/>
  <c r="E60" i="21"/>
  <c r="E62" i="12"/>
  <c r="E60" i="24" s="1"/>
  <c r="B60" i="21"/>
  <c r="I59" i="21"/>
  <c r="H59" i="21"/>
  <c r="G59" i="21"/>
  <c r="C59" i="21"/>
  <c r="E59" i="21"/>
  <c r="E61" i="12"/>
  <c r="D59" i="21" s="1"/>
  <c r="B59" i="21"/>
  <c r="I58" i="21"/>
  <c r="H58" i="21"/>
  <c r="G58" i="21"/>
  <c r="C58" i="21"/>
  <c r="B58" i="21"/>
  <c r="I57" i="21"/>
  <c r="H57" i="21"/>
  <c r="G57" i="21"/>
  <c r="C57" i="21"/>
  <c r="E57" i="21"/>
  <c r="E59" i="12"/>
  <c r="E57" i="24" s="1"/>
  <c r="B57" i="21"/>
  <c r="I56" i="21"/>
  <c r="H56" i="21"/>
  <c r="G56" i="21"/>
  <c r="C56" i="21"/>
  <c r="E56" i="21"/>
  <c r="B56" i="21"/>
  <c r="I55" i="21"/>
  <c r="H55" i="21"/>
  <c r="G55" i="21"/>
  <c r="C55" i="21"/>
  <c r="E55" i="21"/>
  <c r="E57" i="12"/>
  <c r="D55" i="21" s="1"/>
  <c r="B55" i="21"/>
  <c r="J64" i="30"/>
  <c r="I64" i="30"/>
  <c r="H64" i="30"/>
  <c r="F64" i="30"/>
  <c r="D64" i="30"/>
  <c r="C64" i="30"/>
  <c r="J63" i="30"/>
  <c r="I63" i="30"/>
  <c r="H63" i="30"/>
  <c r="F63" i="30"/>
  <c r="D63" i="30"/>
  <c r="C63" i="30"/>
  <c r="J62" i="30"/>
  <c r="I62" i="30"/>
  <c r="H62" i="30"/>
  <c r="F62" i="30"/>
  <c r="D62" i="30"/>
  <c r="C62" i="30"/>
  <c r="J61" i="30"/>
  <c r="I61" i="30"/>
  <c r="H61" i="30"/>
  <c r="F61" i="30"/>
  <c r="D61" i="30"/>
  <c r="C61" i="30"/>
  <c r="J60" i="30"/>
  <c r="I60" i="30"/>
  <c r="H60" i="30"/>
  <c r="F60" i="30"/>
  <c r="D60" i="30"/>
  <c r="C60" i="30"/>
  <c r="J59" i="30"/>
  <c r="I59" i="30"/>
  <c r="H59" i="30"/>
  <c r="F59" i="30"/>
  <c r="D59" i="30"/>
  <c r="C59" i="30"/>
  <c r="J58" i="30"/>
  <c r="I58" i="30"/>
  <c r="H58" i="30"/>
  <c r="F58" i="30"/>
  <c r="D58" i="30"/>
  <c r="C58" i="30"/>
  <c r="J57" i="30"/>
  <c r="I57" i="30"/>
  <c r="H57" i="30"/>
  <c r="F57" i="30"/>
  <c r="D57" i="30"/>
  <c r="C57" i="30"/>
  <c r="J56" i="30"/>
  <c r="I56" i="30"/>
  <c r="H56" i="30"/>
  <c r="F56" i="30"/>
  <c r="D56" i="30"/>
  <c r="C56" i="30"/>
  <c r="J55" i="30"/>
  <c r="I55" i="30"/>
  <c r="H55" i="30"/>
  <c r="F55" i="30"/>
  <c r="D55" i="30"/>
  <c r="C55" i="30"/>
  <c r="K64" i="24"/>
  <c r="J64" i="24"/>
  <c r="I64" i="24"/>
  <c r="D64" i="24"/>
  <c r="C64" i="24"/>
  <c r="K63" i="24"/>
  <c r="J63" i="24"/>
  <c r="I63" i="24"/>
  <c r="D63" i="24"/>
  <c r="C63" i="24"/>
  <c r="K62" i="24"/>
  <c r="J62" i="24"/>
  <c r="I62" i="24"/>
  <c r="D62" i="24"/>
  <c r="C62" i="24"/>
  <c r="K61" i="24"/>
  <c r="J61" i="24"/>
  <c r="I61" i="24"/>
  <c r="D61" i="24"/>
  <c r="C61" i="24"/>
  <c r="K60" i="24"/>
  <c r="J60" i="24"/>
  <c r="I60" i="24"/>
  <c r="D60" i="24"/>
  <c r="C60" i="24"/>
  <c r="K59" i="24"/>
  <c r="J59" i="24"/>
  <c r="I59" i="24"/>
  <c r="D59" i="24"/>
  <c r="C59" i="24"/>
  <c r="K58" i="24"/>
  <c r="J58" i="24"/>
  <c r="I58" i="24"/>
  <c r="D58" i="24"/>
  <c r="C58" i="24"/>
  <c r="K57" i="24"/>
  <c r="J57" i="24"/>
  <c r="I57" i="24"/>
  <c r="D57" i="24"/>
  <c r="C57" i="24"/>
  <c r="K56" i="24"/>
  <c r="J56" i="24"/>
  <c r="I56" i="24"/>
  <c r="D56" i="24"/>
  <c r="C56" i="24"/>
  <c r="K55" i="24"/>
  <c r="J55" i="24"/>
  <c r="I55" i="24"/>
  <c r="D55" i="24"/>
  <c r="C55" i="24"/>
  <c r="D67" i="35"/>
  <c r="C67" i="35"/>
  <c r="D66" i="35"/>
  <c r="C66" i="35"/>
  <c r="D65" i="35"/>
  <c r="C65" i="35"/>
  <c r="D64" i="35"/>
  <c r="C64" i="35"/>
  <c r="D63" i="35"/>
  <c r="C63" i="35"/>
  <c r="D62" i="35"/>
  <c r="C62" i="35"/>
  <c r="D61" i="35"/>
  <c r="C61" i="35"/>
  <c r="D60" i="35"/>
  <c r="C60" i="35"/>
  <c r="D59" i="35"/>
  <c r="C59" i="35"/>
  <c r="D58" i="35"/>
  <c r="C58" i="35"/>
  <c r="W66" i="12"/>
  <c r="D66" i="12"/>
  <c r="C66" i="12"/>
  <c r="W65" i="12"/>
  <c r="D65" i="12"/>
  <c r="C65" i="12"/>
  <c r="W64" i="12"/>
  <c r="D64" i="12"/>
  <c r="C64" i="12"/>
  <c r="W63" i="12"/>
  <c r="D63" i="12"/>
  <c r="C63" i="12"/>
  <c r="W62" i="12"/>
  <c r="D62" i="12"/>
  <c r="C62" i="12"/>
  <c r="W61" i="12"/>
  <c r="C61" i="12"/>
  <c r="W60" i="12"/>
  <c r="C60" i="12"/>
  <c r="W59" i="12"/>
  <c r="C59" i="12"/>
  <c r="W58" i="12"/>
  <c r="C58" i="12"/>
  <c r="W57" i="12"/>
  <c r="C57" i="12"/>
  <c r="B66" i="28"/>
  <c r="D65" i="28"/>
  <c r="B65" i="28"/>
  <c r="B64" i="28"/>
  <c r="D63" i="28"/>
  <c r="B63" i="28"/>
  <c r="D62" i="28"/>
  <c r="B62" i="28"/>
  <c r="D61" i="28"/>
  <c r="B61" i="28"/>
  <c r="B60" i="28"/>
  <c r="D59" i="28"/>
  <c r="B59" i="28"/>
  <c r="B58" i="28"/>
  <c r="D57" i="28"/>
  <c r="B57" i="28"/>
  <c r="T65" i="10"/>
  <c r="T64" i="10"/>
  <c r="T63" i="10"/>
  <c r="T62" i="10"/>
  <c r="T61" i="10"/>
  <c r="T60" i="10"/>
  <c r="T59" i="10"/>
  <c r="T58" i="10"/>
  <c r="T57" i="10"/>
  <c r="T56" i="10"/>
  <c r="D3" i="34"/>
  <c r="C4" i="34"/>
  <c r="A1" i="21"/>
  <c r="A2" i="21"/>
  <c r="J2" i="21"/>
  <c r="M3" i="21"/>
  <c r="H4" i="21"/>
  <c r="B5" i="21"/>
  <c r="I5" i="21"/>
  <c r="B6" i="21"/>
  <c r="E8" i="12"/>
  <c r="E6" i="24" s="1"/>
  <c r="I6" i="21"/>
  <c r="B7" i="21"/>
  <c r="E9" i="12"/>
  <c r="E7" i="24" s="1"/>
  <c r="I7" i="21"/>
  <c r="B8" i="21"/>
  <c r="I8" i="21"/>
  <c r="B9" i="21"/>
  <c r="I9" i="21"/>
  <c r="B10" i="21"/>
  <c r="E12" i="12"/>
  <c r="I10" i="21"/>
  <c r="B11" i="21"/>
  <c r="E13" i="12"/>
  <c r="E11" i="24" s="1"/>
  <c r="I11" i="21"/>
  <c r="B12" i="21"/>
  <c r="I12" i="21"/>
  <c r="B13" i="21"/>
  <c r="I13" i="21"/>
  <c r="B14" i="21"/>
  <c r="I14" i="21"/>
  <c r="B15" i="21"/>
  <c r="I15" i="21"/>
  <c r="B16" i="21"/>
  <c r="I16" i="21"/>
  <c r="B17" i="21"/>
  <c r="I17" i="21"/>
  <c r="B18" i="21"/>
  <c r="I18" i="21"/>
  <c r="B19" i="21"/>
  <c r="I19" i="21"/>
  <c r="B20" i="21"/>
  <c r="E22" i="12"/>
  <c r="D20" i="21" s="1"/>
  <c r="I20" i="21"/>
  <c r="B21" i="21"/>
  <c r="I21" i="21"/>
  <c r="B22" i="21"/>
  <c r="I22" i="21"/>
  <c r="B23" i="21"/>
  <c r="I23" i="21"/>
  <c r="B24" i="21"/>
  <c r="I24" i="21"/>
  <c r="B25" i="21"/>
  <c r="E27" i="12"/>
  <c r="D25" i="21" s="1"/>
  <c r="I25" i="21"/>
  <c r="B26" i="21"/>
  <c r="I26" i="21"/>
  <c r="B27" i="21"/>
  <c r="I27" i="21"/>
  <c r="B28" i="21"/>
  <c r="I28" i="21"/>
  <c r="B29" i="21"/>
  <c r="E31" i="12"/>
  <c r="E29" i="24" s="1"/>
  <c r="I29" i="21"/>
  <c r="B30" i="21"/>
  <c r="E32" i="12"/>
  <c r="D30" i="21" s="1"/>
  <c r="I30" i="21"/>
  <c r="B31" i="21"/>
  <c r="I31" i="21"/>
  <c r="B32" i="21"/>
  <c r="I32" i="21"/>
  <c r="B33" i="21"/>
  <c r="I33" i="21"/>
  <c r="B34" i="21"/>
  <c r="E36" i="12"/>
  <c r="E34" i="24" s="1"/>
  <c r="I34" i="21"/>
  <c r="B35" i="21"/>
  <c r="I35" i="21"/>
  <c r="B36" i="21"/>
  <c r="E38" i="12"/>
  <c r="D36" i="21" s="1"/>
  <c r="I36" i="21"/>
  <c r="B37" i="21"/>
  <c r="I37" i="21"/>
  <c r="B38" i="21"/>
  <c r="E40" i="12"/>
  <c r="D38" i="21" s="1"/>
  <c r="I38" i="21"/>
  <c r="B39" i="21"/>
  <c r="I39" i="21"/>
  <c r="B40" i="21"/>
  <c r="I40" i="21"/>
  <c r="B41" i="21"/>
  <c r="I41" i="21"/>
  <c r="B42" i="21"/>
  <c r="E44" i="12"/>
  <c r="E42" i="24" s="1"/>
  <c r="I42" i="21"/>
  <c r="B43" i="21"/>
  <c r="I43" i="21"/>
  <c r="B44" i="21"/>
  <c r="I44" i="21"/>
  <c r="B45" i="21"/>
  <c r="I45" i="21"/>
  <c r="B46" i="21"/>
  <c r="E48" i="12"/>
  <c r="E46" i="24" s="1"/>
  <c r="I46" i="21"/>
  <c r="B47" i="21"/>
  <c r="I47" i="21"/>
  <c r="B48" i="21"/>
  <c r="E50" i="12"/>
  <c r="E48" i="24" s="1"/>
  <c r="I48" i="21"/>
  <c r="B49" i="21"/>
  <c r="E51" i="12"/>
  <c r="D49" i="21" s="1"/>
  <c r="I49" i="21"/>
  <c r="B50" i="21"/>
  <c r="E52" i="12"/>
  <c r="D50" i="21" s="1"/>
  <c r="I50" i="21"/>
  <c r="B51" i="21"/>
  <c r="I51" i="21"/>
  <c r="B52" i="21"/>
  <c r="I52" i="21"/>
  <c r="B53" i="21"/>
  <c r="I53" i="21"/>
  <c r="B54" i="21"/>
  <c r="I54" i="21"/>
  <c r="C68" i="21"/>
  <c r="E68" i="21"/>
  <c r="J68" i="21"/>
  <c r="C70" i="21"/>
  <c r="E70" i="21" s="1"/>
  <c r="C71" i="21"/>
  <c r="E71" i="21" s="1"/>
  <c r="E74" i="21"/>
  <c r="J74" i="21" s="1"/>
  <c r="E77" i="21"/>
  <c r="J77" i="21" s="1"/>
  <c r="E78" i="21"/>
  <c r="J78" i="21" s="1"/>
  <c r="E81" i="21"/>
  <c r="J81" i="21" s="1"/>
  <c r="A2" i="30"/>
  <c r="K2" i="30"/>
  <c r="A3" i="30"/>
  <c r="H3" i="30"/>
  <c r="D4" i="30"/>
  <c r="C5" i="30"/>
  <c r="C6" i="30"/>
  <c r="C7" i="30"/>
  <c r="C8" i="30"/>
  <c r="C9" i="30"/>
  <c r="C10" i="30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26" i="30"/>
  <c r="C27" i="30"/>
  <c r="C28" i="30"/>
  <c r="C29" i="30"/>
  <c r="C30" i="30"/>
  <c r="C31" i="30"/>
  <c r="C32" i="30"/>
  <c r="C33" i="30"/>
  <c r="C34" i="30"/>
  <c r="C35" i="30"/>
  <c r="C36" i="30"/>
  <c r="C37" i="30"/>
  <c r="C38" i="30"/>
  <c r="C39" i="30"/>
  <c r="C40" i="30"/>
  <c r="C41" i="30"/>
  <c r="C42" i="30"/>
  <c r="C43" i="30"/>
  <c r="C44" i="30"/>
  <c r="C45" i="30"/>
  <c r="C46" i="30"/>
  <c r="C47" i="30"/>
  <c r="C48" i="30"/>
  <c r="C49" i="30"/>
  <c r="C50" i="30"/>
  <c r="C51" i="30"/>
  <c r="C52" i="30"/>
  <c r="C53" i="30"/>
  <c r="C54" i="30"/>
  <c r="D67" i="30"/>
  <c r="A2" i="24"/>
  <c r="K2" i="24"/>
  <c r="K3" i="24"/>
  <c r="D4" i="24"/>
  <c r="J4" i="24"/>
  <c r="C5" i="24"/>
  <c r="K5" i="24"/>
  <c r="C6" i="24"/>
  <c r="K6" i="24"/>
  <c r="C7" i="24"/>
  <c r="K7" i="24"/>
  <c r="C8" i="24"/>
  <c r="K8" i="24"/>
  <c r="C9" i="24"/>
  <c r="K9" i="24"/>
  <c r="C10" i="24"/>
  <c r="K10" i="24"/>
  <c r="C11" i="24"/>
  <c r="K11" i="24"/>
  <c r="C12" i="24"/>
  <c r="K12" i="24"/>
  <c r="C13" i="24"/>
  <c r="K13" i="24"/>
  <c r="C14" i="24"/>
  <c r="K14" i="24"/>
  <c r="C15" i="24"/>
  <c r="K15" i="24"/>
  <c r="C16" i="24"/>
  <c r="K16" i="24"/>
  <c r="C17" i="24"/>
  <c r="K17" i="24"/>
  <c r="C18" i="24"/>
  <c r="K18" i="24"/>
  <c r="C19" i="24"/>
  <c r="K19" i="24"/>
  <c r="C20" i="24"/>
  <c r="K20" i="24"/>
  <c r="C21" i="24"/>
  <c r="K21" i="24"/>
  <c r="C22" i="24"/>
  <c r="K22" i="24"/>
  <c r="C23" i="24"/>
  <c r="K23" i="24"/>
  <c r="C24" i="24"/>
  <c r="K24" i="24"/>
  <c r="C25" i="24"/>
  <c r="K25" i="24"/>
  <c r="C26" i="24"/>
  <c r="K26" i="24"/>
  <c r="C27" i="24"/>
  <c r="K27" i="24"/>
  <c r="C28" i="24"/>
  <c r="K28" i="24"/>
  <c r="C29" i="24"/>
  <c r="K29" i="24"/>
  <c r="C30" i="24"/>
  <c r="K30" i="24"/>
  <c r="C31" i="24"/>
  <c r="K31" i="24"/>
  <c r="C32" i="24"/>
  <c r="K32" i="24"/>
  <c r="C33" i="24"/>
  <c r="K33" i="24"/>
  <c r="C34" i="24"/>
  <c r="K34" i="24"/>
  <c r="C35" i="24"/>
  <c r="K35" i="24"/>
  <c r="C36" i="24"/>
  <c r="K36" i="24"/>
  <c r="C37" i="24"/>
  <c r="K37" i="24"/>
  <c r="C38" i="24"/>
  <c r="K38" i="24"/>
  <c r="C39" i="24"/>
  <c r="K39" i="24"/>
  <c r="C40" i="24"/>
  <c r="K40" i="24"/>
  <c r="C41" i="24"/>
  <c r="K41" i="24"/>
  <c r="C42" i="24"/>
  <c r="K42" i="24"/>
  <c r="C43" i="24"/>
  <c r="K43" i="24"/>
  <c r="C44" i="24"/>
  <c r="K44" i="24"/>
  <c r="C45" i="24"/>
  <c r="K45" i="24"/>
  <c r="C46" i="24"/>
  <c r="K46" i="24"/>
  <c r="C47" i="24"/>
  <c r="K47" i="24"/>
  <c r="C48" i="24"/>
  <c r="K48" i="24"/>
  <c r="C49" i="24"/>
  <c r="K49" i="24"/>
  <c r="C50" i="24"/>
  <c r="K50" i="24"/>
  <c r="C51" i="24"/>
  <c r="K51" i="24"/>
  <c r="C52" i="24"/>
  <c r="K52" i="24"/>
  <c r="C53" i="24"/>
  <c r="K53" i="24"/>
  <c r="C54" i="24"/>
  <c r="K54" i="24"/>
  <c r="D67" i="24"/>
  <c r="A3" i="22"/>
  <c r="S3" i="22"/>
  <c r="P4" i="22"/>
  <c r="C5" i="22"/>
  <c r="D5" i="22"/>
  <c r="E5" i="22"/>
  <c r="F5" i="22"/>
  <c r="G5" i="22"/>
  <c r="H5" i="22"/>
  <c r="I5" i="22"/>
  <c r="J5" i="22"/>
  <c r="K5" i="22"/>
  <c r="L5" i="22"/>
  <c r="M5" i="22"/>
  <c r="N5" i="22"/>
  <c r="O5" i="22"/>
  <c r="A6" i="22"/>
  <c r="S6" i="22"/>
  <c r="X7" i="22"/>
  <c r="A7" i="22"/>
  <c r="S7" i="22"/>
  <c r="W8" i="22"/>
  <c r="A8" i="22"/>
  <c r="S8" i="22"/>
  <c r="W9" i="22"/>
  <c r="A9" i="22"/>
  <c r="S9" i="22"/>
  <c r="W10" i="22"/>
  <c r="A10" i="22"/>
  <c r="S10" i="22"/>
  <c r="W11" i="22"/>
  <c r="A11" i="22"/>
  <c r="S11" i="22"/>
  <c r="W12" i="22"/>
  <c r="A12" i="22"/>
  <c r="S12" i="22"/>
  <c r="W13" i="22"/>
  <c r="A13" i="22"/>
  <c r="S13" i="22"/>
  <c r="W14" i="22"/>
  <c r="A14" i="22"/>
  <c r="S14" i="22"/>
  <c r="W15" i="22"/>
  <c r="A15" i="22"/>
  <c r="S15" i="22"/>
  <c r="W16" i="22"/>
  <c r="A16" i="22"/>
  <c r="S16" i="22"/>
  <c r="W17" i="22"/>
  <c r="A17" i="22"/>
  <c r="S17" i="22"/>
  <c r="A18" i="22"/>
  <c r="S18" i="22"/>
  <c r="A19" i="22"/>
  <c r="S19" i="22"/>
  <c r="A20" i="22"/>
  <c r="S20" i="22"/>
  <c r="C23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S23" i="22"/>
  <c r="T23" i="22"/>
  <c r="A37" i="22"/>
  <c r="A38" i="22"/>
  <c r="A44" i="22"/>
  <c r="L44" i="22"/>
  <c r="A45" i="22"/>
  <c r="L45" i="22"/>
  <c r="A48" i="22"/>
  <c r="C8" i="35"/>
  <c r="E8" i="35"/>
  <c r="I8" i="35"/>
  <c r="J8" i="35"/>
  <c r="K8" i="35"/>
  <c r="C9" i="35"/>
  <c r="E9" i="35"/>
  <c r="I9" i="35"/>
  <c r="J9" i="35"/>
  <c r="K9" i="35"/>
  <c r="C10" i="35"/>
  <c r="K10" i="35"/>
  <c r="I10" i="35"/>
  <c r="J10" i="35"/>
  <c r="C11" i="35"/>
  <c r="E11" i="35"/>
  <c r="I11" i="35"/>
  <c r="J11" i="35"/>
  <c r="K11" i="35"/>
  <c r="C12" i="35"/>
  <c r="I12" i="35"/>
  <c r="K12" i="35"/>
  <c r="J12" i="35"/>
  <c r="C13" i="35"/>
  <c r="C14" i="35"/>
  <c r="C15" i="35"/>
  <c r="C16" i="35"/>
  <c r="C17" i="35"/>
  <c r="C18" i="35"/>
  <c r="C19" i="35"/>
  <c r="C20" i="35"/>
  <c r="C21" i="35"/>
  <c r="C22" i="35"/>
  <c r="C23" i="35"/>
  <c r="C24" i="35"/>
  <c r="C25" i="35"/>
  <c r="C26" i="35"/>
  <c r="C27" i="35"/>
  <c r="C28" i="35"/>
  <c r="C29" i="35"/>
  <c r="C30" i="35"/>
  <c r="C31" i="35"/>
  <c r="C32" i="35"/>
  <c r="C33" i="35"/>
  <c r="C34" i="35"/>
  <c r="C35" i="35"/>
  <c r="C36" i="35"/>
  <c r="C37" i="35"/>
  <c r="C38" i="35"/>
  <c r="C39" i="35"/>
  <c r="C40" i="35"/>
  <c r="C41" i="35"/>
  <c r="C42" i="35"/>
  <c r="C43" i="35"/>
  <c r="C44" i="35"/>
  <c r="C45" i="35"/>
  <c r="C46" i="35"/>
  <c r="C47" i="35"/>
  <c r="C48" i="35"/>
  <c r="C49" i="35"/>
  <c r="C50" i="35"/>
  <c r="C51" i="35"/>
  <c r="C52" i="35"/>
  <c r="C53" i="35"/>
  <c r="C54" i="35"/>
  <c r="C55" i="35"/>
  <c r="C56" i="35"/>
  <c r="C57" i="35"/>
  <c r="B2" i="12"/>
  <c r="A3" i="12"/>
  <c r="D4" i="12"/>
  <c r="P4" i="12"/>
  <c r="T4" i="12"/>
  <c r="P5" i="12"/>
  <c r="Q5" i="12"/>
  <c r="R5" i="12"/>
  <c r="C7" i="12"/>
  <c r="W7" i="12"/>
  <c r="C8" i="12"/>
  <c r="W8" i="12"/>
  <c r="C9" i="12"/>
  <c r="W9" i="12"/>
  <c r="C10" i="12"/>
  <c r="W10" i="12"/>
  <c r="C11" i="12"/>
  <c r="W11" i="12"/>
  <c r="C12" i="12"/>
  <c r="W12" i="12"/>
  <c r="C13" i="12"/>
  <c r="W13" i="12"/>
  <c r="C14" i="12"/>
  <c r="W14" i="12"/>
  <c r="C15" i="12"/>
  <c r="W15" i="12"/>
  <c r="C16" i="12"/>
  <c r="W16" i="12"/>
  <c r="C17" i="12"/>
  <c r="W17" i="12"/>
  <c r="C18" i="12"/>
  <c r="W18" i="12"/>
  <c r="C19" i="12"/>
  <c r="W19" i="12"/>
  <c r="C20" i="12"/>
  <c r="W20" i="12"/>
  <c r="C21" i="12"/>
  <c r="W21" i="12"/>
  <c r="C22" i="12"/>
  <c r="W22" i="12"/>
  <c r="C23" i="12"/>
  <c r="W23" i="12"/>
  <c r="C24" i="12"/>
  <c r="W24" i="12"/>
  <c r="C25" i="12"/>
  <c r="W25" i="12"/>
  <c r="C26" i="12"/>
  <c r="W26" i="12"/>
  <c r="C27" i="12"/>
  <c r="W27" i="12"/>
  <c r="C28" i="12"/>
  <c r="W28" i="12"/>
  <c r="C29" i="12"/>
  <c r="W29" i="12"/>
  <c r="C30" i="12"/>
  <c r="W30" i="12"/>
  <c r="C31" i="12"/>
  <c r="W31" i="12"/>
  <c r="C32" i="12"/>
  <c r="W32" i="12"/>
  <c r="C33" i="12"/>
  <c r="W33" i="12"/>
  <c r="C34" i="12"/>
  <c r="W34" i="12"/>
  <c r="C35" i="12"/>
  <c r="W35" i="12"/>
  <c r="C36" i="12"/>
  <c r="W36" i="12"/>
  <c r="C37" i="12"/>
  <c r="W37" i="12"/>
  <c r="C38" i="12"/>
  <c r="W38" i="12"/>
  <c r="C39" i="12"/>
  <c r="W39" i="12"/>
  <c r="C40" i="12"/>
  <c r="W40" i="12"/>
  <c r="C41" i="12"/>
  <c r="W41" i="12"/>
  <c r="C42" i="12"/>
  <c r="W42" i="12"/>
  <c r="C43" i="12"/>
  <c r="W43" i="12"/>
  <c r="C44" i="12"/>
  <c r="W44" i="12"/>
  <c r="C45" i="12"/>
  <c r="W45" i="12"/>
  <c r="C46" i="12"/>
  <c r="W46" i="12"/>
  <c r="C47" i="12"/>
  <c r="W47" i="12"/>
  <c r="C48" i="12"/>
  <c r="W48" i="12"/>
  <c r="C49" i="12"/>
  <c r="W49" i="12"/>
  <c r="C50" i="12"/>
  <c r="W50" i="12"/>
  <c r="C51" i="12"/>
  <c r="W51" i="12"/>
  <c r="C52" i="12"/>
  <c r="W52" i="12"/>
  <c r="C53" i="12"/>
  <c r="W53" i="12"/>
  <c r="C54" i="12"/>
  <c r="W54" i="12"/>
  <c r="C55" i="12"/>
  <c r="W55" i="12"/>
  <c r="C56" i="12"/>
  <c r="W56" i="12"/>
  <c r="A2" i="32"/>
  <c r="A42" i="32"/>
  <c r="C2" i="28"/>
  <c r="B7" i="28"/>
  <c r="D8" i="28"/>
  <c r="D10" i="28"/>
  <c r="B12" i="28"/>
  <c r="D12" i="28"/>
  <c r="B13" i="28"/>
  <c r="B14" i="28"/>
  <c r="B15" i="28"/>
  <c r="B16" i="28"/>
  <c r="B17" i="28"/>
  <c r="D17" i="28"/>
  <c r="B18" i="28"/>
  <c r="B19" i="28"/>
  <c r="B20" i="28"/>
  <c r="B21" i="28"/>
  <c r="B22" i="28"/>
  <c r="B23" i="28"/>
  <c r="D23" i="28"/>
  <c r="B24" i="28"/>
  <c r="B25" i="28"/>
  <c r="D25" i="28"/>
  <c r="B26" i="28"/>
  <c r="B27" i="28"/>
  <c r="D27" i="28"/>
  <c r="B28" i="28"/>
  <c r="D28" i="28"/>
  <c r="B29" i="28"/>
  <c r="B30" i="28"/>
  <c r="B31" i="28"/>
  <c r="B32" i="28"/>
  <c r="D32" i="28"/>
  <c r="B33" i="28"/>
  <c r="D33" i="28"/>
  <c r="B34" i="28"/>
  <c r="B35" i="28"/>
  <c r="B36" i="28"/>
  <c r="B37" i="28"/>
  <c r="B38" i="28"/>
  <c r="B39" i="28"/>
  <c r="B40" i="28"/>
  <c r="D40" i="28"/>
  <c r="B41" i="28"/>
  <c r="B42" i="28"/>
  <c r="B43" i="28"/>
  <c r="B44" i="28"/>
  <c r="D44" i="28"/>
  <c r="B45" i="28"/>
  <c r="B46" i="28"/>
  <c r="B47" i="28"/>
  <c r="B48" i="28"/>
  <c r="D48" i="28"/>
  <c r="B49" i="28"/>
  <c r="B50" i="28"/>
  <c r="D50" i="28"/>
  <c r="B51" i="28"/>
  <c r="B52" i="28"/>
  <c r="D52" i="28"/>
  <c r="B53" i="28"/>
  <c r="B54" i="28"/>
  <c r="B55" i="28"/>
  <c r="B56" i="28"/>
  <c r="G68" i="28"/>
  <c r="I68" i="28"/>
  <c r="L68" i="28"/>
  <c r="O68" i="28"/>
  <c r="AJ68" i="28"/>
  <c r="AK68" i="28"/>
  <c r="AM68" i="28"/>
  <c r="AP68" i="28"/>
  <c r="AQ68" i="28"/>
  <c r="AS68" i="28"/>
  <c r="AV68" i="28"/>
  <c r="AW68" i="28"/>
  <c r="AY68" i="28"/>
  <c r="BB68" i="28"/>
  <c r="BC68" i="28"/>
  <c r="BE68" i="28"/>
  <c r="BH68" i="28"/>
  <c r="BI68" i="28"/>
  <c r="BK68" i="28"/>
  <c r="BN68" i="28"/>
  <c r="BO68" i="28"/>
  <c r="BQ68" i="28"/>
  <c r="BT68" i="28"/>
  <c r="BU68" i="28"/>
  <c r="CA68" i="28"/>
  <c r="CC68" i="28"/>
  <c r="CG68" i="28"/>
  <c r="CI68" i="28"/>
  <c r="CM68" i="28"/>
  <c r="CO68" i="28"/>
  <c r="CS68" i="28"/>
  <c r="CU68" i="28"/>
  <c r="CY68" i="28"/>
  <c r="DA68" i="28"/>
  <c r="DE68" i="28"/>
  <c r="DG68" i="28"/>
  <c r="DK68" i="28"/>
  <c r="DN68" i="28"/>
  <c r="DQ68" i="28"/>
  <c r="DS68" i="28"/>
  <c r="DW68" i="28"/>
  <c r="DY68" i="28"/>
  <c r="DZ68" i="28"/>
  <c r="EB68" i="28"/>
  <c r="EC68" i="28"/>
  <c r="ED68" i="28"/>
  <c r="EE68" i="28"/>
  <c r="EF68" i="28"/>
  <c r="G1" i="10"/>
  <c r="X1" i="10"/>
  <c r="Z1" i="10"/>
  <c r="BR2" i="10"/>
  <c r="T6" i="10"/>
  <c r="U6" i="10" s="1"/>
  <c r="T7" i="10"/>
  <c r="T8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35" i="10"/>
  <c r="T36" i="10"/>
  <c r="T37" i="10"/>
  <c r="T38" i="10"/>
  <c r="T39" i="10"/>
  <c r="T40" i="10"/>
  <c r="T41" i="10"/>
  <c r="T42" i="10"/>
  <c r="T43" i="10"/>
  <c r="T44" i="10"/>
  <c r="T45" i="10"/>
  <c r="T46" i="10"/>
  <c r="T47" i="10"/>
  <c r="T48" i="10"/>
  <c r="T49" i="10"/>
  <c r="T50" i="10"/>
  <c r="T51" i="10"/>
  <c r="T52" i="10"/>
  <c r="T53" i="10"/>
  <c r="T54" i="10"/>
  <c r="T55" i="10"/>
  <c r="G83" i="10"/>
  <c r="AH83" i="10"/>
  <c r="J2" i="14"/>
  <c r="K2" i="14"/>
  <c r="J3" i="14"/>
  <c r="B27" i="14"/>
  <c r="B28" i="14"/>
  <c r="B29" i="14"/>
  <c r="B30" i="14"/>
  <c r="E35" i="14"/>
  <c r="B36" i="14"/>
  <c r="C3" i="34"/>
  <c r="C4" i="12"/>
  <c r="B2" i="28"/>
  <c r="E61" i="24"/>
  <c r="B61" i="12"/>
  <c r="R24" i="35"/>
  <c r="P23" i="12" s="1"/>
  <c r="S24" i="35"/>
  <c r="Q23" i="12" s="1"/>
  <c r="T52" i="35"/>
  <c r="R51" i="12" s="1"/>
  <c r="R52" i="35"/>
  <c r="P51" i="12" s="1"/>
  <c r="E12" i="30"/>
  <c r="F68" i="28"/>
  <c r="S52" i="35"/>
  <c r="Q51" i="12" s="1"/>
  <c r="E9" i="30"/>
  <c r="E10" i="30"/>
  <c r="E15" i="30"/>
  <c r="E21" i="30"/>
  <c r="E30" i="30"/>
  <c r="E34" i="30"/>
  <c r="E38" i="30"/>
  <c r="E42" i="30"/>
  <c r="AT58" i="10"/>
  <c r="F57" i="24" s="1"/>
  <c r="AT62" i="10"/>
  <c r="F61" i="24" s="1"/>
  <c r="A60" i="28"/>
  <c r="E56" i="35"/>
  <c r="S56" i="35" s="1"/>
  <c r="Q55" i="12" s="1"/>
  <c r="E14" i="12"/>
  <c r="D12" i="21" s="1"/>
  <c r="D14" i="28"/>
  <c r="E11" i="34"/>
  <c r="F11" i="34" s="1"/>
  <c r="E53" i="10"/>
  <c r="D54" i="28"/>
  <c r="E52" i="30"/>
  <c r="E51" i="34"/>
  <c r="F51" i="34" s="1"/>
  <c r="D46" i="28"/>
  <c r="E23" i="12"/>
  <c r="D21" i="21" s="1"/>
  <c r="D38" i="28"/>
  <c r="E52" i="10"/>
  <c r="D53" i="28"/>
  <c r="D22" i="28"/>
  <c r="E19" i="34"/>
  <c r="F19" i="34" s="1"/>
  <c r="E11" i="30"/>
  <c r="D13" i="28"/>
  <c r="D7" i="28"/>
  <c r="E7" i="12"/>
  <c r="E5" i="24" s="1"/>
  <c r="E6" i="10"/>
  <c r="E4" i="34"/>
  <c r="F4" i="34" s="1"/>
  <c r="E5" i="30"/>
  <c r="E62" i="30"/>
  <c r="E65" i="35"/>
  <c r="E63" i="10"/>
  <c r="E64" i="28" s="1"/>
  <c r="E64" i="12"/>
  <c r="E62" i="24" s="1"/>
  <c r="E55" i="35"/>
  <c r="E47" i="30"/>
  <c r="E50" i="35"/>
  <c r="S50" i="35" s="1"/>
  <c r="Q49" i="12" s="1"/>
  <c r="E46" i="34"/>
  <c r="F46" i="34" s="1"/>
  <c r="E44" i="34"/>
  <c r="F44" i="34" s="1"/>
  <c r="E45" i="12"/>
  <c r="D43" i="21" s="1"/>
  <c r="E57" i="10"/>
  <c r="E58" i="28" s="1"/>
  <c r="E55" i="34"/>
  <c r="F55" i="34" s="1"/>
  <c r="E58" i="12"/>
  <c r="E56" i="24" s="1"/>
  <c r="D58" i="28"/>
  <c r="E54" i="30"/>
  <c r="E55" i="10"/>
  <c r="E53" i="34"/>
  <c r="F53" i="34" s="1"/>
  <c r="E56" i="12"/>
  <c r="D54" i="21" s="1"/>
  <c r="D56" i="28"/>
  <c r="AT56" i="10"/>
  <c r="F55" i="24" s="1"/>
  <c r="AT65" i="10"/>
  <c r="F64" i="24" s="1"/>
  <c r="EF16" i="28"/>
  <c r="DW16" i="28"/>
  <c r="DD16" i="28"/>
  <c r="CT16" i="28"/>
  <c r="CJ16" i="28"/>
  <c r="BQ16" i="28"/>
  <c r="EC16" i="28"/>
  <c r="DJ16" i="28"/>
  <c r="BW16" i="28"/>
  <c r="BH16" i="28"/>
  <c r="AX16" i="28"/>
  <c r="AE16" i="28"/>
  <c r="U16" i="28"/>
  <c r="G16" i="28"/>
  <c r="BP16" i="28"/>
  <c r="AT16" i="28"/>
  <c r="AA16" i="28"/>
  <c r="E25" i="34"/>
  <c r="F25" i="34" s="1"/>
  <c r="E28" i="12"/>
  <c r="E26" i="24" s="1"/>
  <c r="E26" i="30"/>
  <c r="E35" i="30"/>
  <c r="D55" i="28"/>
  <c r="D49" i="28"/>
  <c r="E49" i="12"/>
  <c r="D47" i="21" s="1"/>
  <c r="E59" i="35"/>
  <c r="E57" i="35"/>
  <c r="E29" i="35"/>
  <c r="E54" i="35"/>
  <c r="S54" i="35" s="1"/>
  <c r="Q53" i="12" s="1"/>
  <c r="E50" i="34"/>
  <c r="F50" i="34" s="1"/>
  <c r="E39" i="35"/>
  <c r="E35" i="10"/>
  <c r="E33" i="34"/>
  <c r="F33" i="34" s="1"/>
  <c r="D36" i="28"/>
  <c r="E64" i="30"/>
  <c r="E67" i="35"/>
  <c r="E63" i="34"/>
  <c r="F63" i="34" s="1"/>
  <c r="E66" i="12"/>
  <c r="D64" i="21" s="1"/>
  <c r="D66" i="28"/>
  <c r="AT57" i="10"/>
  <c r="F56" i="24" s="1"/>
  <c r="E27" i="10"/>
  <c r="N11" i="28"/>
  <c r="EF11" i="28"/>
  <c r="ED11" i="28"/>
  <c r="EB11" i="28"/>
  <c r="DY11" i="28"/>
  <c r="DW11" i="28"/>
  <c r="DT11" i="28"/>
  <c r="DR11" i="28"/>
  <c r="DP11" i="28"/>
  <c r="DM11" i="28"/>
  <c r="DK11" i="28"/>
  <c r="DH11" i="28"/>
  <c r="DF11" i="28"/>
  <c r="DD11" i="28"/>
  <c r="DA11" i="28"/>
  <c r="CY11" i="28"/>
  <c r="CV11" i="28"/>
  <c r="CT11" i="28"/>
  <c r="CR11" i="28"/>
  <c r="CO11" i="28"/>
  <c r="CM11" i="28"/>
  <c r="CJ11" i="28"/>
  <c r="CH11" i="28"/>
  <c r="CF11" i="28"/>
  <c r="CC11" i="28"/>
  <c r="CA11" i="28"/>
  <c r="BX11" i="28"/>
  <c r="BV11" i="28"/>
  <c r="BT11" i="28"/>
  <c r="BQ11" i="28"/>
  <c r="BO11" i="28"/>
  <c r="BL11" i="28"/>
  <c r="BJ11" i="28"/>
  <c r="BH11" i="28"/>
  <c r="BE11" i="28"/>
  <c r="BC11" i="28"/>
  <c r="AZ11" i="28"/>
  <c r="AX11" i="28"/>
  <c r="AV11" i="28"/>
  <c r="AS11" i="28"/>
  <c r="AQ11" i="28"/>
  <c r="AN11" i="28"/>
  <c r="AL11" i="28"/>
  <c r="AJ11" i="28"/>
  <c r="AG11" i="28"/>
  <c r="AE11" i="28"/>
  <c r="AB11" i="28"/>
  <c r="Z11" i="28"/>
  <c r="X11" i="28"/>
  <c r="U11" i="28"/>
  <c r="R11" i="28"/>
  <c r="O11" i="28"/>
  <c r="L11" i="28"/>
  <c r="H11" i="28"/>
  <c r="F11" i="28"/>
  <c r="T11" i="28"/>
  <c r="EC11" i="28"/>
  <c r="DX11" i="28"/>
  <c r="DS11" i="28"/>
  <c r="DN11" i="28"/>
  <c r="DJ11" i="28"/>
  <c r="DE11" i="28"/>
  <c r="CU11" i="28"/>
  <c r="CP11" i="28"/>
  <c r="CL11" i="28"/>
  <c r="CG11" i="28"/>
  <c r="CB11" i="28"/>
  <c r="BW11" i="28"/>
  <c r="BR11" i="28"/>
  <c r="BN11" i="28"/>
  <c r="BI11" i="28"/>
  <c r="BD11" i="28"/>
  <c r="AY11" i="28"/>
  <c r="AT11" i="28"/>
  <c r="AP11" i="28"/>
  <c r="AK11" i="28"/>
  <c r="AF11" i="28"/>
  <c r="AA11" i="28"/>
  <c r="V11" i="28"/>
  <c r="P11" i="28"/>
  <c r="J11" i="28"/>
  <c r="G11" i="28"/>
  <c r="E10" i="10"/>
  <c r="E8" i="34"/>
  <c r="F8" i="34" s="1"/>
  <c r="E12" i="35"/>
  <c r="D11" i="28"/>
  <c r="N10" i="28"/>
  <c r="EF10" i="28"/>
  <c r="ED10" i="28"/>
  <c r="EB10" i="28"/>
  <c r="DY10" i="28"/>
  <c r="DW10" i="28"/>
  <c r="DT10" i="28"/>
  <c r="DP10" i="28"/>
  <c r="DM10" i="28"/>
  <c r="DK10" i="28"/>
  <c r="DH10" i="28"/>
  <c r="DD10" i="28"/>
  <c r="DA10" i="28"/>
  <c r="CY10" i="28"/>
  <c r="CV10" i="28"/>
  <c r="CR10" i="28"/>
  <c r="CO10" i="28"/>
  <c r="CM10" i="28"/>
  <c r="CH10" i="28"/>
  <c r="CF10" i="28"/>
  <c r="CC10" i="28"/>
  <c r="CA10" i="28"/>
  <c r="BV10" i="28"/>
  <c r="BT10" i="28"/>
  <c r="BQ10" i="28"/>
  <c r="BO10" i="28"/>
  <c r="BL10" i="28"/>
  <c r="BJ10" i="28"/>
  <c r="BH10" i="28"/>
  <c r="BE10" i="28"/>
  <c r="BC10" i="28"/>
  <c r="AZ10" i="28"/>
  <c r="AX10" i="28"/>
  <c r="AV10" i="28"/>
  <c r="AS10" i="28"/>
  <c r="AQ10" i="28"/>
  <c r="AN10" i="28"/>
  <c r="AL10" i="28"/>
  <c r="AJ10" i="28"/>
  <c r="AG10" i="28"/>
  <c r="AE10" i="28"/>
  <c r="AB10" i="28"/>
  <c r="Z10" i="28"/>
  <c r="X10" i="28"/>
  <c r="U10" i="28"/>
  <c r="R10" i="28"/>
  <c r="O10" i="28"/>
  <c r="L10" i="28"/>
  <c r="H10" i="28"/>
  <c r="F10" i="28"/>
  <c r="T10" i="28"/>
  <c r="EC10" i="28"/>
  <c r="DX10" i="28"/>
  <c r="DS10" i="28"/>
  <c r="DN10" i="28"/>
  <c r="DJ10" i="28"/>
  <c r="DE10" i="28"/>
  <c r="CU10" i="28"/>
  <c r="CP10" i="28"/>
  <c r="CL10" i="28"/>
  <c r="CG10" i="28"/>
  <c r="CB10" i="28"/>
  <c r="BW10" i="28"/>
  <c r="BR10" i="28"/>
  <c r="BN10" i="28"/>
  <c r="BI10" i="28"/>
  <c r="BD10" i="28"/>
  <c r="AY10" i="28"/>
  <c r="AT10" i="28"/>
  <c r="AP10" i="28"/>
  <c r="AK10" i="28"/>
  <c r="AF10" i="28"/>
  <c r="AA10" i="28"/>
  <c r="V10" i="28"/>
  <c r="P10" i="28"/>
  <c r="J10" i="28"/>
  <c r="G10" i="28"/>
  <c r="E8" i="30"/>
  <c r="E7" i="34"/>
  <c r="F7" i="34" s="1"/>
  <c r="E10" i="12"/>
  <c r="E8" i="24" s="1"/>
  <c r="EF9" i="28"/>
  <c r="ED9" i="28"/>
  <c r="EB9" i="28"/>
  <c r="DY9" i="28"/>
  <c r="DW9" i="28"/>
  <c r="DT9" i="28"/>
  <c r="DP9" i="28"/>
  <c r="DM9" i="28"/>
  <c r="DK9" i="28"/>
  <c r="DH9" i="28"/>
  <c r="DD9" i="28"/>
  <c r="DA9" i="28"/>
  <c r="CY9" i="28"/>
  <c r="CR9" i="28"/>
  <c r="CO9" i="28"/>
  <c r="CM9" i="28"/>
  <c r="CF9" i="28"/>
  <c r="CC9" i="28"/>
  <c r="CA9" i="28"/>
  <c r="BV9" i="28"/>
  <c r="BT9" i="28"/>
  <c r="BQ9" i="28"/>
  <c r="BO9" i="28"/>
  <c r="BL9" i="28"/>
  <c r="BJ9" i="28"/>
  <c r="BH9" i="28"/>
  <c r="BE9" i="28"/>
  <c r="BC9" i="28"/>
  <c r="AZ9" i="28"/>
  <c r="AX9" i="28"/>
  <c r="AV9" i="28"/>
  <c r="AS9" i="28"/>
  <c r="AQ9" i="28"/>
  <c r="AN9" i="28"/>
  <c r="AL9" i="28"/>
  <c r="AJ9" i="28"/>
  <c r="AG9" i="28"/>
  <c r="AE9" i="28"/>
  <c r="AB9" i="28"/>
  <c r="X9" i="28"/>
  <c r="U9" i="28"/>
  <c r="R9" i="28"/>
  <c r="O9" i="28"/>
  <c r="L9" i="28"/>
  <c r="H9" i="28"/>
  <c r="F9" i="28"/>
  <c r="EC9" i="28"/>
  <c r="DX9" i="28"/>
  <c r="DS9" i="28"/>
  <c r="DN9" i="28"/>
  <c r="DJ9" i="28"/>
  <c r="DE9" i="28"/>
  <c r="CU9" i="28"/>
  <c r="CL9" i="28"/>
  <c r="CG9" i="28"/>
  <c r="CB9" i="28"/>
  <c r="BW9" i="28"/>
  <c r="BR9" i="28"/>
  <c r="BN9" i="28"/>
  <c r="BI9" i="28"/>
  <c r="BD9" i="28"/>
  <c r="AY9" i="28"/>
  <c r="AT9" i="28"/>
  <c r="AP9" i="28"/>
  <c r="AK9" i="28"/>
  <c r="AF9" i="28"/>
  <c r="AA9" i="28"/>
  <c r="V9" i="28"/>
  <c r="P9" i="28"/>
  <c r="J9" i="28"/>
  <c r="G9" i="28"/>
  <c r="E8" i="10"/>
  <c r="E6" i="34"/>
  <c r="F6" i="34" s="1"/>
  <c r="E10" i="35"/>
  <c r="D9" i="28"/>
  <c r="AW16" i="28"/>
  <c r="T7" i="28"/>
  <c r="N7" i="28"/>
  <c r="H7" i="28"/>
  <c r="EE7" i="28"/>
  <c r="EC7" i="28"/>
  <c r="DZ7" i="28"/>
  <c r="DX7" i="28"/>
  <c r="DV7" i="28"/>
  <c r="DS7" i="28"/>
  <c r="DP7" i="28"/>
  <c r="DM7" i="28"/>
  <c r="DK7" i="28"/>
  <c r="DH7" i="28"/>
  <c r="DD7" i="28"/>
  <c r="DA7" i="28"/>
  <c r="CY7" i="28"/>
  <c r="CV7" i="28"/>
  <c r="CR7" i="28"/>
  <c r="CO7" i="28"/>
  <c r="CM7" i="28"/>
  <c r="CJ7" i="28"/>
  <c r="CF7" i="28"/>
  <c r="CC7" i="28"/>
  <c r="CA7" i="28"/>
  <c r="BX7" i="28"/>
  <c r="N8" i="28"/>
  <c r="EF8" i="28"/>
  <c r="ED8" i="28"/>
  <c r="EB8" i="28"/>
  <c r="DY8" i="28"/>
  <c r="DW8" i="28"/>
  <c r="DT8" i="28"/>
  <c r="DP8" i="28"/>
  <c r="DM8" i="28"/>
  <c r="DK8" i="28"/>
  <c r="DH8" i="28"/>
  <c r="DD8" i="28"/>
  <c r="DA8" i="28"/>
  <c r="CY8" i="28"/>
  <c r="CV8" i="28"/>
  <c r="CR8" i="28"/>
  <c r="CO8" i="28"/>
  <c r="CM8" i="28"/>
  <c r="CJ8" i="28"/>
  <c r="CF8" i="28"/>
  <c r="CC8" i="28"/>
  <c r="CA8" i="28"/>
  <c r="BX8" i="28"/>
  <c r="BV8" i="28"/>
  <c r="BT8" i="28"/>
  <c r="BQ8" i="28"/>
  <c r="BO8" i="28"/>
  <c r="BL8" i="28"/>
  <c r="BJ8" i="28"/>
  <c r="BH8" i="28"/>
  <c r="BE8" i="28"/>
  <c r="BC8" i="28"/>
  <c r="AZ8" i="28"/>
  <c r="AX8" i="28"/>
  <c r="AV8" i="28"/>
  <c r="AS8" i="28"/>
  <c r="AQ8" i="28"/>
  <c r="AN8" i="28"/>
  <c r="AJ8" i="28"/>
  <c r="AG8" i="28"/>
  <c r="AE8" i="28"/>
  <c r="AB8" i="28"/>
  <c r="Z8" i="28"/>
  <c r="X8" i="28"/>
  <c r="U8" i="28"/>
  <c r="R8" i="28"/>
  <c r="O8" i="28"/>
  <c r="L8" i="28"/>
  <c r="H8" i="28"/>
  <c r="F8" i="28"/>
  <c r="J7" i="28"/>
  <c r="M7" i="28"/>
  <c r="P7" i="28"/>
  <c r="S7" i="28"/>
  <c r="V7" i="28"/>
  <c r="Y7" i="28"/>
  <c r="AA7" i="28"/>
  <c r="AD7" i="28"/>
  <c r="AF7" i="28"/>
  <c r="AH7" i="28"/>
  <c r="AK7" i="28"/>
  <c r="AM7" i="28"/>
  <c r="AP7" i="28"/>
  <c r="AR7" i="28"/>
  <c r="AT7" i="28"/>
  <c r="AW7" i="28"/>
  <c r="AY7" i="28"/>
  <c r="BB7" i="28"/>
  <c r="BD7" i="28"/>
  <c r="BF7" i="28"/>
  <c r="BI7" i="28"/>
  <c r="BK7" i="28"/>
  <c r="BN7" i="28"/>
  <c r="BP7" i="28"/>
  <c r="BR7" i="28"/>
  <c r="BU7" i="28"/>
  <c r="BW7" i="28"/>
  <c r="CB7" i="28"/>
  <c r="CG7" i="28"/>
  <c r="CL7" i="28"/>
  <c r="CP7" i="28"/>
  <c r="CU7" i="28"/>
  <c r="DE7" i="28"/>
  <c r="DJ7" i="28"/>
  <c r="DN7" i="28"/>
  <c r="DT7" i="28"/>
  <c r="DY7" i="28"/>
  <c r="ED7" i="28"/>
  <c r="G8" i="28"/>
  <c r="J8" i="28"/>
  <c r="P8" i="28"/>
  <c r="V8" i="28"/>
  <c r="AA8" i="28"/>
  <c r="AF8" i="28"/>
  <c r="AK8" i="28"/>
  <c r="AP8" i="28"/>
  <c r="AT8" i="28"/>
  <c r="AY8" i="28"/>
  <c r="BD8" i="28"/>
  <c r="BI8" i="28"/>
  <c r="BN8" i="28"/>
  <c r="BR8" i="28"/>
  <c r="BW8" i="28"/>
  <c r="CB8" i="28"/>
  <c r="CG8" i="28"/>
  <c r="CL8" i="28"/>
  <c r="CP8" i="28"/>
  <c r="CU8" i="28"/>
  <c r="DE8" i="28"/>
  <c r="DJ8" i="28"/>
  <c r="DN8" i="28"/>
  <c r="DS8" i="28"/>
  <c r="DX8" i="28"/>
  <c r="EC8" i="28"/>
  <c r="T8" i="28"/>
  <c r="N14" i="28"/>
  <c r="EF14" i="28"/>
  <c r="ED14" i="28"/>
  <c r="EB14" i="28"/>
  <c r="DY14" i="28"/>
  <c r="DW14" i="28"/>
  <c r="DT14" i="28"/>
  <c r="DR14" i="28"/>
  <c r="DP14" i="28"/>
  <c r="DM14" i="28"/>
  <c r="DK14" i="28"/>
  <c r="DH14" i="28"/>
  <c r="DF14" i="28"/>
  <c r="DD14" i="28"/>
  <c r="DA14" i="28"/>
  <c r="CY14" i="28"/>
  <c r="CV14" i="28"/>
  <c r="CT14" i="28"/>
  <c r="CR14" i="28"/>
  <c r="CO14" i="28"/>
  <c r="CM14" i="28"/>
  <c r="CJ14" i="28"/>
  <c r="CH14" i="28"/>
  <c r="CF14" i="28"/>
  <c r="CC14" i="28"/>
  <c r="CA14" i="28"/>
  <c r="BX14" i="28"/>
  <c r="BV14" i="28"/>
  <c r="BT14" i="28"/>
  <c r="BQ14" i="28"/>
  <c r="BO14" i="28"/>
  <c r="BL14" i="28"/>
  <c r="BJ14" i="28"/>
  <c r="BH14" i="28"/>
  <c r="BE14" i="28"/>
  <c r="BC14" i="28"/>
  <c r="AZ14" i="28"/>
  <c r="AX14" i="28"/>
  <c r="AV14" i="28"/>
  <c r="AS14" i="28"/>
  <c r="AQ14" i="28"/>
  <c r="AN14" i="28"/>
  <c r="AL14" i="28"/>
  <c r="AJ14" i="28"/>
  <c r="AG14" i="28"/>
  <c r="AE14" i="28"/>
  <c r="AB14" i="28"/>
  <c r="Z14" i="28"/>
  <c r="X14" i="28"/>
  <c r="U14" i="28"/>
  <c r="R14" i="28"/>
  <c r="O14" i="28"/>
  <c r="L14" i="28"/>
  <c r="G14" i="28"/>
  <c r="T14" i="28"/>
  <c r="EC14" i="28"/>
  <c r="DX14" i="28"/>
  <c r="DS14" i="28"/>
  <c r="DN14" i="28"/>
  <c r="DJ14" i="28"/>
  <c r="DE14" i="28"/>
  <c r="CZ14" i="28"/>
  <c r="CU14" i="28"/>
  <c r="CP14" i="28"/>
  <c r="CL14" i="28"/>
  <c r="CG14" i="28"/>
  <c r="CB14" i="28"/>
  <c r="BW14" i="28"/>
  <c r="BR14" i="28"/>
  <c r="BN14" i="28"/>
  <c r="BI14" i="28"/>
  <c r="BD14" i="28"/>
  <c r="AY14" i="28"/>
  <c r="AT14" i="28"/>
  <c r="AP14" i="28"/>
  <c r="AK14" i="28"/>
  <c r="AF14" i="28"/>
  <c r="AA14" i="28"/>
  <c r="V14" i="28"/>
  <c r="P14" i="28"/>
  <c r="J14" i="28"/>
  <c r="H14" i="28"/>
  <c r="N12" i="28"/>
  <c r="EF12" i="28"/>
  <c r="ED12" i="28"/>
  <c r="EB12" i="28"/>
  <c r="DY12" i="28"/>
  <c r="DW12" i="28"/>
  <c r="DT12" i="28"/>
  <c r="DR12" i="28"/>
  <c r="DP12" i="28"/>
  <c r="DM12" i="28"/>
  <c r="DK12" i="28"/>
  <c r="DH12" i="28"/>
  <c r="DF12" i="28"/>
  <c r="DD12" i="28"/>
  <c r="DA12" i="28"/>
  <c r="CY12" i="28"/>
  <c r="CV12" i="28"/>
  <c r="CT12" i="28"/>
  <c r="CR12" i="28"/>
  <c r="CO12" i="28"/>
  <c r="CM12" i="28"/>
  <c r="CJ12" i="28"/>
  <c r="CH12" i="28"/>
  <c r="CF12" i="28"/>
  <c r="CC12" i="28"/>
  <c r="CA12" i="28"/>
  <c r="BX12" i="28"/>
  <c r="BV12" i="28"/>
  <c r="BT12" i="28"/>
  <c r="BQ12" i="28"/>
  <c r="BO12" i="28"/>
  <c r="BL12" i="28"/>
  <c r="BJ12" i="28"/>
  <c r="BH12" i="28"/>
  <c r="BE12" i="28"/>
  <c r="BC12" i="28"/>
  <c r="AZ12" i="28"/>
  <c r="AX12" i="28"/>
  <c r="AV12" i="28"/>
  <c r="AS12" i="28"/>
  <c r="AQ12" i="28"/>
  <c r="AN12" i="28"/>
  <c r="AL12" i="28"/>
  <c r="AJ12" i="28"/>
  <c r="AG12" i="28"/>
  <c r="AE12" i="28"/>
  <c r="AB12" i="28"/>
  <c r="Z12" i="28"/>
  <c r="X12" i="28"/>
  <c r="U12" i="28"/>
  <c r="R12" i="28"/>
  <c r="O12" i="28"/>
  <c r="L12" i="28"/>
  <c r="H12" i="28"/>
  <c r="F12" i="28"/>
  <c r="T12" i="28"/>
  <c r="EC12" i="28"/>
  <c r="DX12" i="28"/>
  <c r="DS12" i="28"/>
  <c r="DN12" i="28"/>
  <c r="DJ12" i="28"/>
  <c r="DE12" i="28"/>
  <c r="CU12" i="28"/>
  <c r="CP12" i="28"/>
  <c r="CL12" i="28"/>
  <c r="CG12" i="28"/>
  <c r="CB12" i="28"/>
  <c r="BW12" i="28"/>
  <c r="BR12" i="28"/>
  <c r="BN12" i="28"/>
  <c r="BI12" i="28"/>
  <c r="BD12" i="28"/>
  <c r="AY12" i="28"/>
  <c r="AT12" i="28"/>
  <c r="AP12" i="28"/>
  <c r="AK12" i="28"/>
  <c r="AF12" i="28"/>
  <c r="AA12" i="28"/>
  <c r="V12" i="28"/>
  <c r="P12" i="28"/>
  <c r="J12" i="28"/>
  <c r="G12" i="28"/>
  <c r="EE12" i="28"/>
  <c r="DV12" i="28"/>
  <c r="DB12" i="28"/>
  <c r="CS12" i="28"/>
  <c r="CI12" i="28"/>
  <c r="BZ12" i="28"/>
  <c r="BP12" i="28"/>
  <c r="BF12" i="28"/>
  <c r="AW12" i="28"/>
  <c r="AM12" i="28"/>
  <c r="AD12" i="28"/>
  <c r="S12" i="28"/>
  <c r="N13" i="28"/>
  <c r="EF13" i="28"/>
  <c r="ED13" i="28"/>
  <c r="EB13" i="28"/>
  <c r="DY13" i="28"/>
  <c r="DW13" i="28"/>
  <c r="DT13" i="28"/>
  <c r="DR13" i="28"/>
  <c r="DP13" i="28"/>
  <c r="DM13" i="28"/>
  <c r="DK13" i="28"/>
  <c r="DH13" i="28"/>
  <c r="DF13" i="28"/>
  <c r="DD13" i="28"/>
  <c r="DA13" i="28"/>
  <c r="T13" i="28"/>
  <c r="EC13" i="28"/>
  <c r="DX13" i="28"/>
  <c r="DS13" i="28"/>
  <c r="DN13" i="28"/>
  <c r="DJ13" i="28"/>
  <c r="DE13" i="28"/>
  <c r="CX13" i="28"/>
  <c r="CU13" i="28"/>
  <c r="CS13" i="28"/>
  <c r="CP13" i="28"/>
  <c r="CN13" i="28"/>
  <c r="CL13" i="28"/>
  <c r="CI13" i="28"/>
  <c r="CG13" i="28"/>
  <c r="CD13" i="28"/>
  <c r="CB13" i="28"/>
  <c r="BZ13" i="28"/>
  <c r="BW13" i="28"/>
  <c r="BU13" i="28"/>
  <c r="BR13" i="28"/>
  <c r="BP13" i="28"/>
  <c r="BN13" i="28"/>
  <c r="BK13" i="28"/>
  <c r="BI13" i="28"/>
  <c r="BF13" i="28"/>
  <c r="BD13" i="28"/>
  <c r="BB13" i="28"/>
  <c r="AY13" i="28"/>
  <c r="AW13" i="28"/>
  <c r="AT13" i="28"/>
  <c r="AR13" i="28"/>
  <c r="AP13" i="28"/>
  <c r="AM13" i="28"/>
  <c r="AK13" i="28"/>
  <c r="AH13" i="28"/>
  <c r="AF13" i="28"/>
  <c r="AD13" i="28"/>
  <c r="AA13" i="28"/>
  <c r="Y13" i="28"/>
  <c r="V13" i="28"/>
  <c r="S13" i="28"/>
  <c r="P13" i="28"/>
  <c r="M13" i="28"/>
  <c r="J13" i="28"/>
  <c r="H13" i="28"/>
  <c r="F13" i="28"/>
  <c r="EF7" i="28"/>
  <c r="DW7" i="28"/>
  <c r="DL7" i="28"/>
  <c r="DB7" i="28"/>
  <c r="CS7" i="28"/>
  <c r="CI7" i="28"/>
  <c r="BZ7" i="28"/>
  <c r="BT7" i="28"/>
  <c r="BO7" i="28"/>
  <c r="BJ7" i="28"/>
  <c r="BE7" i="28"/>
  <c r="AZ7" i="28"/>
  <c r="AV7" i="28"/>
  <c r="AQ7" i="28"/>
  <c r="AL7" i="28"/>
  <c r="AG7" i="28"/>
  <c r="AB7" i="28"/>
  <c r="X7" i="28"/>
  <c r="R7" i="28"/>
  <c r="L7" i="28"/>
  <c r="EB7" i="28"/>
  <c r="DQ7" i="28"/>
  <c r="DG7" i="28"/>
  <c r="CX7" i="28"/>
  <c r="CD7" i="28"/>
  <c r="BV7" i="28"/>
  <c r="BQ7" i="28"/>
  <c r="BL7" i="28"/>
  <c r="BH7" i="28"/>
  <c r="BC7" i="28"/>
  <c r="AX7" i="28"/>
  <c r="AS7" i="28"/>
  <c r="AN7" i="28"/>
  <c r="AJ7" i="28"/>
  <c r="AE7" i="28"/>
  <c r="Z7" i="28"/>
  <c r="U7" i="28"/>
  <c r="O7" i="28"/>
  <c r="G7" i="28"/>
  <c r="EE8" i="28"/>
  <c r="DV8" i="28"/>
  <c r="DL8" i="28"/>
  <c r="DB8" i="28"/>
  <c r="CS8" i="28"/>
  <c r="CI8" i="28"/>
  <c r="BZ8" i="28"/>
  <c r="BP8" i="28"/>
  <c r="BF8" i="28"/>
  <c r="DZ8" i="28"/>
  <c r="DG8" i="28"/>
  <c r="BU8" i="28"/>
  <c r="BB8" i="28"/>
  <c r="AH8" i="28"/>
  <c r="Y8" i="28"/>
  <c r="M8" i="28"/>
  <c r="DQ8" i="28"/>
  <c r="CX8" i="28"/>
  <c r="CD8" i="28"/>
  <c r="BK8" i="28"/>
  <c r="AW8" i="28"/>
  <c r="AM8" i="28"/>
  <c r="AD8" i="28"/>
  <c r="S8" i="28"/>
  <c r="E7" i="10"/>
  <c r="A7" i="10"/>
  <c r="B9" i="37" s="1"/>
  <c r="S11" i="28"/>
  <c r="AD11" i="28"/>
  <c r="AM11" i="28"/>
  <c r="AW11" i="28"/>
  <c r="BF11" i="28"/>
  <c r="BP11" i="28"/>
  <c r="BZ11" i="28"/>
  <c r="CI11" i="28"/>
  <c r="CS11" i="28"/>
  <c r="DB11" i="28"/>
  <c r="DV11" i="28"/>
  <c r="S10" i="28"/>
  <c r="AD10" i="28"/>
  <c r="AM10" i="28"/>
  <c r="AW10" i="28"/>
  <c r="BF10" i="28"/>
  <c r="BP10" i="28"/>
  <c r="BZ10" i="28"/>
  <c r="CI10" i="28"/>
  <c r="CS10" i="28"/>
  <c r="DB10" i="28"/>
  <c r="DV10" i="28"/>
  <c r="M12" i="28"/>
  <c r="AH12" i="28"/>
  <c r="BB12" i="28"/>
  <c r="BU12" i="28"/>
  <c r="CN12" i="28"/>
  <c r="DG12" i="28"/>
  <c r="BI23" i="28" l="1"/>
  <c r="AH22" i="28"/>
  <c r="AR22" i="28"/>
  <c r="BB22" i="28"/>
  <c r="BK22" i="28"/>
  <c r="BU22" i="28"/>
  <c r="CD22" i="28"/>
  <c r="CN22" i="28"/>
  <c r="CX22" i="28"/>
  <c r="DG22" i="28"/>
  <c r="DQ22" i="28"/>
  <c r="DR22" i="28"/>
  <c r="E24" i="30"/>
  <c r="AT22" i="28"/>
  <c r="BD22" i="28"/>
  <c r="BN22" i="28"/>
  <c r="BW22" i="28"/>
  <c r="CG22" i="28"/>
  <c r="CP22" i="28"/>
  <c r="CZ22" i="28"/>
  <c r="DJ22" i="28"/>
  <c r="DS22" i="28"/>
  <c r="AV22" i="28"/>
  <c r="BE22" i="28"/>
  <c r="BO22" i="28"/>
  <c r="BX22" i="28"/>
  <c r="CH22" i="28"/>
  <c r="CR22" i="28"/>
  <c r="DA22" i="28"/>
  <c r="DK22" i="28"/>
  <c r="DX22" i="28"/>
  <c r="DE25" i="28"/>
  <c r="AD22" i="28"/>
  <c r="AM22" i="28"/>
  <c r="AW22" i="28"/>
  <c r="BF22" i="28"/>
  <c r="BP22" i="28"/>
  <c r="BZ22" i="28"/>
  <c r="CI22" i="28"/>
  <c r="CS22" i="28"/>
  <c r="DB22" i="28"/>
  <c r="DL22" i="28"/>
  <c r="EB22" i="28"/>
  <c r="E21" i="34"/>
  <c r="F21" i="34" s="1"/>
  <c r="AL30" i="28"/>
  <c r="AY22" i="28"/>
  <c r="BI22" i="28"/>
  <c r="BR22" i="28"/>
  <c r="CB22" i="28"/>
  <c r="CL22" i="28"/>
  <c r="CU22" i="28"/>
  <c r="DE22" i="28"/>
  <c r="DN22" i="28"/>
  <c r="M20" i="28"/>
  <c r="DT22" i="28"/>
  <c r="DW22" i="28"/>
  <c r="P5" i="28"/>
  <c r="R23" i="35"/>
  <c r="P22" i="12" s="1"/>
  <c r="E55" i="24"/>
  <c r="S23" i="35"/>
  <c r="Q22" i="12" s="1"/>
  <c r="BT15" i="28"/>
  <c r="BN20" i="28"/>
  <c r="B64" i="12"/>
  <c r="AG15" i="28"/>
  <c r="A7" i="28"/>
  <c r="B7" i="12"/>
  <c r="A58" i="28"/>
  <c r="DR17" i="28"/>
  <c r="B62" i="12"/>
  <c r="B8" i="35"/>
  <c r="DF15" i="28"/>
  <c r="DH17" i="28"/>
  <c r="E36" i="30"/>
  <c r="E46" i="12"/>
  <c r="E37" i="10"/>
  <c r="CV15" i="28"/>
  <c r="BJ15" i="28"/>
  <c r="X15" i="28"/>
  <c r="E20" i="12"/>
  <c r="D18" i="21" s="1"/>
  <c r="AA20" i="28"/>
  <c r="CL20" i="28"/>
  <c r="DY15" i="28"/>
  <c r="CM15" i="28"/>
  <c r="AZ15" i="28"/>
  <c r="L15" i="28"/>
  <c r="D15" i="28"/>
  <c r="E17" i="34"/>
  <c r="F17" i="34" s="1"/>
  <c r="AN20" i="28"/>
  <c r="CZ20" i="28"/>
  <c r="DP15" i="28"/>
  <c r="CC15" i="28"/>
  <c r="AQ15" i="28"/>
  <c r="D20" i="28"/>
  <c r="L20" i="28"/>
  <c r="BI20" i="28"/>
  <c r="DJ20" i="28"/>
  <c r="DG35" i="28"/>
  <c r="DE35" i="28"/>
  <c r="CZ35" i="28"/>
  <c r="CU35" i="28"/>
  <c r="CP35" i="28"/>
  <c r="CL35" i="28"/>
  <c r="CG35" i="28"/>
  <c r="CB35" i="28"/>
  <c r="BW35" i="28"/>
  <c r="BR35" i="28"/>
  <c r="BN35" i="28"/>
  <c r="BI35" i="28"/>
  <c r="BD35" i="28"/>
  <c r="AY35" i="28"/>
  <c r="AT35" i="28"/>
  <c r="AP35" i="28"/>
  <c r="AK35" i="28"/>
  <c r="AF35" i="28"/>
  <c r="AA35" i="28"/>
  <c r="V35" i="28"/>
  <c r="R35" i="28"/>
  <c r="M35" i="28"/>
  <c r="G35" i="28"/>
  <c r="DJ35" i="28"/>
  <c r="DD35" i="28"/>
  <c r="CY35" i="28"/>
  <c r="CT35" i="28"/>
  <c r="CO35" i="28"/>
  <c r="CJ35" i="28"/>
  <c r="CF35" i="28"/>
  <c r="CA35" i="28"/>
  <c r="BV35" i="28"/>
  <c r="BQ35" i="28"/>
  <c r="BL35" i="28"/>
  <c r="BH35" i="28"/>
  <c r="BC35" i="28"/>
  <c r="AX35" i="28"/>
  <c r="AS35" i="28"/>
  <c r="AN35" i="28"/>
  <c r="AJ35" i="28"/>
  <c r="AE35" i="28"/>
  <c r="Z35" i="28"/>
  <c r="U35" i="28"/>
  <c r="P35" i="28"/>
  <c r="L35" i="28"/>
  <c r="F35" i="28"/>
  <c r="DM35" i="28"/>
  <c r="DH35" i="28"/>
  <c r="DB35" i="28"/>
  <c r="CX35" i="28"/>
  <c r="CS35" i="28"/>
  <c r="CN35" i="28"/>
  <c r="CI35" i="28"/>
  <c r="CD35" i="28"/>
  <c r="BZ35" i="28"/>
  <c r="BU35" i="28"/>
  <c r="BP35" i="28"/>
  <c r="BK35" i="28"/>
  <c r="BF35" i="28"/>
  <c r="BB35" i="28"/>
  <c r="AW35" i="28"/>
  <c r="AR35" i="28"/>
  <c r="AM35" i="28"/>
  <c r="AH35" i="28"/>
  <c r="AD35" i="28"/>
  <c r="Y35" i="28"/>
  <c r="T35" i="28"/>
  <c r="O35" i="28"/>
  <c r="J35" i="28"/>
  <c r="DK35" i="28"/>
  <c r="DL35" i="28"/>
  <c r="DN35" i="28"/>
  <c r="DR35" i="28"/>
  <c r="E30" i="12"/>
  <c r="E28" i="24" s="1"/>
  <c r="E38" i="10"/>
  <c r="EE39" i="28"/>
  <c r="ED39" i="28"/>
  <c r="DY43" i="28"/>
  <c r="DX31" i="28"/>
  <c r="DW31" i="28"/>
  <c r="DW35" i="28"/>
  <c r="DV39" i="28"/>
  <c r="DT35" i="28"/>
  <c r="DK39" i="28"/>
  <c r="BV43" i="28"/>
  <c r="P39" i="28"/>
  <c r="AJ39" i="28"/>
  <c r="BC39" i="28"/>
  <c r="BV39" i="28"/>
  <c r="CO39" i="28"/>
  <c r="X35" i="28"/>
  <c r="AQ35" i="28"/>
  <c r="BJ35" i="28"/>
  <c r="CC35" i="28"/>
  <c r="CV35" i="28"/>
  <c r="R31" i="28"/>
  <c r="AK31" i="28"/>
  <c r="BD31" i="28"/>
  <c r="BW31" i="28"/>
  <c r="CP31" i="28"/>
  <c r="DG31" i="28"/>
  <c r="AT19" i="28"/>
  <c r="G19" i="28"/>
  <c r="E15" i="35"/>
  <c r="S15" i="35" s="1"/>
  <c r="Q14" i="12" s="1"/>
  <c r="E13" i="10"/>
  <c r="DH39" i="28"/>
  <c r="DB39" i="28"/>
  <c r="CX39" i="28"/>
  <c r="CS39" i="28"/>
  <c r="CN39" i="28"/>
  <c r="CI39" i="28"/>
  <c r="CD39" i="28"/>
  <c r="BZ39" i="28"/>
  <c r="BU39" i="28"/>
  <c r="BP39" i="28"/>
  <c r="BK39" i="28"/>
  <c r="BF39" i="28"/>
  <c r="BB39" i="28"/>
  <c r="AW39" i="28"/>
  <c r="AR39" i="28"/>
  <c r="AM39" i="28"/>
  <c r="AH39" i="28"/>
  <c r="AD39" i="28"/>
  <c r="Y39" i="28"/>
  <c r="T39" i="28"/>
  <c r="O39" i="28"/>
  <c r="J39" i="28"/>
  <c r="DP39" i="28"/>
  <c r="DQ39" i="28"/>
  <c r="DS39" i="28"/>
  <c r="DF39" i="28"/>
  <c r="DA39" i="28"/>
  <c r="CV39" i="28"/>
  <c r="CR39" i="28"/>
  <c r="CM39" i="28"/>
  <c r="CH39" i="28"/>
  <c r="CC39" i="28"/>
  <c r="BX39" i="28"/>
  <c r="BT39" i="28"/>
  <c r="BO39" i="28"/>
  <c r="BJ39" i="28"/>
  <c r="BE39" i="28"/>
  <c r="AZ39" i="28"/>
  <c r="AV39" i="28"/>
  <c r="AQ39" i="28"/>
  <c r="AL39" i="28"/>
  <c r="AG39" i="28"/>
  <c r="AB39" i="28"/>
  <c r="X39" i="28"/>
  <c r="S39" i="28"/>
  <c r="N39" i="28"/>
  <c r="H39" i="28"/>
  <c r="DM39" i="28"/>
  <c r="DT39" i="28"/>
  <c r="DG39" i="28"/>
  <c r="DE39" i="28"/>
  <c r="CZ39" i="28"/>
  <c r="CU39" i="28"/>
  <c r="CP39" i="28"/>
  <c r="CL39" i="28"/>
  <c r="CG39" i="28"/>
  <c r="CB39" i="28"/>
  <c r="BW39" i="28"/>
  <c r="BR39" i="28"/>
  <c r="BN39" i="28"/>
  <c r="BI39" i="28"/>
  <c r="BD39" i="28"/>
  <c r="AY39" i="28"/>
  <c r="AT39" i="28"/>
  <c r="AP39" i="28"/>
  <c r="AK39" i="28"/>
  <c r="AF39" i="28"/>
  <c r="AA39" i="28"/>
  <c r="V39" i="28"/>
  <c r="R39" i="28"/>
  <c r="M39" i="28"/>
  <c r="G39" i="28"/>
  <c r="DR39" i="28"/>
  <c r="DW39" i="28"/>
  <c r="E29" i="30"/>
  <c r="E28" i="30"/>
  <c r="E27" i="34"/>
  <c r="F27" i="34" s="1"/>
  <c r="EE35" i="28"/>
  <c r="ED35" i="28"/>
  <c r="EC39" i="28"/>
  <c r="DZ39" i="28"/>
  <c r="DY39" i="28"/>
  <c r="DV35" i="28"/>
  <c r="DT31" i="28"/>
  <c r="DQ35" i="28"/>
  <c r="P43" i="28"/>
  <c r="U39" i="28"/>
  <c r="AN39" i="28"/>
  <c r="BH39" i="28"/>
  <c r="CA39" i="28"/>
  <c r="CT39" i="28"/>
  <c r="H35" i="28"/>
  <c r="AB35" i="28"/>
  <c r="AV35" i="28"/>
  <c r="BO35" i="28"/>
  <c r="CH35" i="28"/>
  <c r="DA35" i="28"/>
  <c r="V31" i="28"/>
  <c r="AP31" i="28"/>
  <c r="BI31" i="28"/>
  <c r="CB31" i="28"/>
  <c r="DD43" i="28"/>
  <c r="CJ43" i="28"/>
  <c r="BQ43" i="28"/>
  <c r="AX43" i="28"/>
  <c r="AE43" i="28"/>
  <c r="L43" i="28"/>
  <c r="DK43" i="28"/>
  <c r="CY43" i="28"/>
  <c r="CF43" i="28"/>
  <c r="BL43" i="28"/>
  <c r="AS43" i="28"/>
  <c r="Z43" i="28"/>
  <c r="E42" i="10"/>
  <c r="DP43" i="28"/>
  <c r="CT43" i="28"/>
  <c r="CA43" i="28"/>
  <c r="BH43" i="28"/>
  <c r="AN43" i="28"/>
  <c r="U43" i="28"/>
  <c r="DT43" i="28"/>
  <c r="DJ31" i="28"/>
  <c r="DD31" i="28"/>
  <c r="CY31" i="28"/>
  <c r="CT31" i="28"/>
  <c r="CO31" i="28"/>
  <c r="CJ31" i="28"/>
  <c r="CF31" i="28"/>
  <c r="CA31" i="28"/>
  <c r="BV31" i="28"/>
  <c r="BQ31" i="28"/>
  <c r="BL31" i="28"/>
  <c r="BH31" i="28"/>
  <c r="BC31" i="28"/>
  <c r="AX31" i="28"/>
  <c r="AS31" i="28"/>
  <c r="AN31" i="28"/>
  <c r="AJ31" i="28"/>
  <c r="AE31" i="28"/>
  <c r="Z31" i="28"/>
  <c r="U31" i="28"/>
  <c r="P31" i="28"/>
  <c r="L31" i="28"/>
  <c r="F31" i="28"/>
  <c r="DH31" i="28"/>
  <c r="DB31" i="28"/>
  <c r="CX31" i="28"/>
  <c r="CS31" i="28"/>
  <c r="CN31" i="28"/>
  <c r="CI31" i="28"/>
  <c r="CD31" i="28"/>
  <c r="BZ31" i="28"/>
  <c r="BU31" i="28"/>
  <c r="BP31" i="28"/>
  <c r="BK31" i="28"/>
  <c r="BF31" i="28"/>
  <c r="BB31" i="28"/>
  <c r="AW31" i="28"/>
  <c r="AR31" i="28"/>
  <c r="AM31" i="28"/>
  <c r="AH31" i="28"/>
  <c r="AD31" i="28"/>
  <c r="Y31" i="28"/>
  <c r="T31" i="28"/>
  <c r="O31" i="28"/>
  <c r="J31" i="28"/>
  <c r="DK31" i="28"/>
  <c r="DL31" i="28"/>
  <c r="DM31" i="28"/>
  <c r="DN31" i="28"/>
  <c r="DF31" i="28"/>
  <c r="DA31" i="28"/>
  <c r="CV31" i="28"/>
  <c r="CR31" i="28"/>
  <c r="CM31" i="28"/>
  <c r="CH31" i="28"/>
  <c r="CC31" i="28"/>
  <c r="BX31" i="28"/>
  <c r="BT31" i="28"/>
  <c r="BO31" i="28"/>
  <c r="BJ31" i="28"/>
  <c r="BE31" i="28"/>
  <c r="AZ31" i="28"/>
  <c r="AV31" i="28"/>
  <c r="AQ31" i="28"/>
  <c r="AL31" i="28"/>
  <c r="AG31" i="28"/>
  <c r="AB31" i="28"/>
  <c r="X31" i="28"/>
  <c r="S31" i="28"/>
  <c r="N31" i="28"/>
  <c r="H31" i="28"/>
  <c r="DP31" i="28"/>
  <c r="DQ31" i="28"/>
  <c r="DR31" i="28"/>
  <c r="DS31" i="28"/>
  <c r="DV31" i="28"/>
  <c r="D30" i="28"/>
  <c r="EF31" i="28"/>
  <c r="EF35" i="28"/>
  <c r="EF39" i="28"/>
  <c r="EE31" i="28"/>
  <c r="ED31" i="28"/>
  <c r="EC35" i="28"/>
  <c r="DZ35" i="28"/>
  <c r="DY35" i="28"/>
  <c r="DX39" i="28"/>
  <c r="DS35" i="28"/>
  <c r="DL39" i="28"/>
  <c r="AJ43" i="28"/>
  <c r="DJ43" i="28"/>
  <c r="F39" i="28"/>
  <c r="Z39" i="28"/>
  <c r="AS39" i="28"/>
  <c r="BL39" i="28"/>
  <c r="CF39" i="28"/>
  <c r="CY39" i="28"/>
  <c r="N35" i="28"/>
  <c r="AG35" i="28"/>
  <c r="AZ35" i="28"/>
  <c r="BT35" i="28"/>
  <c r="CM35" i="28"/>
  <c r="DF35" i="28"/>
  <c r="G31" i="28"/>
  <c r="AA31" i="28"/>
  <c r="AT31" i="28"/>
  <c r="BN31" i="28"/>
  <c r="CG31" i="28"/>
  <c r="CZ31" i="28"/>
  <c r="P11" i="22"/>
  <c r="J21" i="12"/>
  <c r="R15" i="22"/>
  <c r="E24" i="10"/>
  <c r="DS29" i="28"/>
  <c r="DA29" i="28"/>
  <c r="Y29" i="28"/>
  <c r="CH29" i="28"/>
  <c r="L29" i="28"/>
  <c r="BT29" i="28"/>
  <c r="E26" i="12"/>
  <c r="D24" i="21" s="1"/>
  <c r="DH26" i="28"/>
  <c r="U26" i="28"/>
  <c r="CJ26" i="28"/>
  <c r="BH26" i="28"/>
  <c r="AS53" i="10"/>
  <c r="G54" i="12"/>
  <c r="K54" i="12" s="1"/>
  <c r="H53" i="28"/>
  <c r="D45" i="28"/>
  <c r="DJ45" i="28"/>
  <c r="DD45" i="28"/>
  <c r="CY45" i="28"/>
  <c r="CT45" i="28"/>
  <c r="CO45" i="28"/>
  <c r="CJ45" i="28"/>
  <c r="CF45" i="28"/>
  <c r="CA45" i="28"/>
  <c r="BV45" i="28"/>
  <c r="BQ45" i="28"/>
  <c r="DH45" i="28"/>
  <c r="DB45" i="28"/>
  <c r="CX45" i="28"/>
  <c r="CS45" i="28"/>
  <c r="CN45" i="28"/>
  <c r="CI45" i="28"/>
  <c r="CD45" i="28"/>
  <c r="BZ45" i="28"/>
  <c r="BU45" i="28"/>
  <c r="BP45" i="28"/>
  <c r="DF45" i="28"/>
  <c r="DA45" i="28"/>
  <c r="CV45" i="28"/>
  <c r="CR45" i="28"/>
  <c r="CM45" i="28"/>
  <c r="CH45" i="28"/>
  <c r="CC45" i="28"/>
  <c r="BX45" i="28"/>
  <c r="BT45" i="28"/>
  <c r="BO45" i="28"/>
  <c r="E39" i="30"/>
  <c r="CL41" i="28"/>
  <c r="CX41" i="28"/>
  <c r="DV41" i="28"/>
  <c r="DG41" i="28"/>
  <c r="DE41" i="28"/>
  <c r="CZ41" i="28"/>
  <c r="CT41" i="28"/>
  <c r="CO41" i="28"/>
  <c r="CI41" i="28"/>
  <c r="CD41" i="28"/>
  <c r="BZ41" i="28"/>
  <c r="BU41" i="28"/>
  <c r="BP41" i="28"/>
  <c r="BK41" i="28"/>
  <c r="BF41" i="28"/>
  <c r="BB41" i="28"/>
  <c r="AW41" i="28"/>
  <c r="AR41" i="28"/>
  <c r="AM41" i="28"/>
  <c r="AH41" i="28"/>
  <c r="AD41" i="28"/>
  <c r="Y41" i="28"/>
  <c r="T41" i="28"/>
  <c r="O41" i="28"/>
  <c r="J41" i="28"/>
  <c r="DJ41" i="28"/>
  <c r="DD41" i="28"/>
  <c r="CY41" i="28"/>
  <c r="CS41" i="28"/>
  <c r="CN41" i="28"/>
  <c r="CH41" i="28"/>
  <c r="CC41" i="28"/>
  <c r="BX41" i="28"/>
  <c r="BT41" i="28"/>
  <c r="BO41" i="28"/>
  <c r="BJ41" i="28"/>
  <c r="BE41" i="28"/>
  <c r="AZ41" i="28"/>
  <c r="AV41" i="28"/>
  <c r="AQ41" i="28"/>
  <c r="AL41" i="28"/>
  <c r="AG41" i="28"/>
  <c r="AB41" i="28"/>
  <c r="X41" i="28"/>
  <c r="S41" i="28"/>
  <c r="N41" i="28"/>
  <c r="H41" i="28"/>
  <c r="DH41" i="28"/>
  <c r="DB41" i="28"/>
  <c r="CV41" i="28"/>
  <c r="CR41" i="28"/>
  <c r="CM41" i="28"/>
  <c r="CG41" i="28"/>
  <c r="CB41" i="28"/>
  <c r="BW41" i="28"/>
  <c r="BR41" i="28"/>
  <c r="BN41" i="28"/>
  <c r="BI41" i="28"/>
  <c r="BD41" i="28"/>
  <c r="AY41" i="28"/>
  <c r="AT41" i="28"/>
  <c r="AP41" i="28"/>
  <c r="AK41" i="28"/>
  <c r="AF41" i="28"/>
  <c r="AA41" i="28"/>
  <c r="V41" i="28"/>
  <c r="R41" i="28"/>
  <c r="M41" i="28"/>
  <c r="G41" i="28"/>
  <c r="E37" i="12"/>
  <c r="D35" i="21" s="1"/>
  <c r="DJ37" i="28"/>
  <c r="DD37" i="28"/>
  <c r="CY37" i="28"/>
  <c r="CT37" i="28"/>
  <c r="CO37" i="28"/>
  <c r="CJ37" i="28"/>
  <c r="CF37" i="28"/>
  <c r="CA37" i="28"/>
  <c r="BV37" i="28"/>
  <c r="BQ37" i="28"/>
  <c r="BL37" i="28"/>
  <c r="BH37" i="28"/>
  <c r="BC37" i="28"/>
  <c r="AX37" i="28"/>
  <c r="AS37" i="28"/>
  <c r="AN37" i="28"/>
  <c r="AJ37" i="28"/>
  <c r="AE37" i="28"/>
  <c r="Z37" i="28"/>
  <c r="U37" i="28"/>
  <c r="P37" i="28"/>
  <c r="L37" i="28"/>
  <c r="F37" i="28"/>
  <c r="DH37" i="28"/>
  <c r="DB37" i="28"/>
  <c r="CX37" i="28"/>
  <c r="CS37" i="28"/>
  <c r="CN37" i="28"/>
  <c r="CI37" i="28"/>
  <c r="CD37" i="28"/>
  <c r="BZ37" i="28"/>
  <c r="BU37" i="28"/>
  <c r="BP37" i="28"/>
  <c r="BK37" i="28"/>
  <c r="BF37" i="28"/>
  <c r="BB37" i="28"/>
  <c r="AW37" i="28"/>
  <c r="AR37" i="28"/>
  <c r="AM37" i="28"/>
  <c r="AH37" i="28"/>
  <c r="AD37" i="28"/>
  <c r="Y37" i="28"/>
  <c r="T37" i="28"/>
  <c r="O37" i="28"/>
  <c r="J37" i="28"/>
  <c r="DF37" i="28"/>
  <c r="DA37" i="28"/>
  <c r="CV37" i="28"/>
  <c r="CR37" i="28"/>
  <c r="CM37" i="28"/>
  <c r="CH37" i="28"/>
  <c r="CC37" i="28"/>
  <c r="BX37" i="28"/>
  <c r="BT37" i="28"/>
  <c r="BO37" i="28"/>
  <c r="BJ37" i="28"/>
  <c r="BE37" i="28"/>
  <c r="AZ37" i="28"/>
  <c r="AV37" i="28"/>
  <c r="AQ37" i="28"/>
  <c r="AL37" i="28"/>
  <c r="AG37" i="28"/>
  <c r="AB37" i="28"/>
  <c r="X37" i="28"/>
  <c r="S37" i="28"/>
  <c r="N37" i="28"/>
  <c r="H37" i="28"/>
  <c r="E31" i="30"/>
  <c r="DJ33" i="28"/>
  <c r="DD33" i="28"/>
  <c r="CY33" i="28"/>
  <c r="CT33" i="28"/>
  <c r="CO33" i="28"/>
  <c r="CJ33" i="28"/>
  <c r="CF33" i="28"/>
  <c r="CA33" i="28"/>
  <c r="BV33" i="28"/>
  <c r="BQ33" i="28"/>
  <c r="BL33" i="28"/>
  <c r="BH33" i="28"/>
  <c r="BC33" i="28"/>
  <c r="AX33" i="28"/>
  <c r="AS33" i="28"/>
  <c r="AN33" i="28"/>
  <c r="AJ33" i="28"/>
  <c r="AE33" i="28"/>
  <c r="Z33" i="28"/>
  <c r="U33" i="28"/>
  <c r="P33" i="28"/>
  <c r="L33" i="28"/>
  <c r="F33" i="28"/>
  <c r="DH33" i="28"/>
  <c r="DB33" i="28"/>
  <c r="CX33" i="28"/>
  <c r="CS33" i="28"/>
  <c r="CN33" i="28"/>
  <c r="CI33" i="28"/>
  <c r="CD33" i="28"/>
  <c r="BZ33" i="28"/>
  <c r="BU33" i="28"/>
  <c r="BP33" i="28"/>
  <c r="BK33" i="28"/>
  <c r="BF33" i="28"/>
  <c r="BB33" i="28"/>
  <c r="AW33" i="28"/>
  <c r="AR33" i="28"/>
  <c r="AM33" i="28"/>
  <c r="AH33" i="28"/>
  <c r="AD33" i="28"/>
  <c r="Y33" i="28"/>
  <c r="T33" i="28"/>
  <c r="O33" i="28"/>
  <c r="J33" i="28"/>
  <c r="DF33" i="28"/>
  <c r="DA33" i="28"/>
  <c r="CV33" i="28"/>
  <c r="CR33" i="28"/>
  <c r="CM33" i="28"/>
  <c r="CH33" i="28"/>
  <c r="CC33" i="28"/>
  <c r="BX33" i="28"/>
  <c r="BT33" i="28"/>
  <c r="BO33" i="28"/>
  <c r="BJ33" i="28"/>
  <c r="BE33" i="28"/>
  <c r="AZ33" i="28"/>
  <c r="AV33" i="28"/>
  <c r="AQ33" i="28"/>
  <c r="AL33" i="28"/>
  <c r="AG33" i="28"/>
  <c r="AB33" i="28"/>
  <c r="X33" i="28"/>
  <c r="S33" i="28"/>
  <c r="N33" i="28"/>
  <c r="H33" i="28"/>
  <c r="DE56" i="28"/>
  <c r="BE56" i="28"/>
  <c r="J52" i="36"/>
  <c r="J52" i="12"/>
  <c r="E25" i="10"/>
  <c r="F45" i="28"/>
  <c r="L45" i="28"/>
  <c r="P45" i="28"/>
  <c r="U45" i="28"/>
  <c r="Z45" i="28"/>
  <c r="AE45" i="28"/>
  <c r="AJ45" i="28"/>
  <c r="AN45" i="28"/>
  <c r="AS45" i="28"/>
  <c r="AX45" i="28"/>
  <c r="BC45" i="28"/>
  <c r="BH45" i="28"/>
  <c r="BL45" i="28"/>
  <c r="CB45" i="28"/>
  <c r="CU45" i="28"/>
  <c r="L41" i="28"/>
  <c r="AE41" i="28"/>
  <c r="AX41" i="28"/>
  <c r="BQ41" i="28"/>
  <c r="CJ41" i="28"/>
  <c r="DF41" i="28"/>
  <c r="G37" i="28"/>
  <c r="AA37" i="28"/>
  <c r="AT37" i="28"/>
  <c r="BN37" i="28"/>
  <c r="CG37" i="28"/>
  <c r="CZ37" i="28"/>
  <c r="V33" i="28"/>
  <c r="AP33" i="28"/>
  <c r="BI33" i="28"/>
  <c r="CB33" i="28"/>
  <c r="CU33" i="28"/>
  <c r="E30" i="35"/>
  <c r="R30" i="35" s="1"/>
  <c r="P29" i="12" s="1"/>
  <c r="M37" i="28"/>
  <c r="AF37" i="28"/>
  <c r="AY37" i="28"/>
  <c r="BR37" i="28"/>
  <c r="CL37" i="28"/>
  <c r="DE37" i="28"/>
  <c r="G33" i="28"/>
  <c r="AA33" i="28"/>
  <c r="AT33" i="28"/>
  <c r="BN33" i="28"/>
  <c r="CG33" i="28"/>
  <c r="CZ33" i="28"/>
  <c r="G50" i="12"/>
  <c r="K50" i="12" s="1"/>
  <c r="J48" i="12"/>
  <c r="AJ29" i="28"/>
  <c r="AN26" i="28"/>
  <c r="H54" i="28"/>
  <c r="V25" i="28"/>
  <c r="V23" i="28"/>
  <c r="EC23" i="28"/>
  <c r="E55" i="12"/>
  <c r="E53" i="24" s="1"/>
  <c r="D51" i="28"/>
  <c r="E47" i="12"/>
  <c r="E45" i="24" s="1"/>
  <c r="DH43" i="28"/>
  <c r="CR43" i="28"/>
  <c r="DV43" i="28"/>
  <c r="CX42" i="28"/>
  <c r="CL42" i="28"/>
  <c r="DZ5" i="28"/>
  <c r="E42" i="34"/>
  <c r="F42" i="34" s="1"/>
  <c r="E43" i="30"/>
  <c r="D41" i="28"/>
  <c r="E27" i="30"/>
  <c r="E27" i="35"/>
  <c r="D37" i="28"/>
  <c r="E38" i="35"/>
  <c r="E34" i="34"/>
  <c r="F34" i="34" s="1"/>
  <c r="E23" i="34"/>
  <c r="F23" i="34" s="1"/>
  <c r="D26" i="28"/>
  <c r="E29" i="12"/>
  <c r="E27" i="24" s="1"/>
  <c r="E26" i="34"/>
  <c r="F26" i="34" s="1"/>
  <c r="E15" i="12"/>
  <c r="D13" i="21" s="1"/>
  <c r="E16" i="35"/>
  <c r="DW15" i="28"/>
  <c r="DD15" i="28"/>
  <c r="CJ15" i="28"/>
  <c r="BQ15" i="28"/>
  <c r="AX15" i="28"/>
  <c r="AE15" i="28"/>
  <c r="U15" i="28"/>
  <c r="H15" i="28"/>
  <c r="ED15" i="28"/>
  <c r="DA15" i="28"/>
  <c r="CH15" i="28"/>
  <c r="BE15" i="28"/>
  <c r="AB15" i="28"/>
  <c r="E13" i="30"/>
  <c r="E12" i="34"/>
  <c r="F12" i="34" s="1"/>
  <c r="EF15" i="28"/>
  <c r="DM15" i="28"/>
  <c r="CT15" i="28"/>
  <c r="CA15" i="28"/>
  <c r="BH15" i="28"/>
  <c r="AN15" i="28"/>
  <c r="DT15" i="28"/>
  <c r="DK15" i="28"/>
  <c r="CR15" i="28"/>
  <c r="BX15" i="28"/>
  <c r="BO15" i="28"/>
  <c r="AV15" i="28"/>
  <c r="AL15" i="28"/>
  <c r="R15" i="28"/>
  <c r="F15" i="28"/>
  <c r="EB15" i="28"/>
  <c r="DR15" i="28"/>
  <c r="DH15" i="28"/>
  <c r="CY15" i="28"/>
  <c r="CO15" i="28"/>
  <c r="CF15" i="28"/>
  <c r="BV15" i="28"/>
  <c r="BL15" i="28"/>
  <c r="BC15" i="28"/>
  <c r="AS15" i="28"/>
  <c r="AJ15" i="28"/>
  <c r="Z15" i="28"/>
  <c r="O15" i="28"/>
  <c r="G62" i="10"/>
  <c r="I63" i="28" s="1"/>
  <c r="A57" i="21"/>
  <c r="B59" i="12"/>
  <c r="J20" i="12"/>
  <c r="J36" i="12"/>
  <c r="J32" i="12"/>
  <c r="J40" i="12"/>
  <c r="J24" i="12"/>
  <c r="P15" i="22"/>
  <c r="R11" i="22"/>
  <c r="P7" i="22"/>
  <c r="P9" i="22"/>
  <c r="B62" i="35"/>
  <c r="A57" i="28"/>
  <c r="B63" i="24"/>
  <c r="E43" i="12"/>
  <c r="E41" i="24" s="1"/>
  <c r="EF43" i="28"/>
  <c r="EC43" i="28"/>
  <c r="EB43" i="28"/>
  <c r="DX43" i="28"/>
  <c r="DW43" i="28"/>
  <c r="DS43" i="28"/>
  <c r="DR43" i="28"/>
  <c r="DN43" i="28"/>
  <c r="DM43" i="28"/>
  <c r="G43" i="28"/>
  <c r="M43" i="28"/>
  <c r="R43" i="28"/>
  <c r="V43" i="28"/>
  <c r="AA43" i="28"/>
  <c r="AF43" i="28"/>
  <c r="AK43" i="28"/>
  <c r="AP43" i="28"/>
  <c r="AT43" i="28"/>
  <c r="AY43" i="28"/>
  <c r="BD43" i="28"/>
  <c r="BI43" i="28"/>
  <c r="BN43" i="28"/>
  <c r="BR43" i="28"/>
  <c r="BW43" i="28"/>
  <c r="CB43" i="28"/>
  <c r="CG43" i="28"/>
  <c r="CL43" i="28"/>
  <c r="CP43" i="28"/>
  <c r="CU43" i="28"/>
  <c r="CZ43" i="28"/>
  <c r="DE43" i="28"/>
  <c r="DG43" i="28"/>
  <c r="F43" i="28"/>
  <c r="G60" i="10"/>
  <c r="I61" i="28" s="1"/>
  <c r="E41" i="30"/>
  <c r="B63" i="30"/>
  <c r="B55" i="30"/>
  <c r="H43" i="28"/>
  <c r="N43" i="28"/>
  <c r="S43" i="28"/>
  <c r="X43" i="28"/>
  <c r="AB43" i="28"/>
  <c r="AG43" i="28"/>
  <c r="AL43" i="28"/>
  <c r="AQ43" i="28"/>
  <c r="AV43" i="28"/>
  <c r="AZ43" i="28"/>
  <c r="BE43" i="28"/>
  <c r="BJ43" i="28"/>
  <c r="BO43" i="28"/>
  <c r="BT43" i="28"/>
  <c r="BX43" i="28"/>
  <c r="CC43" i="28"/>
  <c r="CH43" i="28"/>
  <c r="CM43" i="28"/>
  <c r="CV43" i="28"/>
  <c r="DA43" i="28"/>
  <c r="DF43" i="28"/>
  <c r="EE43" i="28"/>
  <c r="DZ43" i="28"/>
  <c r="DQ43" i="28"/>
  <c r="DL43" i="28"/>
  <c r="J43" i="28"/>
  <c r="O43" i="28"/>
  <c r="T43" i="28"/>
  <c r="Y43" i="28"/>
  <c r="AD43" i="28"/>
  <c r="AH43" i="28"/>
  <c r="AM43" i="28"/>
  <c r="AR43" i="28"/>
  <c r="AW43" i="28"/>
  <c r="BB43" i="28"/>
  <c r="BF43" i="28"/>
  <c r="BK43" i="28"/>
  <c r="BP43" i="28"/>
  <c r="BU43" i="28"/>
  <c r="BZ43" i="28"/>
  <c r="CD43" i="28"/>
  <c r="CI43" i="28"/>
  <c r="CN43" i="28"/>
  <c r="CS43" i="28"/>
  <c r="CX43" i="28"/>
  <c r="DB43" i="28"/>
  <c r="J44" i="12"/>
  <c r="AI5" i="28"/>
  <c r="L5" i="28"/>
  <c r="N5" i="28"/>
  <c r="BY5" i="28"/>
  <c r="CD5" i="28" s="1"/>
  <c r="CK5" i="28"/>
  <c r="CP5" i="28" s="1"/>
  <c r="O5" i="28"/>
  <c r="AM5" i="28"/>
  <c r="AC5" i="28"/>
  <c r="AH5" i="28" s="1"/>
  <c r="DV5" i="28"/>
  <c r="DY5" i="28"/>
  <c r="AG5" i="28"/>
  <c r="CR24" i="28"/>
  <c r="BI24" i="28"/>
  <c r="AK24" i="28"/>
  <c r="H24" i="28"/>
  <c r="D24" i="28"/>
  <c r="E24" i="12"/>
  <c r="D22" i="21" s="1"/>
  <c r="E25" i="35"/>
  <c r="S25" i="35" s="1"/>
  <c r="Q24" i="12" s="1"/>
  <c r="E22" i="30"/>
  <c r="E23" i="10"/>
  <c r="D10" i="21"/>
  <c r="E10" i="24"/>
  <c r="B59" i="35"/>
  <c r="B58" i="12"/>
  <c r="AZ57" i="10"/>
  <c r="B8" i="37"/>
  <c r="B5" i="24"/>
  <c r="A5" i="21"/>
  <c r="AZ6" i="10"/>
  <c r="B4" i="34"/>
  <c r="DH46" i="28"/>
  <c r="DB46" i="28"/>
  <c r="CX46" i="28"/>
  <c r="CS46" i="28"/>
  <c r="CN46" i="28"/>
  <c r="CI46" i="28"/>
  <c r="CD46" i="28"/>
  <c r="BZ46" i="28"/>
  <c r="BU46" i="28"/>
  <c r="BP46" i="28"/>
  <c r="BK46" i="28"/>
  <c r="BF46" i="28"/>
  <c r="BB46" i="28"/>
  <c r="AW46" i="28"/>
  <c r="AR46" i="28"/>
  <c r="AM46" i="28"/>
  <c r="AH46" i="28"/>
  <c r="AD46" i="28"/>
  <c r="Y46" i="28"/>
  <c r="T46" i="28"/>
  <c r="O46" i="28"/>
  <c r="J46" i="28"/>
  <c r="DN46" i="28"/>
  <c r="DS46" i="28"/>
  <c r="DX46" i="28"/>
  <c r="EC46" i="28"/>
  <c r="DF46" i="28"/>
  <c r="DA46" i="28"/>
  <c r="CV46" i="28"/>
  <c r="CR46" i="28"/>
  <c r="CM46" i="28"/>
  <c r="CH46" i="28"/>
  <c r="CC46" i="28"/>
  <c r="BX46" i="28"/>
  <c r="BT46" i="28"/>
  <c r="BO46" i="28"/>
  <c r="BJ46" i="28"/>
  <c r="BE46" i="28"/>
  <c r="AZ46" i="28"/>
  <c r="AV46" i="28"/>
  <c r="AQ46" i="28"/>
  <c r="AL46" i="28"/>
  <c r="AG46" i="28"/>
  <c r="AB46" i="28"/>
  <c r="X46" i="28"/>
  <c r="S46" i="28"/>
  <c r="N46" i="28"/>
  <c r="H46" i="28"/>
  <c r="DK46" i="28"/>
  <c r="DP46" i="28"/>
  <c r="DT46" i="28"/>
  <c r="DY46" i="28"/>
  <c r="ED46" i="28"/>
  <c r="E44" i="30"/>
  <c r="E45" i="10"/>
  <c r="EE46" i="28"/>
  <c r="DG46" i="28"/>
  <c r="DE46" i="28"/>
  <c r="CZ46" i="28"/>
  <c r="CU46" i="28"/>
  <c r="CP46" i="28"/>
  <c r="CL46" i="28"/>
  <c r="CG46" i="28"/>
  <c r="CB46" i="28"/>
  <c r="BW46" i="28"/>
  <c r="BR46" i="28"/>
  <c r="BN46" i="28"/>
  <c r="BI46" i="28"/>
  <c r="BD46" i="28"/>
  <c r="AY46" i="28"/>
  <c r="AT46" i="28"/>
  <c r="AP46" i="28"/>
  <c r="AK46" i="28"/>
  <c r="AF46" i="28"/>
  <c r="AA46" i="28"/>
  <c r="V46" i="28"/>
  <c r="R46" i="28"/>
  <c r="M46" i="28"/>
  <c r="G46" i="28"/>
  <c r="DL46" i="28"/>
  <c r="DQ46" i="28"/>
  <c r="DV46" i="28"/>
  <c r="DZ46" i="28"/>
  <c r="E43" i="35"/>
  <c r="DJ42" i="28"/>
  <c r="DD42" i="28"/>
  <c r="CY42" i="28"/>
  <c r="CT42" i="28"/>
  <c r="CO42" i="28"/>
  <c r="CJ42" i="28"/>
  <c r="CF42" i="28"/>
  <c r="CA42" i="28"/>
  <c r="BV42" i="28"/>
  <c r="BQ42" i="28"/>
  <c r="BL42" i="28"/>
  <c r="DH42" i="28"/>
  <c r="DB42" i="28"/>
  <c r="CS42" i="28"/>
  <c r="CN42" i="28"/>
  <c r="CI42" i="28"/>
  <c r="CD42" i="28"/>
  <c r="BZ42" i="28"/>
  <c r="BU42" i="28"/>
  <c r="BP42" i="28"/>
  <c r="BK42" i="28"/>
  <c r="BF42" i="28"/>
  <c r="DF42" i="28"/>
  <c r="CV42" i="28"/>
  <c r="CM42" i="28"/>
  <c r="CC42" i="28"/>
  <c r="BT42" i="28"/>
  <c r="BJ42" i="28"/>
  <c r="BD42" i="28"/>
  <c r="AY42" i="28"/>
  <c r="AT42" i="28"/>
  <c r="AP42" i="28"/>
  <c r="AK42" i="28"/>
  <c r="AF42" i="28"/>
  <c r="AA42" i="28"/>
  <c r="V42" i="28"/>
  <c r="R42" i="28"/>
  <c r="M42" i="28"/>
  <c r="G42" i="28"/>
  <c r="DN42" i="28"/>
  <c r="DS42" i="28"/>
  <c r="DX42" i="28"/>
  <c r="EC42" i="28"/>
  <c r="DE42" i="28"/>
  <c r="CU42" i="28"/>
  <c r="CB42" i="28"/>
  <c r="BR42" i="28"/>
  <c r="BI42" i="28"/>
  <c r="BC42" i="28"/>
  <c r="AX42" i="28"/>
  <c r="AS42" i="28"/>
  <c r="AN42" i="28"/>
  <c r="AJ42" i="28"/>
  <c r="AE42" i="28"/>
  <c r="Z42" i="28"/>
  <c r="U42" i="28"/>
  <c r="P42" i="28"/>
  <c r="L42" i="28"/>
  <c r="F42" i="28"/>
  <c r="DK42" i="28"/>
  <c r="DP42" i="28"/>
  <c r="DT42" i="28"/>
  <c r="DY42" i="28"/>
  <c r="ED42" i="28"/>
  <c r="E42" i="12"/>
  <c r="D40" i="21" s="1"/>
  <c r="D42" i="28"/>
  <c r="E40" i="30"/>
  <c r="DV42" i="28"/>
  <c r="DZ42" i="28"/>
  <c r="DA42" i="28"/>
  <c r="CR42" i="28"/>
  <c r="CH42" i="28"/>
  <c r="BX42" i="28"/>
  <c r="BO42" i="28"/>
  <c r="BH42" i="28"/>
  <c r="BB42" i="28"/>
  <c r="AW42" i="28"/>
  <c r="AR42" i="28"/>
  <c r="AM42" i="28"/>
  <c r="AH42" i="28"/>
  <c r="AD42" i="28"/>
  <c r="Y42" i="28"/>
  <c r="T42" i="28"/>
  <c r="O42" i="28"/>
  <c r="J42" i="28"/>
  <c r="E41" i="10"/>
  <c r="E42" i="28" s="1"/>
  <c r="DL42" i="28"/>
  <c r="DQ42" i="28"/>
  <c r="EE42" i="28"/>
  <c r="DJ38" i="28"/>
  <c r="DD38" i="28"/>
  <c r="CY38" i="28"/>
  <c r="CT38" i="28"/>
  <c r="CO38" i="28"/>
  <c r="CJ38" i="28"/>
  <c r="CF38" i="28"/>
  <c r="CA38" i="28"/>
  <c r="BV38" i="28"/>
  <c r="BQ38" i="28"/>
  <c r="BL38" i="28"/>
  <c r="BH38" i="28"/>
  <c r="BC38" i="28"/>
  <c r="AX38" i="28"/>
  <c r="AS38" i="28"/>
  <c r="AN38" i="28"/>
  <c r="AJ38" i="28"/>
  <c r="AE38" i="28"/>
  <c r="Z38" i="28"/>
  <c r="U38" i="28"/>
  <c r="P38" i="28"/>
  <c r="L38" i="28"/>
  <c r="F38" i="28"/>
  <c r="DH38" i="28"/>
  <c r="DB38" i="28"/>
  <c r="CX38" i="28"/>
  <c r="CS38" i="28"/>
  <c r="CN38" i="28"/>
  <c r="CI38" i="28"/>
  <c r="CD38" i="28"/>
  <c r="BZ38" i="28"/>
  <c r="BU38" i="28"/>
  <c r="BP38" i="28"/>
  <c r="BK38" i="28"/>
  <c r="BF38" i="28"/>
  <c r="BB38" i="28"/>
  <c r="AW38" i="28"/>
  <c r="AR38" i="28"/>
  <c r="AM38" i="28"/>
  <c r="AH38" i="28"/>
  <c r="AD38" i="28"/>
  <c r="Y38" i="28"/>
  <c r="T38" i="28"/>
  <c r="O38" i="28"/>
  <c r="J38" i="28"/>
  <c r="DG38" i="28"/>
  <c r="CZ38" i="28"/>
  <c r="CP38" i="28"/>
  <c r="CG38" i="28"/>
  <c r="BW38" i="28"/>
  <c r="BN38" i="28"/>
  <c r="BD38" i="28"/>
  <c r="AT38" i="28"/>
  <c r="AK38" i="28"/>
  <c r="AA38" i="28"/>
  <c r="R38" i="28"/>
  <c r="G38" i="28"/>
  <c r="DN38" i="28"/>
  <c r="DS38" i="28"/>
  <c r="DX38" i="28"/>
  <c r="EC38" i="28"/>
  <c r="DF38" i="28"/>
  <c r="CV38" i="28"/>
  <c r="CM38" i="28"/>
  <c r="CC38" i="28"/>
  <c r="BT38" i="28"/>
  <c r="BJ38" i="28"/>
  <c r="AZ38" i="28"/>
  <c r="AQ38" i="28"/>
  <c r="AG38" i="28"/>
  <c r="X38" i="28"/>
  <c r="N38" i="28"/>
  <c r="DK38" i="28"/>
  <c r="DP38" i="28"/>
  <c r="DT38" i="28"/>
  <c r="DY38" i="28"/>
  <c r="ED38" i="28"/>
  <c r="DQ38" i="28"/>
  <c r="EE38" i="28"/>
  <c r="DE38" i="28"/>
  <c r="CU38" i="28"/>
  <c r="CL38" i="28"/>
  <c r="CB38" i="28"/>
  <c r="BR38" i="28"/>
  <c r="BI38" i="28"/>
  <c r="AY38" i="28"/>
  <c r="AP38" i="28"/>
  <c r="AF38" i="28"/>
  <c r="V38" i="28"/>
  <c r="M38" i="28"/>
  <c r="DL38" i="28"/>
  <c r="DV38" i="28"/>
  <c r="DZ38" i="28"/>
  <c r="DJ34" i="28"/>
  <c r="DD34" i="28"/>
  <c r="CY34" i="28"/>
  <c r="CT34" i="28"/>
  <c r="CO34" i="28"/>
  <c r="CJ34" i="28"/>
  <c r="CF34" i="28"/>
  <c r="CA34" i="28"/>
  <c r="BV34" i="28"/>
  <c r="BQ34" i="28"/>
  <c r="BL34" i="28"/>
  <c r="BH34" i="28"/>
  <c r="BC34" i="28"/>
  <c r="AX34" i="28"/>
  <c r="AS34" i="28"/>
  <c r="AN34" i="28"/>
  <c r="AJ34" i="28"/>
  <c r="AE34" i="28"/>
  <c r="Z34" i="28"/>
  <c r="U34" i="28"/>
  <c r="P34" i="28"/>
  <c r="L34" i="28"/>
  <c r="F34" i="28"/>
  <c r="DH34" i="28"/>
  <c r="DB34" i="28"/>
  <c r="CX34" i="28"/>
  <c r="CS34" i="28"/>
  <c r="CN34" i="28"/>
  <c r="CI34" i="28"/>
  <c r="CD34" i="28"/>
  <c r="BZ34" i="28"/>
  <c r="BU34" i="28"/>
  <c r="BP34" i="28"/>
  <c r="BK34" i="28"/>
  <c r="BF34" i="28"/>
  <c r="BB34" i="28"/>
  <c r="AW34" i="28"/>
  <c r="AR34" i="28"/>
  <c r="AM34" i="28"/>
  <c r="AH34" i="28"/>
  <c r="AD34" i="28"/>
  <c r="Y34" i="28"/>
  <c r="T34" i="28"/>
  <c r="O34" i="28"/>
  <c r="J34" i="28"/>
  <c r="E33" i="10"/>
  <c r="E34" i="28" s="1"/>
  <c r="DF34" i="28"/>
  <c r="DA34" i="28"/>
  <c r="CV34" i="28"/>
  <c r="CR34" i="28"/>
  <c r="CM34" i="28"/>
  <c r="CH34" i="28"/>
  <c r="CC34" i="28"/>
  <c r="BX34" i="28"/>
  <c r="BT34" i="28"/>
  <c r="BO34" i="28"/>
  <c r="BJ34" i="28"/>
  <c r="BE34" i="28"/>
  <c r="AZ34" i="28"/>
  <c r="AV34" i="28"/>
  <c r="AQ34" i="28"/>
  <c r="AL34" i="28"/>
  <c r="AG34" i="28"/>
  <c r="AB34" i="28"/>
  <c r="X34" i="28"/>
  <c r="S34" i="28"/>
  <c r="N34" i="28"/>
  <c r="H34" i="28"/>
  <c r="DE34" i="28"/>
  <c r="CL34" i="28"/>
  <c r="BR34" i="28"/>
  <c r="AY34" i="28"/>
  <c r="AF34" i="28"/>
  <c r="M34" i="28"/>
  <c r="DN34" i="28"/>
  <c r="DS34" i="28"/>
  <c r="DX34" i="28"/>
  <c r="EC34" i="28"/>
  <c r="CZ34" i="28"/>
  <c r="CG34" i="28"/>
  <c r="BN34" i="28"/>
  <c r="AT34" i="28"/>
  <c r="AA34" i="28"/>
  <c r="G34" i="28"/>
  <c r="DK34" i="28"/>
  <c r="DP34" i="28"/>
  <c r="DT34" i="28"/>
  <c r="DY34" i="28"/>
  <c r="ED34" i="28"/>
  <c r="E31" i="34"/>
  <c r="F31" i="34" s="1"/>
  <c r="E34" i="12"/>
  <c r="E32" i="30"/>
  <c r="DV34" i="28"/>
  <c r="DZ34" i="28"/>
  <c r="CU34" i="28"/>
  <c r="CB34" i="28"/>
  <c r="BI34" i="28"/>
  <c r="AP34" i="28"/>
  <c r="V34" i="28"/>
  <c r="DL34" i="28"/>
  <c r="DQ34" i="28"/>
  <c r="EE34" i="28"/>
  <c r="ED16" i="28"/>
  <c r="DM16" i="28"/>
  <c r="CA16" i="28"/>
  <c r="CP16" i="28"/>
  <c r="AN16" i="28"/>
  <c r="DB16" i="28"/>
  <c r="H16" i="28"/>
  <c r="DG16" i="28"/>
  <c r="CB27" i="28"/>
  <c r="E28" i="35"/>
  <c r="M27" i="28"/>
  <c r="BB29" i="28"/>
  <c r="J46" i="36"/>
  <c r="J46" i="12"/>
  <c r="J42" i="36"/>
  <c r="J42" i="12"/>
  <c r="J38" i="36"/>
  <c r="J38" i="12"/>
  <c r="J34" i="36"/>
  <c r="J34" i="12"/>
  <c r="J30" i="36"/>
  <c r="J30" i="12"/>
  <c r="J26" i="36"/>
  <c r="J26" i="12"/>
  <c r="J22" i="36"/>
  <c r="J22" i="12"/>
  <c r="J18" i="36"/>
  <c r="J18" i="12"/>
  <c r="CG18" i="28"/>
  <c r="AT18" i="28"/>
  <c r="EE29" i="28"/>
  <c r="DN29" i="28"/>
  <c r="CU29" i="28"/>
  <c r="CG29" i="28"/>
  <c r="BO29" i="28"/>
  <c r="AV29" i="28"/>
  <c r="AH29" i="28"/>
  <c r="U29" i="28"/>
  <c r="F29" i="28"/>
  <c r="DZ29" i="28"/>
  <c r="DG29" i="28"/>
  <c r="CS29" i="28"/>
  <c r="CB29" i="28"/>
  <c r="BI29" i="28"/>
  <c r="AT29" i="28"/>
  <c r="AE29" i="28"/>
  <c r="P29" i="28"/>
  <c r="E28" i="10"/>
  <c r="E29" i="28" s="1"/>
  <c r="D29" i="28"/>
  <c r="DT29" i="28"/>
  <c r="DF29" i="28"/>
  <c r="CN29" i="28"/>
  <c r="BU29" i="28"/>
  <c r="BF29" i="28"/>
  <c r="AP29" i="28"/>
  <c r="Z29" i="28"/>
  <c r="O29" i="28"/>
  <c r="BR25" i="28"/>
  <c r="L17" i="28"/>
  <c r="AE17" i="28"/>
  <c r="AX17" i="28"/>
  <c r="BQ17" i="28"/>
  <c r="CJ17" i="28"/>
  <c r="DD17" i="28"/>
  <c r="DW17" i="28"/>
  <c r="CU25" i="28"/>
  <c r="R28" i="35"/>
  <c r="P27" i="12" s="1"/>
  <c r="D43" i="28"/>
  <c r="E36" i="34"/>
  <c r="F36" i="34" s="1"/>
  <c r="D35" i="28"/>
  <c r="E28" i="34"/>
  <c r="F28" i="34" s="1"/>
  <c r="E29" i="10"/>
  <c r="E22" i="35"/>
  <c r="M19" i="28"/>
  <c r="BJ19" i="28"/>
  <c r="G17" i="28"/>
  <c r="M17" i="28"/>
  <c r="R17" i="28"/>
  <c r="V17" i="28"/>
  <c r="AA17" i="28"/>
  <c r="AF17" i="28"/>
  <c r="AK17" i="28"/>
  <c r="AP17" i="28"/>
  <c r="AT17" i="28"/>
  <c r="AY17" i="28"/>
  <c r="BD17" i="28"/>
  <c r="BI17" i="28"/>
  <c r="BN17" i="28"/>
  <c r="BR17" i="28"/>
  <c r="BW17" i="28"/>
  <c r="CB17" i="28"/>
  <c r="CG17" i="28"/>
  <c r="CL17" i="28"/>
  <c r="CP17" i="28"/>
  <c r="CU17" i="28"/>
  <c r="CZ17" i="28"/>
  <c r="DE17" i="28"/>
  <c r="DJ17" i="28"/>
  <c r="DN17" i="28"/>
  <c r="DS17" i="28"/>
  <c r="DX17" i="28"/>
  <c r="BK30" i="28"/>
  <c r="V27" i="28"/>
  <c r="CL27" i="28"/>
  <c r="G26" i="28"/>
  <c r="Z26" i="28"/>
  <c r="AS26" i="28"/>
  <c r="BQ26" i="28"/>
  <c r="CO26" i="28"/>
  <c r="DM26" i="28"/>
  <c r="S24" i="28"/>
  <c r="AT24" i="28"/>
  <c r="BR24" i="28"/>
  <c r="DE24" i="28"/>
  <c r="E25" i="30"/>
  <c r="X19" i="28"/>
  <c r="CR19" i="28"/>
  <c r="H17" i="28"/>
  <c r="N17" i="28"/>
  <c r="S17" i="28"/>
  <c r="X17" i="28"/>
  <c r="AB17" i="28"/>
  <c r="AG17" i="28"/>
  <c r="AL17" i="28"/>
  <c r="AQ17" i="28"/>
  <c r="AV17" i="28"/>
  <c r="AZ17" i="28"/>
  <c r="BE17" i="28"/>
  <c r="BJ17" i="28"/>
  <c r="BO17" i="28"/>
  <c r="BT17" i="28"/>
  <c r="BX17" i="28"/>
  <c r="CC17" i="28"/>
  <c r="CH17" i="28"/>
  <c r="CM17" i="28"/>
  <c r="CR17" i="28"/>
  <c r="CV17" i="28"/>
  <c r="DA17" i="28"/>
  <c r="DF17" i="28"/>
  <c r="DK17" i="28"/>
  <c r="DP17" i="28"/>
  <c r="DT17" i="28"/>
  <c r="DZ17" i="28"/>
  <c r="G30" i="28"/>
  <c r="BT30" i="28"/>
  <c r="AP27" i="28"/>
  <c r="DN27" i="28"/>
  <c r="L26" i="28"/>
  <c r="AE26" i="28"/>
  <c r="AX26" i="28"/>
  <c r="BV26" i="28"/>
  <c r="CT26" i="28"/>
  <c r="DW26" i="28"/>
  <c r="AF25" i="28"/>
  <c r="V24" i="28"/>
  <c r="AV24" i="28"/>
  <c r="CG24" i="28"/>
  <c r="DJ24" i="28"/>
  <c r="EF22" i="28"/>
  <c r="E26" i="10"/>
  <c r="E27" i="28" s="1"/>
  <c r="AQ19" i="28"/>
  <c r="CU19" i="28"/>
  <c r="J17" i="28"/>
  <c r="O17" i="28"/>
  <c r="T17" i="28"/>
  <c r="Y17" i="28"/>
  <c r="AD17" i="28"/>
  <c r="AH17" i="28"/>
  <c r="AM17" i="28"/>
  <c r="AR17" i="28"/>
  <c r="AW17" i="28"/>
  <c r="BB17" i="28"/>
  <c r="BF17" i="28"/>
  <c r="BK17" i="28"/>
  <c r="BP17" i="28"/>
  <c r="BU17" i="28"/>
  <c r="BZ17" i="28"/>
  <c r="CD17" i="28"/>
  <c r="CI17" i="28"/>
  <c r="CN17" i="28"/>
  <c r="CS17" i="28"/>
  <c r="CX17" i="28"/>
  <c r="DB17" i="28"/>
  <c r="DG17" i="28"/>
  <c r="DL17" i="28"/>
  <c r="DQ17" i="28"/>
  <c r="DV17" i="28"/>
  <c r="AB30" i="28"/>
  <c r="DQ30" i="28"/>
  <c r="BI27" i="28"/>
  <c r="DX27" i="28"/>
  <c r="P26" i="28"/>
  <c r="AJ26" i="28"/>
  <c r="BC26" i="28"/>
  <c r="CA26" i="28"/>
  <c r="DD26" i="28"/>
  <c r="EB26" i="28"/>
  <c r="AF24" i="28"/>
  <c r="BE24" i="28"/>
  <c r="CH24" i="28"/>
  <c r="ED24" i="28"/>
  <c r="CN16" i="28"/>
  <c r="AM16" i="28"/>
  <c r="E32" i="34"/>
  <c r="F32" i="34" s="1"/>
  <c r="B59" i="30"/>
  <c r="E14" i="30"/>
  <c r="E52" i="34"/>
  <c r="F52" i="34" s="1"/>
  <c r="E16" i="12"/>
  <c r="E14" i="24" s="1"/>
  <c r="J16" i="28"/>
  <c r="AF16" i="28"/>
  <c r="AY16" i="28"/>
  <c r="BZ16" i="28"/>
  <c r="DL16" i="28"/>
  <c r="L16" i="28"/>
  <c r="X16" i="28"/>
  <c r="AG16" i="28"/>
  <c r="AQ16" i="28"/>
  <c r="AZ16" i="28"/>
  <c r="BJ16" i="28"/>
  <c r="CB16" i="28"/>
  <c r="CU16" i="28"/>
  <c r="DN16" i="28"/>
  <c r="T16" i="28"/>
  <c r="BT16" i="28"/>
  <c r="CC16" i="28"/>
  <c r="CM16" i="28"/>
  <c r="CV16" i="28"/>
  <c r="DF16" i="28"/>
  <c r="DP16" i="28"/>
  <c r="DY16" i="28"/>
  <c r="N16" i="28"/>
  <c r="E45" i="30"/>
  <c r="D31" i="28"/>
  <c r="E46" i="10"/>
  <c r="D21" i="28"/>
  <c r="E39" i="12"/>
  <c r="E37" i="24" s="1"/>
  <c r="E53" i="30"/>
  <c r="E33" i="30"/>
  <c r="B66" i="35"/>
  <c r="B57" i="12"/>
  <c r="A55" i="21"/>
  <c r="B59" i="24"/>
  <c r="A63" i="21"/>
  <c r="E35" i="12"/>
  <c r="E33" i="24" s="1"/>
  <c r="E21" i="12"/>
  <c r="D19" i="21" s="1"/>
  <c r="B54" i="34"/>
  <c r="E48" i="34"/>
  <c r="F48" i="34" s="1"/>
  <c r="E18" i="34"/>
  <c r="F18" i="34" s="1"/>
  <c r="B62" i="34"/>
  <c r="E50" i="10"/>
  <c r="E30" i="10"/>
  <c r="BU16" i="28"/>
  <c r="AD16" i="28"/>
  <c r="E34" i="10"/>
  <c r="AZ60" i="10"/>
  <c r="D47" i="28"/>
  <c r="E48" i="35"/>
  <c r="R48" i="35" s="1"/>
  <c r="P47" i="12" s="1"/>
  <c r="E13" i="34"/>
  <c r="F13" i="34" s="1"/>
  <c r="P16" i="28"/>
  <c r="AK16" i="28"/>
  <c r="BD16" i="28"/>
  <c r="CI16" i="28"/>
  <c r="DV16" i="28"/>
  <c r="O16" i="28"/>
  <c r="Z16" i="28"/>
  <c r="AJ16" i="28"/>
  <c r="AS16" i="28"/>
  <c r="BC16" i="28"/>
  <c r="BN16" i="28"/>
  <c r="CG16" i="28"/>
  <c r="CZ16" i="28"/>
  <c r="DS16" i="28"/>
  <c r="BL16" i="28"/>
  <c r="BV16" i="28"/>
  <c r="CF16" i="28"/>
  <c r="CO16" i="28"/>
  <c r="CY16" i="28"/>
  <c r="DH16" i="28"/>
  <c r="DR16" i="28"/>
  <c r="EB16" i="28"/>
  <c r="E59" i="10"/>
  <c r="E60" i="28" s="1"/>
  <c r="E32" i="35"/>
  <c r="E19" i="30"/>
  <c r="A65" i="28"/>
  <c r="B58" i="35"/>
  <c r="A59" i="21"/>
  <c r="D39" i="28"/>
  <c r="D16" i="28"/>
  <c r="E60" i="12"/>
  <c r="E58" i="24" s="1"/>
  <c r="J13" i="12"/>
  <c r="E17" i="35"/>
  <c r="DZ16" i="28"/>
  <c r="BF16" i="28"/>
  <c r="S16" i="28"/>
  <c r="E36" i="35"/>
  <c r="A61" i="28"/>
  <c r="B58" i="34"/>
  <c r="E15" i="10"/>
  <c r="V16" i="28"/>
  <c r="AP16" i="28"/>
  <c r="BI16" i="28"/>
  <c r="CS16" i="28"/>
  <c r="EE16" i="28"/>
  <c r="R16" i="28"/>
  <c r="AB16" i="28"/>
  <c r="AL16" i="28"/>
  <c r="AV16" i="28"/>
  <c r="BE16" i="28"/>
  <c r="BR16" i="28"/>
  <c r="CL16" i="28"/>
  <c r="DE16" i="28"/>
  <c r="DX16" i="28"/>
  <c r="BO16" i="28"/>
  <c r="BX16" i="28"/>
  <c r="CH16" i="28"/>
  <c r="CR16" i="28"/>
  <c r="DA16" i="28"/>
  <c r="DK16" i="28"/>
  <c r="DT16" i="28"/>
  <c r="E37" i="30"/>
  <c r="AZ64" i="10"/>
  <c r="B55" i="24"/>
  <c r="AZ56" i="10"/>
  <c r="AQ49" i="10"/>
  <c r="AR49" i="10" s="1"/>
  <c r="G51" i="37" s="1"/>
  <c r="F51" i="12"/>
  <c r="I51" i="12" s="1"/>
  <c r="F50" i="12"/>
  <c r="I50" i="12" s="1"/>
  <c r="F47" i="12"/>
  <c r="I47" i="12" s="1"/>
  <c r="V55" i="10"/>
  <c r="AS49" i="10"/>
  <c r="I51" i="37" s="1"/>
  <c r="F56" i="12"/>
  <c r="I56" i="12" s="1"/>
  <c r="AQ55" i="10"/>
  <c r="AR55" i="10" s="1"/>
  <c r="G57" i="37" s="1"/>
  <c r="V53" i="10"/>
  <c r="E33" i="35"/>
  <c r="EC25" i="28"/>
  <c r="E53" i="12"/>
  <c r="D51" i="21" s="1"/>
  <c r="E48" i="10"/>
  <c r="E49" i="28" s="1"/>
  <c r="E46" i="35"/>
  <c r="E42" i="35"/>
  <c r="E33" i="12"/>
  <c r="D31" i="21" s="1"/>
  <c r="AG55" i="10"/>
  <c r="CL56" i="28"/>
  <c r="DY30" i="28"/>
  <c r="DX24" i="28"/>
  <c r="DN19" i="28"/>
  <c r="DN18" i="28"/>
  <c r="O30" i="28"/>
  <c r="AT30" i="28"/>
  <c r="CH30" i="28"/>
  <c r="EC29" i="28"/>
  <c r="AP25" i="28"/>
  <c r="CB25" i="28"/>
  <c r="DN25" i="28"/>
  <c r="DS24" i="28"/>
  <c r="DY22" i="28"/>
  <c r="ED22" i="28"/>
  <c r="DX20" i="28"/>
  <c r="AA19" i="28"/>
  <c r="BN19" i="28"/>
  <c r="H18" i="28"/>
  <c r="U30" i="28"/>
  <c r="BB30" i="28"/>
  <c r="CZ30" i="28"/>
  <c r="J29" i="28"/>
  <c r="T29" i="28"/>
  <c r="AD29" i="28"/>
  <c r="AM29" i="28"/>
  <c r="AZ29" i="28"/>
  <c r="BN29" i="28"/>
  <c r="BZ29" i="28"/>
  <c r="CM29" i="28"/>
  <c r="CZ29" i="28"/>
  <c r="DL29" i="28"/>
  <c r="DY29" i="28"/>
  <c r="S28" i="28"/>
  <c r="AY27" i="28"/>
  <c r="CU27" i="28"/>
  <c r="BL26" i="28"/>
  <c r="CF26" i="28"/>
  <c r="CY26" i="28"/>
  <c r="DR26" i="28"/>
  <c r="M25" i="28"/>
  <c r="AY25" i="28"/>
  <c r="CL25" i="28"/>
  <c r="DX25" i="28"/>
  <c r="BW24" i="28"/>
  <c r="CU24" i="28"/>
  <c r="DT24" i="28"/>
  <c r="CP23" i="28"/>
  <c r="DV22" i="28"/>
  <c r="DZ22" i="28"/>
  <c r="EE22" i="28"/>
  <c r="E51" i="30"/>
  <c r="E44" i="10"/>
  <c r="E45" i="28" s="1"/>
  <c r="E12" i="37"/>
  <c r="E17" i="37"/>
  <c r="E20" i="24"/>
  <c r="BK14" i="28"/>
  <c r="P17" i="22"/>
  <c r="E61" i="34"/>
  <c r="F61" i="34" s="1"/>
  <c r="E56" i="30"/>
  <c r="E61" i="30"/>
  <c r="E60" i="30"/>
  <c r="D29" i="21"/>
  <c r="E49" i="24"/>
  <c r="E50" i="24"/>
  <c r="D34" i="21"/>
  <c r="D60" i="21"/>
  <c r="E64" i="35"/>
  <c r="E38" i="24"/>
  <c r="D63" i="21"/>
  <c r="E43" i="24"/>
  <c r="D8" i="21"/>
  <c r="D26" i="21"/>
  <c r="EL66" i="28"/>
  <c r="EM66" i="28" s="1"/>
  <c r="DO5" i="28"/>
  <c r="BS5" i="28"/>
  <c r="W5" i="28"/>
  <c r="E64" i="24"/>
  <c r="BG5" i="28"/>
  <c r="Q5" i="28"/>
  <c r="DI5" i="28"/>
  <c r="E41" i="12"/>
  <c r="E25" i="12"/>
  <c r="D23" i="21" s="1"/>
  <c r="E11" i="12"/>
  <c r="D9" i="21" s="1"/>
  <c r="D64" i="28"/>
  <c r="E38" i="34"/>
  <c r="F38" i="34" s="1"/>
  <c r="E30" i="34"/>
  <c r="F30" i="34" s="1"/>
  <c r="E22" i="34"/>
  <c r="F22" i="34" s="1"/>
  <c r="E32" i="10"/>
  <c r="E33" i="28" s="1"/>
  <c r="E23" i="30"/>
  <c r="CW5" i="28"/>
  <c r="BA5" i="28"/>
  <c r="CE5" i="28"/>
  <c r="AO5" i="28"/>
  <c r="B61" i="24"/>
  <c r="E26" i="35"/>
  <c r="CQ5" i="28"/>
  <c r="AU5" i="28"/>
  <c r="E36" i="24"/>
  <c r="D46" i="21"/>
  <c r="EA5" i="28"/>
  <c r="DC5" i="28"/>
  <c r="BM5" i="28"/>
  <c r="R18" i="22"/>
  <c r="E40" i="10"/>
  <c r="E41" i="28" s="1"/>
  <c r="EL60" i="28"/>
  <c r="EM60" i="28" s="1"/>
  <c r="J6" i="12"/>
  <c r="Y1" i="10"/>
  <c r="S5" i="10"/>
  <c r="J14" i="12"/>
  <c r="J10" i="12"/>
  <c r="E22" i="10"/>
  <c r="E23" i="28" s="1"/>
  <c r="E38" i="28"/>
  <c r="E56" i="28"/>
  <c r="E54" i="28"/>
  <c r="E39" i="28"/>
  <c r="E51" i="28"/>
  <c r="E31" i="28"/>
  <c r="M56" i="28"/>
  <c r="BL56" i="28"/>
  <c r="DK56" i="28"/>
  <c r="AQ52" i="10"/>
  <c r="AR52" i="10" s="1"/>
  <c r="G54" i="37" s="1"/>
  <c r="F53" i="36"/>
  <c r="AQ48" i="10"/>
  <c r="AR48" i="10" s="1"/>
  <c r="G50" i="37" s="1"/>
  <c r="F49" i="36"/>
  <c r="I56" i="36"/>
  <c r="H56" i="36"/>
  <c r="J19" i="12"/>
  <c r="J19" i="36"/>
  <c r="E22" i="28"/>
  <c r="AK20" i="28"/>
  <c r="CA20" i="28"/>
  <c r="N19" i="28"/>
  <c r="AG19" i="28"/>
  <c r="AZ19" i="28"/>
  <c r="BX19" i="28"/>
  <c r="DK19" i="28"/>
  <c r="V18" i="28"/>
  <c r="BI18" i="28"/>
  <c r="CU18" i="28"/>
  <c r="F30" i="28"/>
  <c r="T30" i="28"/>
  <c r="AH30" i="28"/>
  <c r="AZ30" i="28"/>
  <c r="BR30" i="28"/>
  <c r="CR30" i="28"/>
  <c r="E24" i="28"/>
  <c r="E53" i="28"/>
  <c r="E46" i="28"/>
  <c r="E43" i="28"/>
  <c r="AF56" i="28"/>
  <c r="CF56" i="28"/>
  <c r="ED56" i="28"/>
  <c r="AQ53" i="10"/>
  <c r="AR53" i="10" s="1"/>
  <c r="G55" i="37" s="1"/>
  <c r="F54" i="36"/>
  <c r="AG52" i="10"/>
  <c r="AT52" i="10" s="1"/>
  <c r="F51" i="24" s="1"/>
  <c r="G53" i="36"/>
  <c r="K53" i="36" s="1"/>
  <c r="I50" i="36"/>
  <c r="H50" i="36"/>
  <c r="E26" i="28"/>
  <c r="DM20" i="28"/>
  <c r="CJ20" i="28"/>
  <c r="AY20" i="28"/>
  <c r="R19" i="28"/>
  <c r="AK19" i="28"/>
  <c r="BD19" i="28"/>
  <c r="CB19" i="28"/>
  <c r="AA18" i="28"/>
  <c r="BN18" i="28"/>
  <c r="CZ18" i="28"/>
  <c r="Y14" i="28"/>
  <c r="AM14" i="28"/>
  <c r="ED30" i="28"/>
  <c r="DT30" i="28"/>
  <c r="DL30" i="28"/>
  <c r="DE30" i="28"/>
  <c r="CU30" i="28"/>
  <c r="CM30" i="28"/>
  <c r="CD30" i="28"/>
  <c r="BU30" i="28"/>
  <c r="BN30" i="28"/>
  <c r="BE30" i="28"/>
  <c r="AV30" i="28"/>
  <c r="AM30" i="28"/>
  <c r="AF30" i="28"/>
  <c r="V30" i="28"/>
  <c r="P30" i="28"/>
  <c r="J30" i="28"/>
  <c r="DZ30" i="28"/>
  <c r="DS30" i="28"/>
  <c r="DK30" i="28"/>
  <c r="DA30" i="28"/>
  <c r="CS30" i="28"/>
  <c r="CL30" i="28"/>
  <c r="CB30" i="28"/>
  <c r="EE30" i="28"/>
  <c r="DX30" i="28"/>
  <c r="DN30" i="28"/>
  <c r="DF30" i="28"/>
  <c r="CX30" i="28"/>
  <c r="CN30" i="28"/>
  <c r="CG30" i="28"/>
  <c r="BX30" i="28"/>
  <c r="BO30" i="28"/>
  <c r="BF30" i="28"/>
  <c r="AY30" i="28"/>
  <c r="AP30" i="28"/>
  <c r="AG30" i="28"/>
  <c r="Y30" i="28"/>
  <c r="R30" i="28"/>
  <c r="L30" i="28"/>
  <c r="E28" i="28"/>
  <c r="E47" i="28"/>
  <c r="E44" i="28"/>
  <c r="AL56" i="28"/>
  <c r="AQ54" i="10"/>
  <c r="AR54" i="10" s="1"/>
  <c r="G56" i="37" s="1"/>
  <c r="F55" i="36"/>
  <c r="AG53" i="10"/>
  <c r="E52" i="21" s="1"/>
  <c r="G54" i="36"/>
  <c r="K54" i="36" s="1"/>
  <c r="AQ50" i="10"/>
  <c r="AR50" i="10" s="1"/>
  <c r="G52" i="37" s="1"/>
  <c r="F51" i="36"/>
  <c r="AQ46" i="10"/>
  <c r="AR46" i="10" s="1"/>
  <c r="G48" i="37" s="1"/>
  <c r="F47" i="36"/>
  <c r="J17" i="12"/>
  <c r="J17" i="36"/>
  <c r="E30" i="28"/>
  <c r="E25" i="28"/>
  <c r="DX19" i="28"/>
  <c r="DA19" i="28"/>
  <c r="CH19" i="28"/>
  <c r="BO19" i="28"/>
  <c r="BE19" i="28"/>
  <c r="AV19" i="28"/>
  <c r="AL19" i="28"/>
  <c r="AB19" i="28"/>
  <c r="S19" i="28"/>
  <c r="H19" i="28"/>
  <c r="ED19" i="28"/>
  <c r="DE19" i="28"/>
  <c r="CL19" i="28"/>
  <c r="BR19" i="28"/>
  <c r="BI19" i="28"/>
  <c r="AY19" i="28"/>
  <c r="AP19" i="28"/>
  <c r="AF19" i="28"/>
  <c r="V19" i="28"/>
  <c r="AP18" i="28"/>
  <c r="CB18" i="28"/>
  <c r="M30" i="28"/>
  <c r="AA30" i="28"/>
  <c r="AR30" i="28"/>
  <c r="BI30" i="28"/>
  <c r="BZ30" i="28"/>
  <c r="DG30" i="28"/>
  <c r="E35" i="28"/>
  <c r="E36" i="28"/>
  <c r="S30" i="35"/>
  <c r="Q29" i="12" s="1"/>
  <c r="E50" i="28"/>
  <c r="I52" i="36"/>
  <c r="H52" i="36"/>
  <c r="AG47" i="10"/>
  <c r="F48" i="36"/>
  <c r="J28" i="36"/>
  <c r="DE18" i="28"/>
  <c r="CL18" i="28"/>
  <c r="BR18" i="28"/>
  <c r="AY18" i="28"/>
  <c r="AF18" i="28"/>
  <c r="M18" i="28"/>
  <c r="DJ18" i="28"/>
  <c r="CP18" i="28"/>
  <c r="BW18" i="28"/>
  <c r="BD18" i="28"/>
  <c r="AK18" i="28"/>
  <c r="R18" i="28"/>
  <c r="M14" i="28"/>
  <c r="H29" i="28"/>
  <c r="N29" i="28"/>
  <c r="S29" i="28"/>
  <c r="X29" i="28"/>
  <c r="AB29" i="28"/>
  <c r="AG29" i="28"/>
  <c r="AL29" i="28"/>
  <c r="AR29" i="28"/>
  <c r="AY29" i="28"/>
  <c r="BE29" i="28"/>
  <c r="BK29" i="28"/>
  <c r="BR29" i="28"/>
  <c r="BX29" i="28"/>
  <c r="CD29" i="28"/>
  <c r="CL29" i="28"/>
  <c r="CR29" i="28"/>
  <c r="CX29" i="28"/>
  <c r="DE29" i="28"/>
  <c r="DK29" i="28"/>
  <c r="DQ29" i="28"/>
  <c r="DX29" i="28"/>
  <c r="ED29" i="28"/>
  <c r="H25" i="28"/>
  <c r="S25" i="28"/>
  <c r="AB25" i="28"/>
  <c r="AL25" i="28"/>
  <c r="AV25" i="28"/>
  <c r="BE25" i="28"/>
  <c r="BO25" i="28"/>
  <c r="BX25" i="28"/>
  <c r="CH25" i="28"/>
  <c r="CR25" i="28"/>
  <c r="DA25" i="28"/>
  <c r="DK25" i="28"/>
  <c r="DT25" i="28"/>
  <c r="ED25" i="28"/>
  <c r="R24" i="28"/>
  <c r="AB24" i="28"/>
  <c r="AP24" i="28"/>
  <c r="BD24" i="28"/>
  <c r="BO24" i="28"/>
  <c r="CB24" i="28"/>
  <c r="CP24" i="28"/>
  <c r="DA24" i="28"/>
  <c r="DN24" i="28"/>
  <c r="EC24" i="28"/>
  <c r="R23" i="28"/>
  <c r="AT23" i="28"/>
  <c r="CU23" i="28"/>
  <c r="N25" i="28"/>
  <c r="X25" i="28"/>
  <c r="AG25" i="28"/>
  <c r="AQ25" i="28"/>
  <c r="AZ25" i="28"/>
  <c r="BJ25" i="28"/>
  <c r="BT25" i="28"/>
  <c r="CC25" i="28"/>
  <c r="CM25" i="28"/>
  <c r="CV25" i="28"/>
  <c r="DF25" i="28"/>
  <c r="DP25" i="28"/>
  <c r="DY25" i="28"/>
  <c r="G29" i="28"/>
  <c r="M29" i="28"/>
  <c r="R29" i="28"/>
  <c r="V29" i="28"/>
  <c r="AA29" i="28"/>
  <c r="AF29" i="28"/>
  <c r="AK29" i="28"/>
  <c r="AQ29" i="28"/>
  <c r="AW29" i="28"/>
  <c r="BD29" i="28"/>
  <c r="BJ29" i="28"/>
  <c r="BP29" i="28"/>
  <c r="BW29" i="28"/>
  <c r="CC29" i="28"/>
  <c r="CI29" i="28"/>
  <c r="CP29" i="28"/>
  <c r="CV29" i="28"/>
  <c r="DB29" i="28"/>
  <c r="DJ29" i="28"/>
  <c r="DP29" i="28"/>
  <c r="DV29" i="28"/>
  <c r="R25" i="28"/>
  <c r="AA25" i="28"/>
  <c r="AK25" i="28"/>
  <c r="AT25" i="28"/>
  <c r="BD25" i="28"/>
  <c r="BN25" i="28"/>
  <c r="BW25" i="28"/>
  <c r="CG25" i="28"/>
  <c r="CP25" i="28"/>
  <c r="CZ25" i="28"/>
  <c r="DJ25" i="28"/>
  <c r="DS25" i="28"/>
  <c r="M24" i="28"/>
  <c r="AA24" i="28"/>
  <c r="AL24" i="28"/>
  <c r="AY24" i="28"/>
  <c r="BN24" i="28"/>
  <c r="BX24" i="28"/>
  <c r="CL24" i="28"/>
  <c r="CZ24" i="28"/>
  <c r="DK24" i="28"/>
  <c r="AP23" i="28"/>
  <c r="J8" i="12"/>
  <c r="J15" i="12"/>
  <c r="J12" i="12"/>
  <c r="J9" i="12"/>
  <c r="J16" i="12"/>
  <c r="E16" i="28"/>
  <c r="I56" i="37"/>
  <c r="E56" i="37"/>
  <c r="I52" i="37"/>
  <c r="E52" i="37"/>
  <c r="E47" i="36"/>
  <c r="I48" i="37"/>
  <c r="E48" i="37"/>
  <c r="E44" i="37"/>
  <c r="E40" i="37"/>
  <c r="E35" i="36"/>
  <c r="E36" i="37"/>
  <c r="E31" i="36"/>
  <c r="E32" i="37"/>
  <c r="E12" i="28"/>
  <c r="E28" i="36"/>
  <c r="E29" i="37"/>
  <c r="I53" i="37"/>
  <c r="E53" i="37"/>
  <c r="I49" i="37"/>
  <c r="E49" i="37"/>
  <c r="E45" i="37"/>
  <c r="E41" i="37"/>
  <c r="E37" i="37"/>
  <c r="E33" i="37"/>
  <c r="E15" i="28"/>
  <c r="E22" i="37"/>
  <c r="E21" i="37"/>
  <c r="E20" i="37"/>
  <c r="AP15" i="28"/>
  <c r="E16" i="37"/>
  <c r="E31" i="37"/>
  <c r="E25" i="36"/>
  <c r="E26" i="37"/>
  <c r="E22" i="36"/>
  <c r="E23" i="37"/>
  <c r="E11" i="28"/>
  <c r="E53" i="36"/>
  <c r="E54" i="37"/>
  <c r="I54" i="37"/>
  <c r="E49" i="36"/>
  <c r="E50" i="37"/>
  <c r="I50" i="37"/>
  <c r="E45" i="36"/>
  <c r="E46" i="37"/>
  <c r="E41" i="36"/>
  <c r="E42" i="37"/>
  <c r="E38" i="37"/>
  <c r="E34" i="37"/>
  <c r="E14" i="28"/>
  <c r="E19" i="37"/>
  <c r="DQ14" i="28"/>
  <c r="E15" i="37"/>
  <c r="E29" i="36"/>
  <c r="E30" i="37"/>
  <c r="E25" i="37"/>
  <c r="E24" i="37"/>
  <c r="E55" i="37"/>
  <c r="I55" i="37"/>
  <c r="E51" i="37"/>
  <c r="E47" i="37"/>
  <c r="E42" i="36"/>
  <c r="E43" i="37"/>
  <c r="E38" i="36"/>
  <c r="E39" i="37"/>
  <c r="E35" i="37"/>
  <c r="I57" i="37"/>
  <c r="E57" i="37"/>
  <c r="E18" i="37"/>
  <c r="E28" i="37"/>
  <c r="E27" i="37"/>
  <c r="E13" i="28"/>
  <c r="E7" i="28"/>
  <c r="D7" i="21"/>
  <c r="E9" i="28"/>
  <c r="E8" i="28"/>
  <c r="E35" i="24"/>
  <c r="AH14" i="28"/>
  <c r="AZ62" i="10"/>
  <c r="B63" i="36"/>
  <c r="G58" i="10"/>
  <c r="I59" i="28" s="1"/>
  <c r="B59" i="36"/>
  <c r="E36" i="10"/>
  <c r="E37" i="36"/>
  <c r="E34" i="35"/>
  <c r="E33" i="36"/>
  <c r="AM63" i="10"/>
  <c r="AO63" i="10"/>
  <c r="E64" i="36"/>
  <c r="AM57" i="10"/>
  <c r="AO57" i="10"/>
  <c r="E58" i="36"/>
  <c r="EF21" i="28"/>
  <c r="E21" i="36"/>
  <c r="EF20" i="28"/>
  <c r="E20" i="36"/>
  <c r="EF19" i="28"/>
  <c r="E19" i="36"/>
  <c r="U13" i="28"/>
  <c r="AS13" i="28"/>
  <c r="BV13" i="28"/>
  <c r="G7" i="10"/>
  <c r="I8" i="28" s="1"/>
  <c r="EI8" i="28" s="1"/>
  <c r="S8" i="12" s="1"/>
  <c r="B8" i="36"/>
  <c r="B66" i="12"/>
  <c r="B66" i="36"/>
  <c r="G61" i="10"/>
  <c r="I62" i="28" s="1"/>
  <c r="B62" i="36"/>
  <c r="B55" i="34"/>
  <c r="B58" i="36"/>
  <c r="G6" i="10"/>
  <c r="I7" i="28" s="1"/>
  <c r="EI7" i="28" s="1"/>
  <c r="EL7" i="28" s="1"/>
  <c r="B7" i="36"/>
  <c r="E54" i="12"/>
  <c r="E54" i="36"/>
  <c r="E48" i="30"/>
  <c r="E50" i="36"/>
  <c r="E47" i="35"/>
  <c r="E46" i="36"/>
  <c r="E35" i="35"/>
  <c r="E34" i="36"/>
  <c r="AM65" i="10"/>
  <c r="E66" i="36"/>
  <c r="AO65" i="10"/>
  <c r="AM64" i="10"/>
  <c r="AO64" i="10"/>
  <c r="E65" i="36"/>
  <c r="AM58" i="10"/>
  <c r="AO58" i="10"/>
  <c r="E59" i="36"/>
  <c r="EC56" i="28"/>
  <c r="E56" i="36"/>
  <c r="EF18" i="28"/>
  <c r="E18" i="36"/>
  <c r="N15" i="28"/>
  <c r="E15" i="36"/>
  <c r="DV14" i="28"/>
  <c r="E14" i="36"/>
  <c r="Z13" i="28"/>
  <c r="AZ13" i="28"/>
  <c r="E31" i="35"/>
  <c r="E30" i="36"/>
  <c r="G64" i="10"/>
  <c r="I65" i="28" s="1"/>
  <c r="B65" i="36"/>
  <c r="E54" i="10"/>
  <c r="E55" i="36"/>
  <c r="E49" i="30"/>
  <c r="E51" i="36"/>
  <c r="E40" i="34"/>
  <c r="F40" i="34" s="1"/>
  <c r="E43" i="36"/>
  <c r="E40" i="35"/>
  <c r="E39" i="36"/>
  <c r="D60" i="28"/>
  <c r="E60" i="36"/>
  <c r="AM59" i="10"/>
  <c r="AO59" i="10"/>
  <c r="DZ11" i="28"/>
  <c r="E11" i="36"/>
  <c r="DY17" i="28"/>
  <c r="E17" i="36"/>
  <c r="DV13" i="28"/>
  <c r="E13" i="36"/>
  <c r="DY24" i="28"/>
  <c r="E24" i="36"/>
  <c r="DN23" i="28"/>
  <c r="E23" i="36"/>
  <c r="I24" i="14"/>
  <c r="U2" i="36"/>
  <c r="A62" i="21"/>
  <c r="B64" i="36"/>
  <c r="B58" i="30"/>
  <c r="B60" i="36"/>
  <c r="E50" i="30"/>
  <c r="E52" i="36"/>
  <c r="E46" i="30"/>
  <c r="E48" i="36"/>
  <c r="E45" i="35"/>
  <c r="E44" i="36"/>
  <c r="E39" i="10"/>
  <c r="E40" i="36"/>
  <c r="E37" i="35"/>
  <c r="E36" i="36"/>
  <c r="F32" i="28"/>
  <c r="E32" i="36"/>
  <c r="AM62" i="10"/>
  <c r="AO62" i="10"/>
  <c r="E63" i="36"/>
  <c r="AM61" i="10"/>
  <c r="AO61" i="10"/>
  <c r="E62" i="36"/>
  <c r="E62" i="35"/>
  <c r="AM60" i="10"/>
  <c r="E61" i="36"/>
  <c r="AO60" i="10"/>
  <c r="E55" i="30"/>
  <c r="AM56" i="10"/>
  <c r="E57" i="36"/>
  <c r="AO56" i="10"/>
  <c r="CN10" i="28"/>
  <c r="E10" i="36"/>
  <c r="DQ16" i="28"/>
  <c r="E16" i="36"/>
  <c r="CD14" i="28"/>
  <c r="O13" i="28"/>
  <c r="AL13" i="28"/>
  <c r="BL13" i="28"/>
  <c r="DZ12" i="28"/>
  <c r="E12" i="36"/>
  <c r="DE27" i="28"/>
  <c r="E27" i="36"/>
  <c r="EF26" i="28"/>
  <c r="E26" i="36"/>
  <c r="D1" i="21"/>
  <c r="A1" i="36"/>
  <c r="J7" i="36"/>
  <c r="J7" i="12"/>
  <c r="J11" i="12"/>
  <c r="J11" i="36"/>
  <c r="K6" i="12"/>
  <c r="K6" i="36"/>
  <c r="I6" i="12"/>
  <c r="I6" i="36"/>
  <c r="U64" i="12"/>
  <c r="S64" i="36"/>
  <c r="U60" i="12"/>
  <c r="S60" i="36"/>
  <c r="V65" i="12"/>
  <c r="T65" i="36"/>
  <c r="V64" i="12"/>
  <c r="T64" i="36"/>
  <c r="V58" i="12"/>
  <c r="T58" i="36"/>
  <c r="U63" i="12"/>
  <c r="S63" i="36"/>
  <c r="U59" i="12"/>
  <c r="S59" i="36"/>
  <c r="V66" i="12"/>
  <c r="T66" i="36"/>
  <c r="V59" i="12"/>
  <c r="T59" i="36"/>
  <c r="U66" i="12"/>
  <c r="S66" i="36"/>
  <c r="U62" i="12"/>
  <c r="S62" i="36"/>
  <c r="U58" i="12"/>
  <c r="S58" i="36"/>
  <c r="V62" i="12"/>
  <c r="T62" i="36"/>
  <c r="V61" i="12"/>
  <c r="T61" i="36"/>
  <c r="V60" i="12"/>
  <c r="T60" i="36"/>
  <c r="U65" i="12"/>
  <c r="S65" i="36"/>
  <c r="U61" i="12"/>
  <c r="S61" i="36"/>
  <c r="U57" i="12"/>
  <c r="S57" i="36"/>
  <c r="V63" i="12"/>
  <c r="T63" i="36"/>
  <c r="V57" i="12"/>
  <c r="T57" i="36"/>
  <c r="BI21" i="28"/>
  <c r="CU21" i="28"/>
  <c r="V20" i="28"/>
  <c r="AX20" i="28"/>
  <c r="BW20" i="28"/>
  <c r="CU20" i="28"/>
  <c r="DW20" i="28"/>
  <c r="DT19" i="28"/>
  <c r="EC18" i="28"/>
  <c r="EE17" i="28"/>
  <c r="L17" i="12"/>
  <c r="F16" i="28"/>
  <c r="BB14" i="28"/>
  <c r="CI14" i="28"/>
  <c r="CJ13" i="28"/>
  <c r="BF14" i="28"/>
  <c r="CX14" i="28"/>
  <c r="CT13" i="28"/>
  <c r="D6" i="21"/>
  <c r="E49" i="35"/>
  <c r="R13" i="28"/>
  <c r="AB13" i="28"/>
  <c r="AQ13" i="28"/>
  <c r="BC13" i="28"/>
  <c r="BO13" i="28"/>
  <c r="CH13" i="28"/>
  <c r="E51" i="10"/>
  <c r="E47" i="10"/>
  <c r="E31" i="10"/>
  <c r="E41" i="35"/>
  <c r="E21" i="35"/>
  <c r="E18" i="30"/>
  <c r="D42" i="21"/>
  <c r="E53" i="35"/>
  <c r="E6" i="30"/>
  <c r="E9" i="10"/>
  <c r="L13" i="28"/>
  <c r="X13" i="28"/>
  <c r="AJ13" i="28"/>
  <c r="AV13" i="28"/>
  <c r="BJ13" i="28"/>
  <c r="BX13" i="28"/>
  <c r="CO13" i="28"/>
  <c r="AV58" i="10"/>
  <c r="G65" i="10"/>
  <c r="I66" i="28" s="1"/>
  <c r="D53" i="21"/>
  <c r="AZ65" i="10"/>
  <c r="B67" i="35"/>
  <c r="E12" i="24"/>
  <c r="B64" i="24"/>
  <c r="I64" i="12"/>
  <c r="A64" i="21"/>
  <c r="D27" i="21"/>
  <c r="P16" i="22"/>
  <c r="B64" i="30"/>
  <c r="BT19" i="28"/>
  <c r="CC19" i="28"/>
  <c r="CM19" i="28"/>
  <c r="CV19" i="28"/>
  <c r="DF19" i="28"/>
  <c r="DP19" i="28"/>
  <c r="DY19" i="28"/>
  <c r="DS18" i="28"/>
  <c r="EB17" i="28"/>
  <c r="BW19" i="28"/>
  <c r="CG19" i="28"/>
  <c r="CP19" i="28"/>
  <c r="CZ19" i="28"/>
  <c r="DJ19" i="28"/>
  <c r="DS19" i="28"/>
  <c r="EC19" i="28"/>
  <c r="DX18" i="28"/>
  <c r="EC17" i="28"/>
  <c r="D71" i="10"/>
  <c r="E58" i="30"/>
  <c r="B60" i="12"/>
  <c r="AZ59" i="10"/>
  <c r="A64" i="28"/>
  <c r="E58" i="21"/>
  <c r="E57" i="34"/>
  <c r="F57" i="34" s="1"/>
  <c r="AT63" i="10"/>
  <c r="F62" i="24" s="1"/>
  <c r="B61" i="34"/>
  <c r="E61" i="35"/>
  <c r="B57" i="34"/>
  <c r="A58" i="21"/>
  <c r="B61" i="35"/>
  <c r="F64" i="21"/>
  <c r="G63" i="10"/>
  <c r="I64" i="28" s="1"/>
  <c r="B58" i="24"/>
  <c r="AZ63" i="10"/>
  <c r="B62" i="30"/>
  <c r="B62" i="24"/>
  <c r="E62" i="21"/>
  <c r="E59" i="24"/>
  <c r="A60" i="21"/>
  <c r="G56" i="10"/>
  <c r="I57" i="28" s="1"/>
  <c r="E58" i="35"/>
  <c r="AT59" i="10"/>
  <c r="F58" i="24" s="1"/>
  <c r="AV61" i="10"/>
  <c r="H49" i="12"/>
  <c r="AV60" i="10"/>
  <c r="Q8" i="22"/>
  <c r="R16" i="22"/>
  <c r="R19" i="22"/>
  <c r="G57" i="24"/>
  <c r="R12" i="22"/>
  <c r="G61" i="24"/>
  <c r="B63" i="12"/>
  <c r="B64" i="35"/>
  <c r="A61" i="21"/>
  <c r="A66" i="28"/>
  <c r="B63" i="34"/>
  <c r="A59" i="28"/>
  <c r="B56" i="24"/>
  <c r="H55" i="12"/>
  <c r="B63" i="35"/>
  <c r="AZ61" i="10"/>
  <c r="A63" i="28"/>
  <c r="B56" i="30"/>
  <c r="B57" i="30"/>
  <c r="B60" i="24"/>
  <c r="D18" i="28"/>
  <c r="AZ58" i="10"/>
  <c r="E15" i="34"/>
  <c r="F15" i="34" s="1"/>
  <c r="E20" i="35"/>
  <c r="S20" i="35" s="1"/>
  <c r="Q19" i="12" s="1"/>
  <c r="E17" i="10"/>
  <c r="B57" i="24"/>
  <c r="B60" i="35"/>
  <c r="B60" i="34"/>
  <c r="D70" i="10"/>
  <c r="A56" i="21"/>
  <c r="E17" i="30"/>
  <c r="B60" i="30"/>
  <c r="B59" i="34"/>
  <c r="D19" i="28"/>
  <c r="E19" i="12"/>
  <c r="D17" i="21" s="1"/>
  <c r="E18" i="12"/>
  <c r="E17" i="12"/>
  <c r="D15" i="21" s="1"/>
  <c r="G62" i="24"/>
  <c r="E14" i="34"/>
  <c r="F14" i="34" s="1"/>
  <c r="E19" i="35"/>
  <c r="S19" i="35" s="1"/>
  <c r="Q18" i="12" s="1"/>
  <c r="E16" i="10"/>
  <c r="AT47" i="10"/>
  <c r="P48" i="36" s="1"/>
  <c r="E46" i="21"/>
  <c r="AU52" i="10"/>
  <c r="AV52" i="10" s="1"/>
  <c r="AW52" i="10" s="1"/>
  <c r="AA54" i="37" s="1"/>
  <c r="M53" i="12"/>
  <c r="AQ47" i="10"/>
  <c r="AR47" i="10" s="1"/>
  <c r="G49" i="37" s="1"/>
  <c r="F56" i="28"/>
  <c r="Z56" i="28"/>
  <c r="AY56" i="28"/>
  <c r="BX56" i="28"/>
  <c r="CY56" i="28"/>
  <c r="DX56" i="28"/>
  <c r="AP21" i="28"/>
  <c r="CB21" i="28"/>
  <c r="DN21" i="28"/>
  <c r="U20" i="28"/>
  <c r="AF20" i="28"/>
  <c r="AT20" i="28"/>
  <c r="BH20" i="28"/>
  <c r="BR20" i="28"/>
  <c r="CG20" i="28"/>
  <c r="CT20" i="28"/>
  <c r="DE20" i="28"/>
  <c r="DS20" i="28"/>
  <c r="AG48" i="10"/>
  <c r="AG46" i="10"/>
  <c r="M21" i="28"/>
  <c r="AY21" i="28"/>
  <c r="CL21" i="28"/>
  <c r="DX21" i="28"/>
  <c r="EE20" i="28"/>
  <c r="EB20" i="28"/>
  <c r="DH20" i="28"/>
  <c r="CY20" i="28"/>
  <c r="CO20" i="28"/>
  <c r="CF20" i="28"/>
  <c r="BV20" i="28"/>
  <c r="BL20" i="28"/>
  <c r="BC20" i="28"/>
  <c r="AS20" i="28"/>
  <c r="AJ20" i="28"/>
  <c r="Z20" i="28"/>
  <c r="P20" i="28"/>
  <c r="H20" i="28"/>
  <c r="AG51" i="10"/>
  <c r="E50" i="21" s="1"/>
  <c r="S56" i="28"/>
  <c r="AS56" i="28"/>
  <c r="BR56" i="28"/>
  <c r="CR56" i="28"/>
  <c r="DR56" i="28"/>
  <c r="AG49" i="10"/>
  <c r="AF21" i="28"/>
  <c r="BR21" i="28"/>
  <c r="DE21" i="28"/>
  <c r="G20" i="28"/>
  <c r="R20" i="28"/>
  <c r="AE20" i="28"/>
  <c r="AP20" i="28"/>
  <c r="BD20" i="28"/>
  <c r="BQ20" i="28"/>
  <c r="CB20" i="28"/>
  <c r="CP20" i="28"/>
  <c r="DD20" i="28"/>
  <c r="DN20" i="28"/>
  <c r="EC20" i="28"/>
  <c r="CU28" i="28"/>
  <c r="BR28" i="28"/>
  <c r="AR28" i="28"/>
  <c r="H26" i="28"/>
  <c r="M26" i="28"/>
  <c r="R26" i="28"/>
  <c r="V26" i="28"/>
  <c r="AA26" i="28"/>
  <c r="AF26" i="28"/>
  <c r="AK26" i="28"/>
  <c r="AP26" i="28"/>
  <c r="AT26" i="28"/>
  <c r="AY26" i="28"/>
  <c r="BD26" i="28"/>
  <c r="BI26" i="28"/>
  <c r="BN26" i="28"/>
  <c r="BR26" i="28"/>
  <c r="BW26" i="28"/>
  <c r="CB26" i="28"/>
  <c r="CG26" i="28"/>
  <c r="CL26" i="28"/>
  <c r="CP26" i="28"/>
  <c r="CU26" i="28"/>
  <c r="CZ26" i="28"/>
  <c r="DE26" i="28"/>
  <c r="DJ26" i="28"/>
  <c r="DN26" i="28"/>
  <c r="DS26" i="28"/>
  <c r="DX26" i="28"/>
  <c r="EC26" i="28"/>
  <c r="N26" i="28"/>
  <c r="S26" i="28"/>
  <c r="X26" i="28"/>
  <c r="AB26" i="28"/>
  <c r="AG26" i="28"/>
  <c r="AL26" i="28"/>
  <c r="AQ26" i="28"/>
  <c r="AV26" i="28"/>
  <c r="AZ26" i="28"/>
  <c r="BE26" i="28"/>
  <c r="BJ26" i="28"/>
  <c r="BO26" i="28"/>
  <c r="BT26" i="28"/>
  <c r="BX26" i="28"/>
  <c r="CC26" i="28"/>
  <c r="CH26" i="28"/>
  <c r="CM26" i="28"/>
  <c r="CR26" i="28"/>
  <c r="CV26" i="28"/>
  <c r="DA26" i="28"/>
  <c r="DF26" i="28"/>
  <c r="DK26" i="28"/>
  <c r="DP26" i="28"/>
  <c r="DT26" i="28"/>
  <c r="DY26" i="28"/>
  <c r="ED26" i="28"/>
  <c r="BW23" i="28"/>
  <c r="DJ23" i="28"/>
  <c r="H30" i="28"/>
  <c r="N30" i="28"/>
  <c r="S30" i="28"/>
  <c r="X30" i="28"/>
  <c r="AD30" i="28"/>
  <c r="AK30" i="28"/>
  <c r="AQ30" i="28"/>
  <c r="AW30" i="28"/>
  <c r="BD30" i="28"/>
  <c r="BJ30" i="28"/>
  <c r="BP30" i="28"/>
  <c r="BW30" i="28"/>
  <c r="CC30" i="28"/>
  <c r="CI30" i="28"/>
  <c r="CP30" i="28"/>
  <c r="CV30" i="28"/>
  <c r="DB30" i="28"/>
  <c r="DJ30" i="28"/>
  <c r="DP30" i="28"/>
  <c r="DV30" i="28"/>
  <c r="EC30" i="28"/>
  <c r="AF27" i="28"/>
  <c r="BR27" i="28"/>
  <c r="F26" i="28"/>
  <c r="J26" i="28"/>
  <c r="O26" i="28"/>
  <c r="T26" i="28"/>
  <c r="Y26" i="28"/>
  <c r="AD26" i="28"/>
  <c r="AH26" i="28"/>
  <c r="AM26" i="28"/>
  <c r="AR26" i="28"/>
  <c r="AW26" i="28"/>
  <c r="BB26" i="28"/>
  <c r="BF26" i="28"/>
  <c r="BK26" i="28"/>
  <c r="BP26" i="28"/>
  <c r="BU26" i="28"/>
  <c r="BZ26" i="28"/>
  <c r="CD26" i="28"/>
  <c r="CI26" i="28"/>
  <c r="CN26" i="28"/>
  <c r="CS26" i="28"/>
  <c r="CX26" i="28"/>
  <c r="DB26" i="28"/>
  <c r="DG26" i="28"/>
  <c r="DL26" i="28"/>
  <c r="DQ26" i="28"/>
  <c r="DV26" i="28"/>
  <c r="DZ26" i="28"/>
  <c r="EE26" i="28"/>
  <c r="N24" i="28"/>
  <c r="X24" i="28"/>
  <c r="AG24" i="28"/>
  <c r="AQ24" i="28"/>
  <c r="AZ24" i="28"/>
  <c r="BJ24" i="28"/>
  <c r="BT24" i="28"/>
  <c r="CC24" i="28"/>
  <c r="CM24" i="28"/>
  <c r="CV24" i="28"/>
  <c r="DF24" i="28"/>
  <c r="DP24" i="28"/>
  <c r="H23" i="28"/>
  <c r="AA23" i="28"/>
  <c r="BD23" i="28"/>
  <c r="CB23" i="28"/>
  <c r="E51" i="35"/>
  <c r="E25" i="24"/>
  <c r="E54" i="24"/>
  <c r="E51" i="24"/>
  <c r="E44" i="35"/>
  <c r="S36" i="35"/>
  <c r="Q35" i="12" s="1"/>
  <c r="R36" i="35"/>
  <c r="P35" i="12" s="1"/>
  <c r="T36" i="35"/>
  <c r="R35" i="12" s="1"/>
  <c r="D45" i="21"/>
  <c r="S39" i="35"/>
  <c r="Q38" i="12" s="1"/>
  <c r="R39" i="35"/>
  <c r="P38" i="12" s="1"/>
  <c r="T39" i="35"/>
  <c r="R38" i="12" s="1"/>
  <c r="S27" i="35"/>
  <c r="Q26" i="12" s="1"/>
  <c r="R27" i="35"/>
  <c r="P26" i="12" s="1"/>
  <c r="T27" i="35"/>
  <c r="R26" i="12" s="1"/>
  <c r="S48" i="35"/>
  <c r="Q47" i="12" s="1"/>
  <c r="AU47" i="10"/>
  <c r="R55" i="35"/>
  <c r="P54" i="12" s="1"/>
  <c r="T55" i="35"/>
  <c r="R54" i="12" s="1"/>
  <c r="S55" i="35"/>
  <c r="Q54" i="12" s="1"/>
  <c r="M48" i="12"/>
  <c r="R54" i="35"/>
  <c r="P53" i="12" s="1"/>
  <c r="T54" i="35"/>
  <c r="R53" i="12" s="1"/>
  <c r="S29" i="35"/>
  <c r="Q28" i="12" s="1"/>
  <c r="T29" i="35"/>
  <c r="R28" i="12" s="1"/>
  <c r="S32" i="35"/>
  <c r="Q31" i="12" s="1"/>
  <c r="R32" i="35"/>
  <c r="P31" i="12" s="1"/>
  <c r="T32" i="35"/>
  <c r="R31" i="12" s="1"/>
  <c r="R38" i="35"/>
  <c r="P37" i="12" s="1"/>
  <c r="T38" i="35"/>
  <c r="R37" i="12" s="1"/>
  <c r="S38" i="35"/>
  <c r="Q37" i="12" s="1"/>
  <c r="T50" i="35"/>
  <c r="R49" i="12" s="1"/>
  <c r="R57" i="35"/>
  <c r="P56" i="12" s="1"/>
  <c r="T57" i="35"/>
  <c r="R56" i="12" s="1"/>
  <c r="S57" i="35"/>
  <c r="Q56" i="12" s="1"/>
  <c r="R29" i="35"/>
  <c r="P28" i="12" s="1"/>
  <c r="R50" i="35"/>
  <c r="P49" i="12" s="1"/>
  <c r="T56" i="35"/>
  <c r="R55" i="12" s="1"/>
  <c r="R56" i="35"/>
  <c r="P55" i="12" s="1"/>
  <c r="T30" i="35"/>
  <c r="R29" i="12" s="1"/>
  <c r="G56" i="28"/>
  <c r="N56" i="28"/>
  <c r="U56" i="28"/>
  <c r="AA56" i="28"/>
  <c r="AG56" i="28"/>
  <c r="AN56" i="28"/>
  <c r="AT56" i="28"/>
  <c r="AZ56" i="28"/>
  <c r="BH56" i="28"/>
  <c r="BN56" i="28"/>
  <c r="BT56" i="28"/>
  <c r="CA56" i="28"/>
  <c r="CG56" i="28"/>
  <c r="CM56" i="28"/>
  <c r="CT56" i="28"/>
  <c r="CZ56" i="28"/>
  <c r="DF56" i="28"/>
  <c r="DM56" i="28"/>
  <c r="DS56" i="28"/>
  <c r="DY56" i="28"/>
  <c r="EF56" i="28"/>
  <c r="AG54" i="10"/>
  <c r="F21" i="28"/>
  <c r="P21" i="28"/>
  <c r="Z21" i="28"/>
  <c r="AJ21" i="28"/>
  <c r="AS21" i="28"/>
  <c r="BC21" i="28"/>
  <c r="BL21" i="28"/>
  <c r="BV21" i="28"/>
  <c r="CF21" i="28"/>
  <c r="CO21" i="28"/>
  <c r="CY21" i="28"/>
  <c r="DH21" i="28"/>
  <c r="DR21" i="28"/>
  <c r="EB21" i="28"/>
  <c r="EF28" i="28"/>
  <c r="EB28" i="28"/>
  <c r="DW28" i="28"/>
  <c r="DR28" i="28"/>
  <c r="DM28" i="28"/>
  <c r="DH28" i="28"/>
  <c r="DD28" i="28"/>
  <c r="CY28" i="28"/>
  <c r="CT28" i="28"/>
  <c r="CO28" i="28"/>
  <c r="CJ28" i="28"/>
  <c r="CF28" i="28"/>
  <c r="CA28" i="28"/>
  <c r="BV28" i="28"/>
  <c r="BQ28" i="28"/>
  <c r="BL28" i="28"/>
  <c r="BH28" i="28"/>
  <c r="BC28" i="28"/>
  <c r="AX28" i="28"/>
  <c r="AS28" i="28"/>
  <c r="AN28" i="28"/>
  <c r="AJ28" i="28"/>
  <c r="AE28" i="28"/>
  <c r="Z28" i="28"/>
  <c r="U28" i="28"/>
  <c r="P28" i="28"/>
  <c r="L28" i="28"/>
  <c r="G28" i="28"/>
  <c r="EE28" i="28"/>
  <c r="DZ28" i="28"/>
  <c r="DV28" i="28"/>
  <c r="DQ28" i="28"/>
  <c r="DL28" i="28"/>
  <c r="DG28" i="28"/>
  <c r="DB28" i="28"/>
  <c r="CX28" i="28"/>
  <c r="CS28" i="28"/>
  <c r="CN28" i="28"/>
  <c r="ED28" i="28"/>
  <c r="DT28" i="28"/>
  <c r="DK28" i="28"/>
  <c r="DA28" i="28"/>
  <c r="CR28" i="28"/>
  <c r="CI28" i="28"/>
  <c r="CC28" i="28"/>
  <c r="BW28" i="28"/>
  <c r="BP28" i="28"/>
  <c r="BJ28" i="28"/>
  <c r="BD28" i="28"/>
  <c r="AW28" i="28"/>
  <c r="AQ28" i="28"/>
  <c r="AK28" i="28"/>
  <c r="AD28" i="28"/>
  <c r="X28" i="28"/>
  <c r="R28" i="28"/>
  <c r="J28" i="28"/>
  <c r="EC28" i="28"/>
  <c r="DS28" i="28"/>
  <c r="DJ28" i="28"/>
  <c r="CZ28" i="28"/>
  <c r="CP28" i="28"/>
  <c r="CH28" i="28"/>
  <c r="CB28" i="28"/>
  <c r="BU28" i="28"/>
  <c r="BO28" i="28"/>
  <c r="BI28" i="28"/>
  <c r="BB28" i="28"/>
  <c r="AV28" i="28"/>
  <c r="AP28" i="28"/>
  <c r="AH28" i="28"/>
  <c r="AB28" i="28"/>
  <c r="V28" i="28"/>
  <c r="O28" i="28"/>
  <c r="DY28" i="28"/>
  <c r="DP28" i="28"/>
  <c r="DF28" i="28"/>
  <c r="CV28" i="28"/>
  <c r="CM28" i="28"/>
  <c r="CG28" i="28"/>
  <c r="BZ28" i="28"/>
  <c r="BT28" i="28"/>
  <c r="BN28" i="28"/>
  <c r="BF28" i="28"/>
  <c r="AZ28" i="28"/>
  <c r="AT28" i="28"/>
  <c r="AM28" i="28"/>
  <c r="AG28" i="28"/>
  <c r="AA28" i="28"/>
  <c r="T28" i="28"/>
  <c r="N28" i="28"/>
  <c r="H28" i="28"/>
  <c r="H56" i="28"/>
  <c r="P56" i="28"/>
  <c r="V56" i="28"/>
  <c r="AB56" i="28"/>
  <c r="AJ56" i="28"/>
  <c r="AP56" i="28"/>
  <c r="AV56" i="28"/>
  <c r="BC56" i="28"/>
  <c r="BI56" i="28"/>
  <c r="BO56" i="28"/>
  <c r="BV56" i="28"/>
  <c r="CB56" i="28"/>
  <c r="CH56" i="28"/>
  <c r="CO56" i="28"/>
  <c r="CU56" i="28"/>
  <c r="DA56" i="28"/>
  <c r="DH56" i="28"/>
  <c r="DN56" i="28"/>
  <c r="DT56" i="28"/>
  <c r="EB56" i="28"/>
  <c r="G21" i="28"/>
  <c r="R21" i="28"/>
  <c r="AA21" i="28"/>
  <c r="AK21" i="28"/>
  <c r="AT21" i="28"/>
  <c r="BD21" i="28"/>
  <c r="BN21" i="28"/>
  <c r="BW21" i="28"/>
  <c r="CG21" i="28"/>
  <c r="CP21" i="28"/>
  <c r="CZ21" i="28"/>
  <c r="DJ21" i="28"/>
  <c r="DS21" i="28"/>
  <c r="EC21" i="28"/>
  <c r="Y28" i="28"/>
  <c r="AY28" i="28"/>
  <c r="BX28" i="28"/>
  <c r="DE28" i="28"/>
  <c r="L56" i="28"/>
  <c r="R56" i="28"/>
  <c r="X56" i="28"/>
  <c r="AE56" i="28"/>
  <c r="AK56" i="28"/>
  <c r="AQ56" i="28"/>
  <c r="AX56" i="28"/>
  <c r="BD56" i="28"/>
  <c r="BJ56" i="28"/>
  <c r="BQ56" i="28"/>
  <c r="BW56" i="28"/>
  <c r="CC56" i="28"/>
  <c r="CJ56" i="28"/>
  <c r="CP56" i="28"/>
  <c r="CV56" i="28"/>
  <c r="DD56" i="28"/>
  <c r="DJ56" i="28"/>
  <c r="DP56" i="28"/>
  <c r="DW56" i="28"/>
  <c r="AG50" i="10"/>
  <c r="AT50" i="10" s="1"/>
  <c r="L21" i="28"/>
  <c r="U21" i="28"/>
  <c r="AE21" i="28"/>
  <c r="AN21" i="28"/>
  <c r="AX21" i="28"/>
  <c r="BH21" i="28"/>
  <c r="BQ21" i="28"/>
  <c r="CA21" i="28"/>
  <c r="CJ21" i="28"/>
  <c r="CT21" i="28"/>
  <c r="DD21" i="28"/>
  <c r="DM21" i="28"/>
  <c r="DW21" i="28"/>
  <c r="F28" i="28"/>
  <c r="AF28" i="28"/>
  <c r="BE28" i="28"/>
  <c r="CD28" i="28"/>
  <c r="DN28" i="28"/>
  <c r="EE56" i="28"/>
  <c r="DZ56" i="28"/>
  <c r="DV56" i="28"/>
  <c r="DQ56" i="28"/>
  <c r="DL56" i="28"/>
  <c r="DG56" i="28"/>
  <c r="DB56" i="28"/>
  <c r="CX56" i="28"/>
  <c r="CS56" i="28"/>
  <c r="CN56" i="28"/>
  <c r="CI56" i="28"/>
  <c r="CD56" i="28"/>
  <c r="BZ56" i="28"/>
  <c r="BU56" i="28"/>
  <c r="BP56" i="28"/>
  <c r="BK56" i="28"/>
  <c r="BF56" i="28"/>
  <c r="BB56" i="28"/>
  <c r="AW56" i="28"/>
  <c r="AR56" i="28"/>
  <c r="AM56" i="28"/>
  <c r="AH56" i="28"/>
  <c r="AD56" i="28"/>
  <c r="Y56" i="28"/>
  <c r="T56" i="28"/>
  <c r="O56" i="28"/>
  <c r="J56" i="28"/>
  <c r="AT53" i="10"/>
  <c r="E20" i="10"/>
  <c r="EE21" i="28"/>
  <c r="DZ21" i="28"/>
  <c r="DV21" i="28"/>
  <c r="DQ21" i="28"/>
  <c r="DL21" i="28"/>
  <c r="DG21" i="28"/>
  <c r="DB21" i="28"/>
  <c r="CX21" i="28"/>
  <c r="CS21" i="28"/>
  <c r="CN21" i="28"/>
  <c r="CI21" i="28"/>
  <c r="CD21" i="28"/>
  <c r="BZ21" i="28"/>
  <c r="BU21" i="28"/>
  <c r="BP21" i="28"/>
  <c r="BK21" i="28"/>
  <c r="BF21" i="28"/>
  <c r="BB21" i="28"/>
  <c r="AW21" i="28"/>
  <c r="AR21" i="28"/>
  <c r="AM21" i="28"/>
  <c r="AH21" i="28"/>
  <c r="AD21" i="28"/>
  <c r="Y21" i="28"/>
  <c r="T21" i="28"/>
  <c r="O21" i="28"/>
  <c r="J21" i="28"/>
  <c r="ED21" i="28"/>
  <c r="DY21" i="28"/>
  <c r="DT21" i="28"/>
  <c r="DP21" i="28"/>
  <c r="DK21" i="28"/>
  <c r="DF21" i="28"/>
  <c r="DA21" i="28"/>
  <c r="CV21" i="28"/>
  <c r="CR21" i="28"/>
  <c r="CM21" i="28"/>
  <c r="CH21" i="28"/>
  <c r="CC21" i="28"/>
  <c r="BX21" i="28"/>
  <c r="BT21" i="28"/>
  <c r="BO21" i="28"/>
  <c r="BJ21" i="28"/>
  <c r="BE21" i="28"/>
  <c r="AZ21" i="28"/>
  <c r="AV21" i="28"/>
  <c r="AQ21" i="28"/>
  <c r="AL21" i="28"/>
  <c r="AG21" i="28"/>
  <c r="AB21" i="28"/>
  <c r="X21" i="28"/>
  <c r="S21" i="28"/>
  <c r="N21" i="28"/>
  <c r="H21" i="28"/>
  <c r="M28" i="28"/>
  <c r="AL28" i="28"/>
  <c r="BK28" i="28"/>
  <c r="CL28" i="28"/>
  <c r="DX28" i="28"/>
  <c r="EF27" i="28"/>
  <c r="EB27" i="28"/>
  <c r="DW27" i="28"/>
  <c r="DR27" i="28"/>
  <c r="DM27" i="28"/>
  <c r="DH27" i="28"/>
  <c r="DD27" i="28"/>
  <c r="CY27" i="28"/>
  <c r="CT27" i="28"/>
  <c r="CO27" i="28"/>
  <c r="CJ27" i="28"/>
  <c r="CF27" i="28"/>
  <c r="CA27" i="28"/>
  <c r="BV27" i="28"/>
  <c r="BQ27" i="28"/>
  <c r="BL27" i="28"/>
  <c r="BH27" i="28"/>
  <c r="BC27" i="28"/>
  <c r="AX27" i="28"/>
  <c r="AS27" i="28"/>
  <c r="AN27" i="28"/>
  <c r="AJ27" i="28"/>
  <c r="AE27" i="28"/>
  <c r="Z27" i="28"/>
  <c r="U27" i="28"/>
  <c r="P27" i="28"/>
  <c r="L27" i="28"/>
  <c r="G27" i="28"/>
  <c r="EE27" i="28"/>
  <c r="DZ27" i="28"/>
  <c r="DV27" i="28"/>
  <c r="DQ27" i="28"/>
  <c r="DL27" i="28"/>
  <c r="DG27" i="28"/>
  <c r="DB27" i="28"/>
  <c r="CX27" i="28"/>
  <c r="CS27" i="28"/>
  <c r="CN27" i="28"/>
  <c r="CI27" i="28"/>
  <c r="CD27" i="28"/>
  <c r="BZ27" i="28"/>
  <c r="BU27" i="28"/>
  <c r="BP27" i="28"/>
  <c r="BK27" i="28"/>
  <c r="BF27" i="28"/>
  <c r="BB27" i="28"/>
  <c r="AW27" i="28"/>
  <c r="AR27" i="28"/>
  <c r="AM27" i="28"/>
  <c r="AH27" i="28"/>
  <c r="AD27" i="28"/>
  <c r="Y27" i="28"/>
  <c r="T27" i="28"/>
  <c r="O27" i="28"/>
  <c r="J27" i="28"/>
  <c r="F27" i="28"/>
  <c r="N27" i="28"/>
  <c r="X27" i="28"/>
  <c r="AG27" i="28"/>
  <c r="AQ27" i="28"/>
  <c r="AZ27" i="28"/>
  <c r="BJ27" i="28"/>
  <c r="BT27" i="28"/>
  <c r="CC27" i="28"/>
  <c r="CM27" i="28"/>
  <c r="CV27" i="28"/>
  <c r="DF27" i="28"/>
  <c r="DP27" i="28"/>
  <c r="DY27" i="28"/>
  <c r="N20" i="28"/>
  <c r="S20" i="28"/>
  <c r="X20" i="28"/>
  <c r="AB20" i="28"/>
  <c r="AG20" i="28"/>
  <c r="AL20" i="28"/>
  <c r="AQ20" i="28"/>
  <c r="AV20" i="28"/>
  <c r="AZ20" i="28"/>
  <c r="BE20" i="28"/>
  <c r="BJ20" i="28"/>
  <c r="BO20" i="28"/>
  <c r="BT20" i="28"/>
  <c r="BX20" i="28"/>
  <c r="CC20" i="28"/>
  <c r="CH20" i="28"/>
  <c r="CM20" i="28"/>
  <c r="CR20" i="28"/>
  <c r="CV20" i="28"/>
  <c r="DA20" i="28"/>
  <c r="DF20" i="28"/>
  <c r="DK20" i="28"/>
  <c r="DP20" i="28"/>
  <c r="DT20" i="28"/>
  <c r="DY20" i="28"/>
  <c r="ED20" i="28"/>
  <c r="Z30" i="28"/>
  <c r="AE30" i="28"/>
  <c r="AJ30" i="28"/>
  <c r="AN30" i="28"/>
  <c r="AS30" i="28"/>
  <c r="AX30" i="28"/>
  <c r="BC30" i="28"/>
  <c r="BH30" i="28"/>
  <c r="BL30" i="28"/>
  <c r="BQ30" i="28"/>
  <c r="BV30" i="28"/>
  <c r="CA30" i="28"/>
  <c r="CF30" i="28"/>
  <c r="CJ30" i="28"/>
  <c r="CO30" i="28"/>
  <c r="CT30" i="28"/>
  <c r="CY30" i="28"/>
  <c r="DD30" i="28"/>
  <c r="DH30" i="28"/>
  <c r="DM30" i="28"/>
  <c r="DR30" i="28"/>
  <c r="DW30" i="28"/>
  <c r="EB30" i="28"/>
  <c r="EF30" i="28"/>
  <c r="EF29" i="28"/>
  <c r="EB29" i="28"/>
  <c r="DW29" i="28"/>
  <c r="DR29" i="28"/>
  <c r="DM29" i="28"/>
  <c r="DH29" i="28"/>
  <c r="DD29" i="28"/>
  <c r="CY29" i="28"/>
  <c r="CT29" i="28"/>
  <c r="CO29" i="28"/>
  <c r="CJ29" i="28"/>
  <c r="CF29" i="28"/>
  <c r="CA29" i="28"/>
  <c r="BV29" i="28"/>
  <c r="BQ29" i="28"/>
  <c r="BL29" i="28"/>
  <c r="BH29" i="28"/>
  <c r="BC29" i="28"/>
  <c r="AX29" i="28"/>
  <c r="AS29" i="28"/>
  <c r="AN29" i="28"/>
  <c r="H27" i="28"/>
  <c r="R27" i="28"/>
  <c r="AA27" i="28"/>
  <c r="AK27" i="28"/>
  <c r="AT27" i="28"/>
  <c r="BD27" i="28"/>
  <c r="BN27" i="28"/>
  <c r="BW27" i="28"/>
  <c r="CG27" i="28"/>
  <c r="CP27" i="28"/>
  <c r="CZ27" i="28"/>
  <c r="DJ27" i="28"/>
  <c r="DS27" i="28"/>
  <c r="EC27" i="28"/>
  <c r="E19" i="10"/>
  <c r="F20" i="28"/>
  <c r="J20" i="28"/>
  <c r="O20" i="28"/>
  <c r="T20" i="28"/>
  <c r="Y20" i="28"/>
  <c r="AD20" i="28"/>
  <c r="AH20" i="28"/>
  <c r="AM20" i="28"/>
  <c r="AR20" i="28"/>
  <c r="AW20" i="28"/>
  <c r="BB20" i="28"/>
  <c r="BF20" i="28"/>
  <c r="BK20" i="28"/>
  <c r="BP20" i="28"/>
  <c r="BU20" i="28"/>
  <c r="BZ20" i="28"/>
  <c r="CD20" i="28"/>
  <c r="CI20" i="28"/>
  <c r="CN20" i="28"/>
  <c r="CS20" i="28"/>
  <c r="CX20" i="28"/>
  <c r="DB20" i="28"/>
  <c r="DG20" i="28"/>
  <c r="DL20" i="28"/>
  <c r="DQ20" i="28"/>
  <c r="DV20" i="28"/>
  <c r="DZ20" i="28"/>
  <c r="S27" i="28"/>
  <c r="AB27" i="28"/>
  <c r="AL27" i="28"/>
  <c r="AV27" i="28"/>
  <c r="BE27" i="28"/>
  <c r="BO27" i="28"/>
  <c r="BX27" i="28"/>
  <c r="CH27" i="28"/>
  <c r="CR27" i="28"/>
  <c r="DA27" i="28"/>
  <c r="DK27" i="28"/>
  <c r="DT27" i="28"/>
  <c r="ED27" i="28"/>
  <c r="EF23" i="28"/>
  <c r="EB23" i="28"/>
  <c r="DW23" i="28"/>
  <c r="DR23" i="28"/>
  <c r="DM23" i="28"/>
  <c r="DH23" i="28"/>
  <c r="DD23" i="28"/>
  <c r="CY23" i="28"/>
  <c r="CT23" i="28"/>
  <c r="CO23" i="28"/>
  <c r="CJ23" i="28"/>
  <c r="CF23" i="28"/>
  <c r="CA23" i="28"/>
  <c r="BV23" i="28"/>
  <c r="BQ23" i="28"/>
  <c r="BL23" i="28"/>
  <c r="BH23" i="28"/>
  <c r="BC23" i="28"/>
  <c r="AX23" i="28"/>
  <c r="AS23" i="28"/>
  <c r="AN23" i="28"/>
  <c r="AJ23" i="28"/>
  <c r="AE23" i="28"/>
  <c r="Z23" i="28"/>
  <c r="U23" i="28"/>
  <c r="P23" i="28"/>
  <c r="L23" i="28"/>
  <c r="G23" i="28"/>
  <c r="EE23" i="28"/>
  <c r="DZ23" i="28"/>
  <c r="DV23" i="28"/>
  <c r="DQ23" i="28"/>
  <c r="DL23" i="28"/>
  <c r="DG23" i="28"/>
  <c r="DB23" i="28"/>
  <c r="CX23" i="28"/>
  <c r="CS23" i="28"/>
  <c r="CN23" i="28"/>
  <c r="CI23" i="28"/>
  <c r="CD23" i="28"/>
  <c r="BZ23" i="28"/>
  <c r="BU23" i="28"/>
  <c r="BP23" i="28"/>
  <c r="BK23" i="28"/>
  <c r="BF23" i="28"/>
  <c r="BB23" i="28"/>
  <c r="AW23" i="28"/>
  <c r="AR23" i="28"/>
  <c r="AM23" i="28"/>
  <c r="AH23" i="28"/>
  <c r="AD23" i="28"/>
  <c r="Y23" i="28"/>
  <c r="T23" i="28"/>
  <c r="O23" i="28"/>
  <c r="J23" i="28"/>
  <c r="F23" i="28"/>
  <c r="ED23" i="28"/>
  <c r="DY23" i="28"/>
  <c r="DT23" i="28"/>
  <c r="DP23" i="28"/>
  <c r="DK23" i="28"/>
  <c r="DF23" i="28"/>
  <c r="DA23" i="28"/>
  <c r="CV23" i="28"/>
  <c r="CR23" i="28"/>
  <c r="CM23" i="28"/>
  <c r="CH23" i="28"/>
  <c r="CC23" i="28"/>
  <c r="BX23" i="28"/>
  <c r="BT23" i="28"/>
  <c r="BO23" i="28"/>
  <c r="BJ23" i="28"/>
  <c r="BE23" i="28"/>
  <c r="AZ23" i="28"/>
  <c r="AV23" i="28"/>
  <c r="AQ23" i="28"/>
  <c r="AL23" i="28"/>
  <c r="AG23" i="28"/>
  <c r="AB23" i="28"/>
  <c r="X23" i="28"/>
  <c r="S23" i="28"/>
  <c r="N23" i="28"/>
  <c r="CG23" i="28"/>
  <c r="CZ23" i="28"/>
  <c r="DS23" i="28"/>
  <c r="EF25" i="28"/>
  <c r="EB25" i="28"/>
  <c r="DW25" i="28"/>
  <c r="DR25" i="28"/>
  <c r="DM25" i="28"/>
  <c r="DH25" i="28"/>
  <c r="DD25" i="28"/>
  <c r="CY25" i="28"/>
  <c r="CT25" i="28"/>
  <c r="CO25" i="28"/>
  <c r="CJ25" i="28"/>
  <c r="CF25" i="28"/>
  <c r="CA25" i="28"/>
  <c r="BV25" i="28"/>
  <c r="BQ25" i="28"/>
  <c r="BL25" i="28"/>
  <c r="BH25" i="28"/>
  <c r="BC25" i="28"/>
  <c r="AX25" i="28"/>
  <c r="AS25" i="28"/>
  <c r="AN25" i="28"/>
  <c r="AJ25" i="28"/>
  <c r="AE25" i="28"/>
  <c r="Z25" i="28"/>
  <c r="U25" i="28"/>
  <c r="P25" i="28"/>
  <c r="L25" i="28"/>
  <c r="G25" i="28"/>
  <c r="EE25" i="28"/>
  <c r="DZ25" i="28"/>
  <c r="DV25" i="28"/>
  <c r="DQ25" i="28"/>
  <c r="DL25" i="28"/>
  <c r="DG25" i="28"/>
  <c r="DB25" i="28"/>
  <c r="CX25" i="28"/>
  <c r="CS25" i="28"/>
  <c r="CN25" i="28"/>
  <c r="CI25" i="28"/>
  <c r="CD25" i="28"/>
  <c r="BZ25" i="28"/>
  <c r="BU25" i="28"/>
  <c r="BP25" i="28"/>
  <c r="BK25" i="28"/>
  <c r="BF25" i="28"/>
  <c r="BB25" i="28"/>
  <c r="AW25" i="28"/>
  <c r="AR25" i="28"/>
  <c r="AM25" i="28"/>
  <c r="AH25" i="28"/>
  <c r="AD25" i="28"/>
  <c r="Y25" i="28"/>
  <c r="T25" i="28"/>
  <c r="O25" i="28"/>
  <c r="J25" i="28"/>
  <c r="F25" i="28"/>
  <c r="EF24" i="28"/>
  <c r="EB24" i="28"/>
  <c r="DW24" i="28"/>
  <c r="DR24" i="28"/>
  <c r="DM24" i="28"/>
  <c r="DH24" i="28"/>
  <c r="DD24" i="28"/>
  <c r="CY24" i="28"/>
  <c r="CT24" i="28"/>
  <c r="CO24" i="28"/>
  <c r="CJ24" i="28"/>
  <c r="CF24" i="28"/>
  <c r="CA24" i="28"/>
  <c r="BV24" i="28"/>
  <c r="BQ24" i="28"/>
  <c r="BL24" i="28"/>
  <c r="BH24" i="28"/>
  <c r="BC24" i="28"/>
  <c r="AX24" i="28"/>
  <c r="AS24" i="28"/>
  <c r="AN24" i="28"/>
  <c r="AJ24" i="28"/>
  <c r="AE24" i="28"/>
  <c r="Z24" i="28"/>
  <c r="U24" i="28"/>
  <c r="P24" i="28"/>
  <c r="L24" i="28"/>
  <c r="G24" i="28"/>
  <c r="EE24" i="28"/>
  <c r="DZ24" i="28"/>
  <c r="DV24" i="28"/>
  <c r="DQ24" i="28"/>
  <c r="DL24" i="28"/>
  <c r="DG24" i="28"/>
  <c r="DB24" i="28"/>
  <c r="CX24" i="28"/>
  <c r="CS24" i="28"/>
  <c r="CN24" i="28"/>
  <c r="CI24" i="28"/>
  <c r="CD24" i="28"/>
  <c r="BZ24" i="28"/>
  <c r="BU24" i="28"/>
  <c r="BP24" i="28"/>
  <c r="BK24" i="28"/>
  <c r="BF24" i="28"/>
  <c r="BB24" i="28"/>
  <c r="AW24" i="28"/>
  <c r="AR24" i="28"/>
  <c r="AM24" i="28"/>
  <c r="AH24" i="28"/>
  <c r="AD24" i="28"/>
  <c r="Y24" i="28"/>
  <c r="T24" i="28"/>
  <c r="O24" i="28"/>
  <c r="J24" i="28"/>
  <c r="F24" i="28"/>
  <c r="M23" i="28"/>
  <c r="AF23" i="28"/>
  <c r="AY23" i="28"/>
  <c r="BR23" i="28"/>
  <c r="CL23" i="28"/>
  <c r="DE23" i="28"/>
  <c r="DX23" i="28"/>
  <c r="J71" i="21"/>
  <c r="P14" i="22"/>
  <c r="EK62" i="28"/>
  <c r="EL63" i="28"/>
  <c r="EN63" i="28" s="1"/>
  <c r="EL57" i="28"/>
  <c r="EM57" i="28" s="1"/>
  <c r="P10" i="22"/>
  <c r="P19" i="22"/>
  <c r="S5" i="12"/>
  <c r="Q10" i="22"/>
  <c r="EL59" i="28"/>
  <c r="EM59" i="28" s="1"/>
  <c r="EK59" i="28"/>
  <c r="H62" i="12"/>
  <c r="EL62" i="28"/>
  <c r="EM62" i="28" s="1"/>
  <c r="Q14" i="22"/>
  <c r="EK58" i="28"/>
  <c r="EK66" i="28"/>
  <c r="EK61" i="28"/>
  <c r="G3" i="30"/>
  <c r="EL58" i="28"/>
  <c r="EM58" i="28" s="1"/>
  <c r="R7" i="22"/>
  <c r="P8" i="22"/>
  <c r="Q12" i="22"/>
  <c r="Q18" i="22"/>
  <c r="T13" i="35"/>
  <c r="R12" i="12" s="1"/>
  <c r="EK64" i="28"/>
  <c r="EK65" i="28"/>
  <c r="EK57" i="28"/>
  <c r="S18" i="35"/>
  <c r="Q17" i="12" s="1"/>
  <c r="T9" i="35"/>
  <c r="R8" i="12" s="1"/>
  <c r="W2" i="12"/>
  <c r="G58" i="24"/>
  <c r="H57" i="12"/>
  <c r="F55" i="21"/>
  <c r="I58" i="12"/>
  <c r="H61" i="12"/>
  <c r="R17" i="35"/>
  <c r="P16" i="12" s="1"/>
  <c r="T12" i="35"/>
  <c r="R11" i="12" s="1"/>
  <c r="U83" i="10"/>
  <c r="F25" i="14" s="1"/>
  <c r="R9" i="35"/>
  <c r="P8" i="12" s="1"/>
  <c r="S16" i="35"/>
  <c r="Q15" i="12" s="1"/>
  <c r="T18" i="35"/>
  <c r="R17" i="12" s="1"/>
  <c r="R18" i="35"/>
  <c r="P17" i="12" s="1"/>
  <c r="F60" i="21"/>
  <c r="V5" i="10"/>
  <c r="AG5" i="10"/>
  <c r="W1" i="10"/>
  <c r="AV65" i="10"/>
  <c r="E18" i="10"/>
  <c r="J19" i="28"/>
  <c r="O19" i="28"/>
  <c r="T19" i="28"/>
  <c r="Y19" i="28"/>
  <c r="AD19" i="28"/>
  <c r="AH19" i="28"/>
  <c r="AM19" i="28"/>
  <c r="AR19" i="28"/>
  <c r="AW19" i="28"/>
  <c r="BB19" i="28"/>
  <c r="BF19" i="28"/>
  <c r="BK19" i="28"/>
  <c r="BP19" i="28"/>
  <c r="BU19" i="28"/>
  <c r="BZ19" i="28"/>
  <c r="CD19" i="28"/>
  <c r="CI19" i="28"/>
  <c r="CN19" i="28"/>
  <c r="CS19" i="28"/>
  <c r="CX19" i="28"/>
  <c r="DB19" i="28"/>
  <c r="DG19" i="28"/>
  <c r="DL19" i="28"/>
  <c r="DQ19" i="28"/>
  <c r="DV19" i="28"/>
  <c r="DZ19" i="28"/>
  <c r="EE19" i="28"/>
  <c r="N18" i="28"/>
  <c r="S18" i="28"/>
  <c r="X18" i="28"/>
  <c r="AB18" i="28"/>
  <c r="AG18" i="28"/>
  <c r="AL18" i="28"/>
  <c r="AQ18" i="28"/>
  <c r="AV18" i="28"/>
  <c r="AZ18" i="28"/>
  <c r="BE18" i="28"/>
  <c r="BJ18" i="28"/>
  <c r="BO18" i="28"/>
  <c r="BT18" i="28"/>
  <c r="BX18" i="28"/>
  <c r="CC18" i="28"/>
  <c r="CH18" i="28"/>
  <c r="CM18" i="28"/>
  <c r="CR18" i="28"/>
  <c r="CV18" i="28"/>
  <c r="DA18" i="28"/>
  <c r="DF18" i="28"/>
  <c r="DK18" i="28"/>
  <c r="DP18" i="28"/>
  <c r="DT18" i="28"/>
  <c r="DY18" i="28"/>
  <c r="ED18" i="28"/>
  <c r="ED17" i="28"/>
  <c r="F19" i="28"/>
  <c r="L19" i="28"/>
  <c r="P19" i="28"/>
  <c r="U19" i="28"/>
  <c r="Z19" i="28"/>
  <c r="AE19" i="28"/>
  <c r="AJ19" i="28"/>
  <c r="AN19" i="28"/>
  <c r="AS19" i="28"/>
  <c r="AX19" i="28"/>
  <c r="BC19" i="28"/>
  <c r="BH19" i="28"/>
  <c r="BL19" i="28"/>
  <c r="BQ19" i="28"/>
  <c r="BV19" i="28"/>
  <c r="CA19" i="28"/>
  <c r="CF19" i="28"/>
  <c r="CJ19" i="28"/>
  <c r="CO19" i="28"/>
  <c r="CT19" i="28"/>
  <c r="CY19" i="28"/>
  <c r="DD19" i="28"/>
  <c r="DH19" i="28"/>
  <c r="DM19" i="28"/>
  <c r="DR19" i="28"/>
  <c r="DW19" i="28"/>
  <c r="EB19" i="28"/>
  <c r="F18" i="28"/>
  <c r="J18" i="28"/>
  <c r="O18" i="28"/>
  <c r="T18" i="28"/>
  <c r="Y18" i="28"/>
  <c r="AD18" i="28"/>
  <c r="AH18" i="28"/>
  <c r="AM18" i="28"/>
  <c r="AR18" i="28"/>
  <c r="AW18" i="28"/>
  <c r="BB18" i="28"/>
  <c r="BF18" i="28"/>
  <c r="BK18" i="28"/>
  <c r="BP18" i="28"/>
  <c r="BU18" i="28"/>
  <c r="BZ18" i="28"/>
  <c r="CD18" i="28"/>
  <c r="CI18" i="28"/>
  <c r="CN18" i="28"/>
  <c r="CS18" i="28"/>
  <c r="CX18" i="28"/>
  <c r="DB18" i="28"/>
  <c r="DG18" i="28"/>
  <c r="DL18" i="28"/>
  <c r="DQ18" i="28"/>
  <c r="DV18" i="28"/>
  <c r="DZ18" i="28"/>
  <c r="EE18" i="28"/>
  <c r="H63" i="12"/>
  <c r="G18" i="28"/>
  <c r="L18" i="28"/>
  <c r="P18" i="28"/>
  <c r="U18" i="28"/>
  <c r="Z18" i="28"/>
  <c r="AE18" i="28"/>
  <c r="AJ18" i="28"/>
  <c r="AN18" i="28"/>
  <c r="AS18" i="28"/>
  <c r="AX18" i="28"/>
  <c r="BC18" i="28"/>
  <c r="BH18" i="28"/>
  <c r="BL18" i="28"/>
  <c r="BQ18" i="28"/>
  <c r="BV18" i="28"/>
  <c r="CA18" i="28"/>
  <c r="CF18" i="28"/>
  <c r="CJ18" i="28"/>
  <c r="CO18" i="28"/>
  <c r="CT18" i="28"/>
  <c r="CY18" i="28"/>
  <c r="DD18" i="28"/>
  <c r="DH18" i="28"/>
  <c r="DM18" i="28"/>
  <c r="DR18" i="28"/>
  <c r="DW18" i="28"/>
  <c r="EB18" i="28"/>
  <c r="T8" i="35"/>
  <c r="R7" i="12" s="1"/>
  <c r="T17" i="35"/>
  <c r="R16" i="12" s="1"/>
  <c r="AR16" i="28"/>
  <c r="BI15" i="28"/>
  <c r="S14" i="28"/>
  <c r="AR14" i="28"/>
  <c r="BZ14" i="28"/>
  <c r="DL14" i="28"/>
  <c r="AE13" i="28"/>
  <c r="AN13" i="28"/>
  <c r="AX13" i="28"/>
  <c r="BH13" i="28"/>
  <c r="BQ13" i="28"/>
  <c r="CF13" i="28"/>
  <c r="CR13" i="28"/>
  <c r="DQ13" i="28"/>
  <c r="CY13" i="28"/>
  <c r="BU10" i="28"/>
  <c r="AH16" i="28"/>
  <c r="CX16" i="28"/>
  <c r="AA15" i="28"/>
  <c r="DJ15" i="28"/>
  <c r="BK16" i="28"/>
  <c r="Y16" i="28"/>
  <c r="CD16" i="28"/>
  <c r="P15" i="28"/>
  <c r="CG15" i="28"/>
  <c r="F14" i="28"/>
  <c r="AD14" i="28"/>
  <c r="AW14" i="28"/>
  <c r="BP14" i="28"/>
  <c r="CS14" i="28"/>
  <c r="EE14" i="28"/>
  <c r="BT13" i="28"/>
  <c r="CC13" i="28"/>
  <c r="CM13" i="28"/>
  <c r="CV13" i="28"/>
  <c r="EE13" i="28"/>
  <c r="S13" i="35"/>
  <c r="Q12" i="12" s="1"/>
  <c r="R13" i="35"/>
  <c r="P12" i="12" s="1"/>
  <c r="R8" i="35"/>
  <c r="P7" i="12" s="1"/>
  <c r="R17" i="22"/>
  <c r="R9" i="22"/>
  <c r="R13" i="22"/>
  <c r="P20" i="22"/>
  <c r="AV64" i="10"/>
  <c r="I59" i="12"/>
  <c r="AV56" i="10"/>
  <c r="Q13" i="22"/>
  <c r="R20" i="22"/>
  <c r="S10" i="35"/>
  <c r="Q9" i="12" s="1"/>
  <c r="R10" i="35"/>
  <c r="P9" i="12" s="1"/>
  <c r="B9" i="35"/>
  <c r="AZ7" i="10"/>
  <c r="B8" i="12"/>
  <c r="B6" i="24"/>
  <c r="A6" i="21"/>
  <c r="B6" i="30"/>
  <c r="A8" i="10"/>
  <c r="B10" i="37" s="1"/>
  <c r="B5" i="34"/>
  <c r="A8" i="28"/>
  <c r="E44" i="24"/>
  <c r="D44" i="21"/>
  <c r="BU11" i="28"/>
  <c r="M15" i="28"/>
  <c r="Y15" i="28"/>
  <c r="AK15" i="28"/>
  <c r="BD15" i="28"/>
  <c r="CB15" i="28"/>
  <c r="CZ15" i="28"/>
  <c r="T15" i="28"/>
  <c r="BU14" i="28"/>
  <c r="CN14" i="28"/>
  <c r="DG14" i="28"/>
  <c r="DZ14" i="28"/>
  <c r="DG13" i="28"/>
  <c r="DZ13" i="28"/>
  <c r="Y12" i="28"/>
  <c r="G15" i="28"/>
  <c r="S15" i="28"/>
  <c r="AD15" i="28"/>
  <c r="AT15" i="28"/>
  <c r="BN15" i="28"/>
  <c r="CP15" i="28"/>
  <c r="DN15" i="28"/>
  <c r="AH11" i="28"/>
  <c r="J15" i="28"/>
  <c r="V15" i="28"/>
  <c r="AF15" i="28"/>
  <c r="AY15" i="28"/>
  <c r="BW15" i="28"/>
  <c r="CU15" i="28"/>
  <c r="DS15" i="28"/>
  <c r="DB14" i="28"/>
  <c r="DB13" i="28"/>
  <c r="H48" i="12"/>
  <c r="H54" i="12"/>
  <c r="H52" i="12"/>
  <c r="H60" i="12"/>
  <c r="J70" i="21"/>
  <c r="D56" i="21"/>
  <c r="E47" i="24"/>
  <c r="D28" i="21"/>
  <c r="D11" i="21"/>
  <c r="D57" i="21"/>
  <c r="DG11" i="28"/>
  <c r="AH10" i="28"/>
  <c r="DG10" i="28"/>
  <c r="M16" i="28"/>
  <c r="BB16" i="28"/>
  <c r="BR15" i="28"/>
  <c r="CL15" i="28"/>
  <c r="DE15" i="28"/>
  <c r="DX15" i="28"/>
  <c r="CD12" i="28"/>
  <c r="BB10" i="28"/>
  <c r="DZ10" i="28"/>
  <c r="EC15" i="28"/>
  <c r="DQ12" i="28"/>
  <c r="M10" i="28"/>
  <c r="AR12" i="28"/>
  <c r="S12" i="35"/>
  <c r="Q11" i="12" s="1"/>
  <c r="R12" i="35"/>
  <c r="P11" i="12" s="1"/>
  <c r="T10" i="35"/>
  <c r="R9" i="12" s="1"/>
  <c r="D62" i="21"/>
  <c r="A49" i="22"/>
  <c r="S17" i="35"/>
  <c r="Q16" i="12" s="1"/>
  <c r="R11" i="35"/>
  <c r="P10" i="12" s="1"/>
  <c r="E30" i="24"/>
  <c r="D48" i="21"/>
  <c r="D5" i="21"/>
  <c r="AV63" i="10"/>
  <c r="G59" i="24"/>
  <c r="G56" i="24"/>
  <c r="AV59" i="10"/>
  <c r="S8" i="35"/>
  <c r="Q7" i="12" s="1"/>
  <c r="H53" i="12"/>
  <c r="H65" i="12"/>
  <c r="EL64" i="28"/>
  <c r="EL61" i="28"/>
  <c r="EK63" i="28"/>
  <c r="EK60" i="28"/>
  <c r="H66" i="12"/>
  <c r="EL65" i="28"/>
  <c r="G63" i="24"/>
  <c r="S11" i="35"/>
  <c r="Q10" i="12" s="1"/>
  <c r="R16" i="35"/>
  <c r="P15" i="12" s="1"/>
  <c r="S14" i="35"/>
  <c r="Q13" i="12" s="1"/>
  <c r="R14" i="35"/>
  <c r="P13" i="12" s="1"/>
  <c r="R7" i="35"/>
  <c r="S9" i="35"/>
  <c r="Q8" i="12" s="1"/>
  <c r="T7" i="35"/>
  <c r="R6" i="12" s="1"/>
  <c r="S7" i="35"/>
  <c r="Q6" i="12" s="1"/>
  <c r="T16" i="35"/>
  <c r="R15" i="12" s="1"/>
  <c r="T14" i="35"/>
  <c r="R13" i="12" s="1"/>
  <c r="T11" i="35"/>
  <c r="R10" i="12" s="1"/>
  <c r="E21" i="24"/>
  <c r="F1" i="30"/>
  <c r="G1" i="35"/>
  <c r="A2" i="22"/>
  <c r="E1" i="24"/>
  <c r="A1" i="34"/>
  <c r="E82" i="21"/>
  <c r="J82" i="21" s="1"/>
  <c r="A1" i="12"/>
  <c r="C1" i="32"/>
  <c r="M11" i="28"/>
  <c r="BB11" i="28"/>
  <c r="CN11" i="28"/>
  <c r="EE10" i="28"/>
  <c r="DQ10" i="28"/>
  <c r="CX10" i="28"/>
  <c r="BK10" i="28"/>
  <c r="AR10" i="28"/>
  <c r="Y10" i="28"/>
  <c r="M9" i="28"/>
  <c r="AH9" i="28"/>
  <c r="BB9" i="28"/>
  <c r="BU9" i="28"/>
  <c r="DG9" i="28"/>
  <c r="EE11" i="28"/>
  <c r="DQ11" i="28"/>
  <c r="CX11" i="28"/>
  <c r="CD11" i="28"/>
  <c r="BK11" i="28"/>
  <c r="AR11" i="28"/>
  <c r="Y11" i="28"/>
  <c r="EE9" i="28"/>
  <c r="DV9" i="28"/>
  <c r="CS9" i="28"/>
  <c r="CI9" i="28"/>
  <c r="BZ9" i="28"/>
  <c r="BP9" i="28"/>
  <c r="BF9" i="28"/>
  <c r="AW9" i="28"/>
  <c r="AM9" i="28"/>
  <c r="AD9" i="28"/>
  <c r="S9" i="28"/>
  <c r="AH15" i="28"/>
  <c r="AM15" i="28"/>
  <c r="AR15" i="28"/>
  <c r="AW15" i="28"/>
  <c r="BB15" i="28"/>
  <c r="BF15" i="28"/>
  <c r="BK15" i="28"/>
  <c r="BP15" i="28"/>
  <c r="BU15" i="28"/>
  <c r="BZ15" i="28"/>
  <c r="CD15" i="28"/>
  <c r="CI15" i="28"/>
  <c r="CN15" i="28"/>
  <c r="CS15" i="28"/>
  <c r="CX15" i="28"/>
  <c r="DB15" i="28"/>
  <c r="DG15" i="28"/>
  <c r="DL15" i="28"/>
  <c r="DQ15" i="28"/>
  <c r="DV15" i="28"/>
  <c r="DZ15" i="28"/>
  <c r="EE15" i="28"/>
  <c r="BK12" i="28"/>
  <c r="CX12" i="28"/>
  <c r="E24" i="24" l="1"/>
  <c r="E13" i="24"/>
  <c r="E19" i="24"/>
  <c r="E22" i="24"/>
  <c r="R25" i="35"/>
  <c r="P24" i="12" s="1"/>
  <c r="T25" i="35"/>
  <c r="R24" i="12" s="1"/>
  <c r="E18" i="24"/>
  <c r="R15" i="35"/>
  <c r="P14" i="12" s="1"/>
  <c r="E40" i="24"/>
  <c r="T15" i="35"/>
  <c r="R14" i="12" s="1"/>
  <c r="BM52" i="10"/>
  <c r="U54" i="37" s="1"/>
  <c r="BL52" i="10"/>
  <c r="T54" i="37" s="1"/>
  <c r="BO52" i="10"/>
  <c r="W54" i="37" s="1"/>
  <c r="T48" i="35"/>
  <c r="R47" i="12" s="1"/>
  <c r="BI52" i="10"/>
  <c r="Q54" i="37" s="1"/>
  <c r="BH52" i="10"/>
  <c r="P54" i="37" s="1"/>
  <c r="BK52" i="10"/>
  <c r="S54" i="37" s="1"/>
  <c r="BN52" i="10"/>
  <c r="V54" i="37" s="1"/>
  <c r="BF52" i="10"/>
  <c r="N54" i="37" s="1"/>
  <c r="BE52" i="10"/>
  <c r="M54" i="37" s="1"/>
  <c r="BD52" i="10"/>
  <c r="AT51" i="10"/>
  <c r="P52" i="36" s="1"/>
  <c r="E51" i="21"/>
  <c r="BC52" i="10"/>
  <c r="BB52" i="10"/>
  <c r="BJ52" i="10"/>
  <c r="R54" i="37" s="1"/>
  <c r="EH8" i="28"/>
  <c r="G6" i="21" s="1"/>
  <c r="AP5" i="28"/>
  <c r="AT5" i="28"/>
  <c r="CR5" i="28"/>
  <c r="CV5" i="28"/>
  <c r="CF5" i="28"/>
  <c r="CJ5" i="28"/>
  <c r="DJ5" i="28"/>
  <c r="DN5" i="28"/>
  <c r="X5" i="28"/>
  <c r="AB5" i="28"/>
  <c r="DD5" i="28"/>
  <c r="DH5" i="28"/>
  <c r="BB5" i="28"/>
  <c r="BF5" i="28"/>
  <c r="R5" i="28"/>
  <c r="V5" i="28"/>
  <c r="BT5" i="28"/>
  <c r="BX5" i="28"/>
  <c r="AL5" i="28"/>
  <c r="AN5" i="28"/>
  <c r="AV5" i="28"/>
  <c r="AZ5" i="28"/>
  <c r="BN5" i="28"/>
  <c r="BR5" i="28"/>
  <c r="CX5" i="28"/>
  <c r="DB5" i="28"/>
  <c r="BH5" i="28"/>
  <c r="BL5" i="28"/>
  <c r="DP5" i="28"/>
  <c r="DT5" i="28"/>
  <c r="AJ5" i="28"/>
  <c r="D41" i="21"/>
  <c r="AF5" i="28"/>
  <c r="AD5" i="28"/>
  <c r="CB5" i="28"/>
  <c r="BZ5" i="28"/>
  <c r="CC5" i="28"/>
  <c r="CN5" i="28"/>
  <c r="CO5" i="28"/>
  <c r="CL5" i="28"/>
  <c r="CT5" i="28"/>
  <c r="CU5" i="28"/>
  <c r="CH5" i="28"/>
  <c r="CI5" i="28"/>
  <c r="DL5" i="28"/>
  <c r="DM5" i="28"/>
  <c r="Z5" i="28"/>
  <c r="AA5" i="28"/>
  <c r="BD5" i="28"/>
  <c r="BE5" i="28"/>
  <c r="T5" i="28"/>
  <c r="U5" i="28"/>
  <c r="BV5" i="28"/>
  <c r="BW5" i="28"/>
  <c r="BP5" i="28"/>
  <c r="BQ5" i="28"/>
  <c r="CZ5" i="28"/>
  <c r="DA5" i="28"/>
  <c r="BJ5" i="28"/>
  <c r="BK5" i="28"/>
  <c r="DR5" i="28"/>
  <c r="DS5" i="28"/>
  <c r="DF5" i="28"/>
  <c r="DG5" i="28"/>
  <c r="AX5" i="28"/>
  <c r="AY5" i="28"/>
  <c r="AR5" i="28"/>
  <c r="AS5" i="28"/>
  <c r="EH7" i="28"/>
  <c r="G5" i="21" s="1"/>
  <c r="D32" i="21"/>
  <c r="E32" i="24"/>
  <c r="T43" i="35"/>
  <c r="R42" i="12" s="1"/>
  <c r="R43" i="35"/>
  <c r="P42" i="12" s="1"/>
  <c r="S43" i="35"/>
  <c r="Q42" i="12" s="1"/>
  <c r="E31" i="24"/>
  <c r="D37" i="21"/>
  <c r="T28" i="35"/>
  <c r="R27" i="12" s="1"/>
  <c r="S28" i="35"/>
  <c r="Q27" i="12" s="1"/>
  <c r="R19" i="35"/>
  <c r="P18" i="12" s="1"/>
  <c r="D14" i="21"/>
  <c r="D33" i="21"/>
  <c r="T19" i="35"/>
  <c r="R18" i="12" s="1"/>
  <c r="T20" i="35"/>
  <c r="R19" i="12" s="1"/>
  <c r="R22" i="35"/>
  <c r="P21" i="12" s="1"/>
  <c r="S22" i="35"/>
  <c r="Q21" i="12" s="1"/>
  <c r="T22" i="35"/>
  <c r="R21" i="12" s="1"/>
  <c r="EK7" i="28"/>
  <c r="EL8" i="28"/>
  <c r="EK8" i="28"/>
  <c r="H47" i="12"/>
  <c r="H56" i="12"/>
  <c r="EN60" i="28"/>
  <c r="EN66" i="28"/>
  <c r="D58" i="21"/>
  <c r="H51" i="12"/>
  <c r="E9" i="24"/>
  <c r="H50" i="12"/>
  <c r="R26" i="35"/>
  <c r="P25" i="12" s="1"/>
  <c r="S26" i="35"/>
  <c r="Q25" i="12" s="1"/>
  <c r="T26" i="35"/>
  <c r="R25" i="12" s="1"/>
  <c r="K54" i="37"/>
  <c r="L54" i="37"/>
  <c r="T42" i="35"/>
  <c r="R41" i="12" s="1"/>
  <c r="R42" i="35"/>
  <c r="P41" i="12" s="1"/>
  <c r="S42" i="35"/>
  <c r="Q41" i="12" s="1"/>
  <c r="R46" i="35"/>
  <c r="P45" i="12" s="1"/>
  <c r="S46" i="35"/>
  <c r="Q45" i="12" s="1"/>
  <c r="T46" i="35"/>
  <c r="R45" i="12" s="1"/>
  <c r="T33" i="35"/>
  <c r="R32" i="12" s="1"/>
  <c r="S33" i="35"/>
  <c r="Q32" i="12" s="1"/>
  <c r="R33" i="35"/>
  <c r="P32" i="12" s="1"/>
  <c r="AT55" i="10"/>
  <c r="E54" i="21"/>
  <c r="E23" i="24"/>
  <c r="CU67" i="28"/>
  <c r="D39" i="21"/>
  <c r="E39" i="24"/>
  <c r="B6" i="34"/>
  <c r="V67" i="28"/>
  <c r="BI67" i="28"/>
  <c r="DN67" i="28"/>
  <c r="H55" i="37"/>
  <c r="P54" i="36"/>
  <c r="G51" i="24"/>
  <c r="Q53" i="36"/>
  <c r="E17" i="28"/>
  <c r="T41" i="35"/>
  <c r="R40" i="12" s="1"/>
  <c r="R41" i="35"/>
  <c r="P40" i="12" s="1"/>
  <c r="S41" i="35"/>
  <c r="Q40" i="12" s="1"/>
  <c r="T35" i="35"/>
  <c r="R34" i="12" s="1"/>
  <c r="S35" i="35"/>
  <c r="Q34" i="12" s="1"/>
  <c r="R35" i="35"/>
  <c r="P34" i="12" s="1"/>
  <c r="I47" i="36"/>
  <c r="H47" i="36"/>
  <c r="H54" i="37"/>
  <c r="P53" i="36"/>
  <c r="I53" i="36"/>
  <c r="H53" i="36"/>
  <c r="E20" i="28"/>
  <c r="H52" i="37"/>
  <c r="P51" i="36"/>
  <c r="E18" i="28"/>
  <c r="E32" i="28"/>
  <c r="S37" i="35"/>
  <c r="Q36" i="12" s="1"/>
  <c r="R37" i="35"/>
  <c r="P36" i="12" s="1"/>
  <c r="T37" i="35"/>
  <c r="R36" i="12" s="1"/>
  <c r="T45" i="35"/>
  <c r="R44" i="12" s="1"/>
  <c r="R45" i="35"/>
  <c r="P44" i="12" s="1"/>
  <c r="S45" i="35"/>
  <c r="Q44" i="12" s="1"/>
  <c r="R40" i="35"/>
  <c r="P39" i="12" s="1"/>
  <c r="S40" i="35"/>
  <c r="Q39" i="12" s="1"/>
  <c r="T40" i="35"/>
  <c r="R39" i="12" s="1"/>
  <c r="S34" i="35"/>
  <c r="Q33" i="12" s="1"/>
  <c r="T34" i="35"/>
  <c r="R33" i="12" s="1"/>
  <c r="R34" i="35"/>
  <c r="P33" i="12" s="1"/>
  <c r="I48" i="36"/>
  <c r="H48" i="36"/>
  <c r="I54" i="36"/>
  <c r="H54" i="36"/>
  <c r="E19" i="28"/>
  <c r="S53" i="35"/>
  <c r="Q52" i="12" s="1"/>
  <c r="T53" i="35"/>
  <c r="R52" i="12" s="1"/>
  <c r="R53" i="35"/>
  <c r="P52" i="12" s="1"/>
  <c r="E48" i="28"/>
  <c r="T47" i="35"/>
  <c r="R46" i="12" s="1"/>
  <c r="R47" i="35"/>
  <c r="P46" i="12" s="1"/>
  <c r="S47" i="35"/>
  <c r="Q46" i="12" s="1"/>
  <c r="I51" i="36"/>
  <c r="H51" i="36"/>
  <c r="H55" i="36"/>
  <c r="I55" i="36"/>
  <c r="I49" i="36"/>
  <c r="H49" i="36"/>
  <c r="E21" i="28"/>
  <c r="E52" i="28"/>
  <c r="S49" i="35"/>
  <c r="Q48" i="12" s="1"/>
  <c r="T49" i="35"/>
  <c r="R48" i="12" s="1"/>
  <c r="R49" i="35"/>
  <c r="P48" i="12" s="1"/>
  <c r="E40" i="28"/>
  <c r="E55" i="28"/>
  <c r="S31" i="35"/>
  <c r="Q30" i="12" s="1"/>
  <c r="T31" i="35"/>
  <c r="R30" i="12" s="1"/>
  <c r="R31" i="35"/>
  <c r="P30" i="12" s="1"/>
  <c r="E37" i="28"/>
  <c r="A7" i="21"/>
  <c r="DE67" i="28"/>
  <c r="B9" i="12"/>
  <c r="B7" i="30"/>
  <c r="B10" i="35"/>
  <c r="N67" i="28"/>
  <c r="AP67" i="28"/>
  <c r="B7" i="24"/>
  <c r="F46" i="24"/>
  <c r="H49" i="37"/>
  <c r="E10" i="28"/>
  <c r="CZ67" i="28"/>
  <c r="EN58" i="28"/>
  <c r="AY67" i="28"/>
  <c r="AF67" i="28"/>
  <c r="AT67" i="28"/>
  <c r="AA67" i="28"/>
  <c r="CR67" i="28"/>
  <c r="AE67" i="28"/>
  <c r="BV67" i="28"/>
  <c r="AJ67" i="28"/>
  <c r="P67" i="28"/>
  <c r="ED67" i="28"/>
  <c r="DP67" i="28"/>
  <c r="BJ67" i="28"/>
  <c r="AQ67" i="28"/>
  <c r="BN67" i="28"/>
  <c r="EM7" i="28"/>
  <c r="I5" i="30" s="1"/>
  <c r="D52" i="21"/>
  <c r="E52" i="24"/>
  <c r="S7" i="12"/>
  <c r="A9" i="10"/>
  <c r="G9" i="10" s="1"/>
  <c r="I10" i="28" s="1"/>
  <c r="B9" i="36"/>
  <c r="D72" i="10"/>
  <c r="E30" i="14" s="1"/>
  <c r="T21" i="35"/>
  <c r="R20" i="12" s="1"/>
  <c r="S21" i="35"/>
  <c r="Q20" i="12" s="1"/>
  <c r="R21" i="35"/>
  <c r="P20" i="12" s="1"/>
  <c r="CY67" i="28"/>
  <c r="EF67" i="28"/>
  <c r="H67" i="28"/>
  <c r="AV67" i="28"/>
  <c r="CB67" i="28"/>
  <c r="CP67" i="28"/>
  <c r="BX67" i="28"/>
  <c r="R67" i="28"/>
  <c r="S67" i="28"/>
  <c r="AD67" i="28"/>
  <c r="EC67" i="28"/>
  <c r="DX67" i="28"/>
  <c r="BW67" i="28"/>
  <c r="J67" i="28"/>
  <c r="EN62" i="28"/>
  <c r="CL67" i="28"/>
  <c r="AS67" i="28"/>
  <c r="O67" i="28"/>
  <c r="DK67" i="28"/>
  <c r="BE67" i="28"/>
  <c r="AL67" i="28"/>
  <c r="BR67" i="28"/>
  <c r="G67" i="28"/>
  <c r="BD67" i="28"/>
  <c r="CT67" i="28"/>
  <c r="DF67" i="28"/>
  <c r="BT67" i="28"/>
  <c r="AZ67" i="28"/>
  <c r="CM67" i="28"/>
  <c r="CC67" i="28"/>
  <c r="DR67" i="28"/>
  <c r="CF67" i="28"/>
  <c r="BL67" i="28"/>
  <c r="DD67" i="28"/>
  <c r="CJ67" i="28"/>
  <c r="BQ67" i="28"/>
  <c r="AX67" i="28"/>
  <c r="L67" i="28"/>
  <c r="DY67" i="28"/>
  <c r="EB67" i="28"/>
  <c r="DH67" i="28"/>
  <c r="CO67" i="28"/>
  <c r="R20" i="35"/>
  <c r="P19" i="12" s="1"/>
  <c r="DS67" i="28"/>
  <c r="F67" i="28"/>
  <c r="DM67" i="28"/>
  <c r="CA67" i="28"/>
  <c r="BH67" i="28"/>
  <c r="AN67" i="28"/>
  <c r="U67" i="28"/>
  <c r="DZ67" i="28"/>
  <c r="E15" i="24"/>
  <c r="DT67" i="28"/>
  <c r="CH67" i="28"/>
  <c r="DW67" i="28"/>
  <c r="CV67" i="28"/>
  <c r="X67" i="28"/>
  <c r="BC67" i="28"/>
  <c r="CG67" i="28"/>
  <c r="AG67" i="28"/>
  <c r="Z67" i="28"/>
  <c r="BO67" i="28"/>
  <c r="DA67" i="28"/>
  <c r="AB67" i="28"/>
  <c r="AK67" i="28"/>
  <c r="DJ67" i="28"/>
  <c r="E17" i="24"/>
  <c r="T67" i="28"/>
  <c r="D16" i="21"/>
  <c r="E16" i="24"/>
  <c r="S44" i="35"/>
  <c r="Q43" i="12" s="1"/>
  <c r="T44" i="35"/>
  <c r="R43" i="12" s="1"/>
  <c r="R44" i="35"/>
  <c r="P43" i="12" s="1"/>
  <c r="AT46" i="10"/>
  <c r="E45" i="21"/>
  <c r="E48" i="21"/>
  <c r="AT49" i="10"/>
  <c r="AT48" i="10"/>
  <c r="E47" i="21"/>
  <c r="M52" i="12"/>
  <c r="AU51" i="10"/>
  <c r="AV51" i="10" s="1"/>
  <c r="AW51" i="10" s="1"/>
  <c r="S51" i="35"/>
  <c r="Q50" i="12" s="1"/>
  <c r="T51" i="35"/>
  <c r="R50" i="12" s="1"/>
  <c r="R51" i="35"/>
  <c r="P50" i="12" s="1"/>
  <c r="F51" i="21"/>
  <c r="N53" i="12"/>
  <c r="F49" i="24"/>
  <c r="M51" i="12"/>
  <c r="AU50" i="10"/>
  <c r="F52" i="24"/>
  <c r="M54" i="12"/>
  <c r="AU53" i="10"/>
  <c r="AV47" i="10"/>
  <c r="AW47" i="10" s="1"/>
  <c r="E49" i="21"/>
  <c r="E53" i="21"/>
  <c r="AT54" i="10"/>
  <c r="EN59" i="28"/>
  <c r="EN57" i="28"/>
  <c r="EM63" i="28"/>
  <c r="F5" i="30"/>
  <c r="I5" i="24"/>
  <c r="W6" i="10"/>
  <c r="AE6" i="10" s="1"/>
  <c r="G7" i="36" s="1"/>
  <c r="K7" i="36" s="1"/>
  <c r="H6" i="10"/>
  <c r="O6" i="10" s="1"/>
  <c r="F7" i="36" s="1"/>
  <c r="F6" i="30"/>
  <c r="W7" i="10"/>
  <c r="AE7" i="10" s="1"/>
  <c r="G8" i="36" s="1"/>
  <c r="K8" i="36" s="1"/>
  <c r="H7" i="10"/>
  <c r="O7" i="10" s="1"/>
  <c r="F8" i="36" s="1"/>
  <c r="B33" i="14"/>
  <c r="P6" i="12"/>
  <c r="I6" i="24"/>
  <c r="G8" i="10"/>
  <c r="I9" i="28" s="1"/>
  <c r="EI9" i="28" s="1"/>
  <c r="A9" i="28"/>
  <c r="AZ8" i="10"/>
  <c r="M67" i="28"/>
  <c r="B11" i="35"/>
  <c r="AW67" i="28"/>
  <c r="BK67" i="28"/>
  <c r="Y67" i="28"/>
  <c r="EM61" i="28"/>
  <c r="EN61" i="28"/>
  <c r="EN65" i="28"/>
  <c r="EM65" i="28"/>
  <c r="EN64" i="28"/>
  <c r="EM64" i="28"/>
  <c r="AM67" i="28"/>
  <c r="BF67" i="28"/>
  <c r="BZ67" i="28"/>
  <c r="CS67" i="28"/>
  <c r="DL67" i="28"/>
  <c r="EE67" i="28"/>
  <c r="DG67" i="28"/>
  <c r="BU67" i="28"/>
  <c r="AH67" i="28"/>
  <c r="CX67" i="28"/>
  <c r="BP67" i="28"/>
  <c r="CI67" i="28"/>
  <c r="DB67" i="28"/>
  <c r="DV67" i="28"/>
  <c r="CN67" i="28"/>
  <c r="BB67" i="28"/>
  <c r="AR67" i="28"/>
  <c r="CD67" i="28"/>
  <c r="DQ67" i="28"/>
  <c r="H53" i="37" l="1"/>
  <c r="F50" i="24"/>
  <c r="AA49" i="37"/>
  <c r="BE47" i="10"/>
  <c r="M49" i="37" s="1"/>
  <c r="BB47" i="10"/>
  <c r="BJ47" i="10"/>
  <c r="R49" i="37" s="1"/>
  <c r="BN47" i="10"/>
  <c r="V49" i="37" s="1"/>
  <c r="BK47" i="10"/>
  <c r="S49" i="37" s="1"/>
  <c r="BF47" i="10"/>
  <c r="N49" i="37" s="1"/>
  <c r="BC47" i="10"/>
  <c r="K49" i="37" s="1"/>
  <c r="BO47" i="10"/>
  <c r="W49" i="37" s="1"/>
  <c r="BH47" i="10"/>
  <c r="P49" i="37" s="1"/>
  <c r="BI47" i="10"/>
  <c r="Q49" i="37" s="1"/>
  <c r="BD47" i="10"/>
  <c r="L49" i="37" s="1"/>
  <c r="BL47" i="10"/>
  <c r="T49" i="37" s="1"/>
  <c r="BM47" i="10"/>
  <c r="U49" i="37" s="1"/>
  <c r="AA53" i="37"/>
  <c r="BK51" i="10"/>
  <c r="S53" i="37" s="1"/>
  <c r="BB51" i="10"/>
  <c r="BN51" i="10"/>
  <c r="V53" i="37" s="1"/>
  <c r="BO51" i="10"/>
  <c r="W53" i="37" s="1"/>
  <c r="BF51" i="10"/>
  <c r="N53" i="37" s="1"/>
  <c r="BC51" i="10"/>
  <c r="K53" i="37" s="1"/>
  <c r="BD51" i="10"/>
  <c r="L53" i="37" s="1"/>
  <c r="BH51" i="10"/>
  <c r="P53" i="37" s="1"/>
  <c r="BI51" i="10"/>
  <c r="Q53" i="37" s="1"/>
  <c r="BE51" i="10"/>
  <c r="M53" i="37" s="1"/>
  <c r="BJ51" i="10"/>
  <c r="R53" i="37" s="1"/>
  <c r="BL51" i="10"/>
  <c r="T53" i="37" s="1"/>
  <c r="BM51" i="10"/>
  <c r="U53" i="37" s="1"/>
  <c r="EH10" i="28"/>
  <c r="G8" i="21" s="1"/>
  <c r="EH9" i="28"/>
  <c r="G7" i="21" s="1"/>
  <c r="B8" i="24"/>
  <c r="EL9" i="28"/>
  <c r="EK9" i="28"/>
  <c r="EN8" i="28"/>
  <c r="T8" i="12" s="1"/>
  <c r="G6" i="30" s="1"/>
  <c r="A8" i="21"/>
  <c r="Q48" i="36"/>
  <c r="H57" i="37"/>
  <c r="M56" i="12"/>
  <c r="AU55" i="10"/>
  <c r="AV55" i="10" s="1"/>
  <c r="AW55" i="10" s="1"/>
  <c r="P56" i="36"/>
  <c r="F54" i="24"/>
  <c r="J54" i="37"/>
  <c r="BG52" i="10"/>
  <c r="Q52" i="36"/>
  <c r="EI10" i="28"/>
  <c r="H9" i="10" s="1"/>
  <c r="O9" i="10" s="1"/>
  <c r="F10" i="36" s="1"/>
  <c r="B7" i="34"/>
  <c r="A10" i="28"/>
  <c r="B10" i="12"/>
  <c r="AZ9" i="10"/>
  <c r="B8" i="30"/>
  <c r="A10" i="10"/>
  <c r="B12" i="35" s="1"/>
  <c r="H48" i="37"/>
  <c r="P47" i="36"/>
  <c r="H50" i="37"/>
  <c r="P49" i="36"/>
  <c r="H51" i="37"/>
  <c r="P50" i="36"/>
  <c r="H56" i="37"/>
  <c r="P55" i="36"/>
  <c r="EN7" i="28"/>
  <c r="J5" i="24" s="1"/>
  <c r="H5" i="30"/>
  <c r="B10" i="36"/>
  <c r="B11" i="37"/>
  <c r="I8" i="36"/>
  <c r="H8" i="36"/>
  <c r="I7" i="36"/>
  <c r="H7" i="36"/>
  <c r="M47" i="12"/>
  <c r="AU46" i="10"/>
  <c r="F45" i="24"/>
  <c r="F47" i="24"/>
  <c r="AU48" i="10"/>
  <c r="AV48" i="10" s="1"/>
  <c r="AW48" i="10" s="1"/>
  <c r="M49" i="12"/>
  <c r="F50" i="21"/>
  <c r="N52" i="12"/>
  <c r="G50" i="24"/>
  <c r="M50" i="12"/>
  <c r="F48" i="24"/>
  <c r="AU49" i="10"/>
  <c r="AV49" i="10" s="1"/>
  <c r="AW49" i="10" s="1"/>
  <c r="F53" i="24"/>
  <c r="M55" i="12"/>
  <c r="AU54" i="10"/>
  <c r="AV50" i="10"/>
  <c r="AW50" i="10" s="1"/>
  <c r="G46" i="24"/>
  <c r="N48" i="12"/>
  <c r="F46" i="21"/>
  <c r="AV53" i="10"/>
  <c r="AW53" i="10" s="1"/>
  <c r="H6" i="30"/>
  <c r="EM8" i="28"/>
  <c r="I6" i="30" s="1"/>
  <c r="G8" i="12"/>
  <c r="K8" i="12" s="1"/>
  <c r="AG7" i="10"/>
  <c r="W8" i="10"/>
  <c r="AE8" i="10" s="1"/>
  <c r="G9" i="36" s="1"/>
  <c r="K9" i="36" s="1"/>
  <c r="H8" i="10"/>
  <c r="O8" i="10" s="1"/>
  <c r="F9" i="36" s="1"/>
  <c r="V6" i="10"/>
  <c r="F7" i="12"/>
  <c r="G7" i="12"/>
  <c r="K7" i="12" s="1"/>
  <c r="AG6" i="10"/>
  <c r="F8" i="12"/>
  <c r="V7" i="10"/>
  <c r="I7" i="24"/>
  <c r="F7" i="30"/>
  <c r="S9" i="12"/>
  <c r="AA50" i="37" l="1"/>
  <c r="BK48" i="10"/>
  <c r="S50" i="37" s="1"/>
  <c r="BH48" i="10"/>
  <c r="P50" i="37" s="1"/>
  <c r="BF48" i="10"/>
  <c r="N50" i="37" s="1"/>
  <c r="BO48" i="10"/>
  <c r="W50" i="37" s="1"/>
  <c r="BL48" i="10"/>
  <c r="T50" i="37" s="1"/>
  <c r="BI48" i="10"/>
  <c r="Q50" i="37" s="1"/>
  <c r="BJ48" i="10"/>
  <c r="R50" i="37" s="1"/>
  <c r="BN48" i="10"/>
  <c r="V50" i="37" s="1"/>
  <c r="BM48" i="10"/>
  <c r="U50" i="37" s="1"/>
  <c r="BD48" i="10"/>
  <c r="L50" i="37" s="1"/>
  <c r="BE48" i="10"/>
  <c r="M50" i="37" s="1"/>
  <c r="BB48" i="10"/>
  <c r="BC48" i="10"/>
  <c r="AA57" i="37"/>
  <c r="BJ55" i="10"/>
  <c r="R57" i="37" s="1"/>
  <c r="BL55" i="10"/>
  <c r="T57" i="37" s="1"/>
  <c r="BM55" i="10"/>
  <c r="U57" i="37" s="1"/>
  <c r="BE55" i="10"/>
  <c r="M57" i="37" s="1"/>
  <c r="BB55" i="10"/>
  <c r="BD55" i="10"/>
  <c r="L57" i="37" s="1"/>
  <c r="BN55" i="10"/>
  <c r="V57" i="37" s="1"/>
  <c r="BK55" i="10"/>
  <c r="S57" i="37" s="1"/>
  <c r="BF55" i="10"/>
  <c r="N57" i="37" s="1"/>
  <c r="BC55" i="10"/>
  <c r="K57" i="37" s="1"/>
  <c r="BO55" i="10"/>
  <c r="W57" i="37" s="1"/>
  <c r="BH55" i="10"/>
  <c r="P57" i="37" s="1"/>
  <c r="BI55" i="10"/>
  <c r="Q57" i="37" s="1"/>
  <c r="AA52" i="37"/>
  <c r="BO50" i="10"/>
  <c r="W52" i="37" s="1"/>
  <c r="BE50" i="10"/>
  <c r="M52" i="37" s="1"/>
  <c r="BM50" i="10"/>
  <c r="U52" i="37" s="1"/>
  <c r="BB50" i="10"/>
  <c r="BC50" i="10"/>
  <c r="K52" i="37" s="1"/>
  <c r="BJ50" i="10"/>
  <c r="R52" i="37" s="1"/>
  <c r="BN50" i="10"/>
  <c r="V52" i="37" s="1"/>
  <c r="BF50" i="10"/>
  <c r="N52" i="37" s="1"/>
  <c r="BH50" i="10"/>
  <c r="P52" i="37" s="1"/>
  <c r="BD50" i="10"/>
  <c r="L52" i="37" s="1"/>
  <c r="BK50" i="10"/>
  <c r="S52" i="37" s="1"/>
  <c r="BL50" i="10"/>
  <c r="T52" i="37" s="1"/>
  <c r="BI50" i="10"/>
  <c r="Q52" i="37" s="1"/>
  <c r="AA51" i="37"/>
  <c r="BO49" i="10"/>
  <c r="W51" i="37" s="1"/>
  <c r="BH49" i="10"/>
  <c r="P51" i="37" s="1"/>
  <c r="BM49" i="10"/>
  <c r="U51" i="37" s="1"/>
  <c r="BB49" i="10"/>
  <c r="BL49" i="10"/>
  <c r="T51" i="37" s="1"/>
  <c r="BF49" i="10"/>
  <c r="N51" i="37" s="1"/>
  <c r="BC49" i="10"/>
  <c r="BN49" i="10"/>
  <c r="V51" i="37" s="1"/>
  <c r="BE49" i="10"/>
  <c r="M51" i="37" s="1"/>
  <c r="BJ49" i="10"/>
  <c r="R51" i="37" s="1"/>
  <c r="BK49" i="10"/>
  <c r="S51" i="37" s="1"/>
  <c r="BD49" i="10"/>
  <c r="L51" i="37" s="1"/>
  <c r="BI49" i="10"/>
  <c r="Q51" i="37" s="1"/>
  <c r="AA55" i="37"/>
  <c r="BC53" i="10"/>
  <c r="K55" i="37" s="1"/>
  <c r="BN53" i="10"/>
  <c r="V55" i="37" s="1"/>
  <c r="BB53" i="10"/>
  <c r="BM53" i="10"/>
  <c r="U55" i="37" s="1"/>
  <c r="BK53" i="10"/>
  <c r="S55" i="37" s="1"/>
  <c r="BD53" i="10"/>
  <c r="L55" i="37" s="1"/>
  <c r="BJ53" i="10"/>
  <c r="R55" i="37" s="1"/>
  <c r="BO53" i="10"/>
  <c r="W55" i="37" s="1"/>
  <c r="BH53" i="10"/>
  <c r="P55" i="37" s="1"/>
  <c r="BE53" i="10"/>
  <c r="M55" i="37" s="1"/>
  <c r="BF53" i="10"/>
  <c r="N55" i="37" s="1"/>
  <c r="BL53" i="10"/>
  <c r="T55" i="37" s="1"/>
  <c r="BI53" i="10"/>
  <c r="Q55" i="37" s="1"/>
  <c r="N56" i="12"/>
  <c r="W9" i="10"/>
  <c r="AE9" i="10" s="1"/>
  <c r="G10" i="36" s="1"/>
  <c r="K10" i="36" s="1"/>
  <c r="T7" i="12"/>
  <c r="G5" i="30" s="1"/>
  <c r="B9" i="24"/>
  <c r="B11" i="12"/>
  <c r="F8" i="30"/>
  <c r="EK10" i="28"/>
  <c r="EL10" i="28"/>
  <c r="EM10" i="28" s="1"/>
  <c r="I8" i="30" s="1"/>
  <c r="J6" i="24"/>
  <c r="J6" i="30"/>
  <c r="H6" i="21"/>
  <c r="I8" i="24"/>
  <c r="S10" i="12"/>
  <c r="G54" i="24"/>
  <c r="F54" i="21"/>
  <c r="Q54" i="36"/>
  <c r="Q49" i="36"/>
  <c r="K50" i="37"/>
  <c r="Z54" i="37"/>
  <c r="T53" i="36"/>
  <c r="V53" i="12"/>
  <c r="Q56" i="36"/>
  <c r="Q51" i="36"/>
  <c r="K51" i="37"/>
  <c r="J53" i="37"/>
  <c r="BG51" i="10"/>
  <c r="O54" i="37"/>
  <c r="U53" i="12"/>
  <c r="S53" i="36"/>
  <c r="J49" i="37"/>
  <c r="BG47" i="10"/>
  <c r="B12" i="37"/>
  <c r="B9" i="30"/>
  <c r="A9" i="21"/>
  <c r="A11" i="10"/>
  <c r="B9" i="34" s="1"/>
  <c r="B11" i="36"/>
  <c r="B8" i="34"/>
  <c r="G10" i="10"/>
  <c r="I11" i="28" s="1"/>
  <c r="A11" i="28"/>
  <c r="AZ10" i="10"/>
  <c r="H5" i="21"/>
  <c r="J5" i="30"/>
  <c r="F48" i="21"/>
  <c r="Q50" i="36"/>
  <c r="N50" i="12"/>
  <c r="I9" i="36"/>
  <c r="H9" i="36"/>
  <c r="I10" i="36"/>
  <c r="G48" i="24"/>
  <c r="AV46" i="10"/>
  <c r="AW46" i="10" s="1"/>
  <c r="F47" i="21"/>
  <c r="G47" i="24"/>
  <c r="N49" i="12"/>
  <c r="AV54" i="10"/>
  <c r="AW54" i="10" s="1"/>
  <c r="G52" i="24"/>
  <c r="N54" i="12"/>
  <c r="F52" i="21"/>
  <c r="G49" i="24"/>
  <c r="N51" i="12"/>
  <c r="F49" i="21"/>
  <c r="G9" i="12"/>
  <c r="K9" i="12" s="1"/>
  <c r="AG8" i="10"/>
  <c r="F10" i="12"/>
  <c r="V9" i="10"/>
  <c r="I8" i="12"/>
  <c r="H8" i="12"/>
  <c r="I7" i="12"/>
  <c r="H7" i="12"/>
  <c r="F9" i="12"/>
  <c r="V8" i="10"/>
  <c r="A10" i="21"/>
  <c r="B10" i="24"/>
  <c r="G11" i="10"/>
  <c r="I12" i="28" s="1"/>
  <c r="EN9" i="28"/>
  <c r="T9" i="12" s="1"/>
  <c r="G7" i="30" s="1"/>
  <c r="EM9" i="28"/>
  <c r="I7" i="30" s="1"/>
  <c r="H7" i="30"/>
  <c r="G10" i="12" l="1"/>
  <c r="K10" i="12" s="1"/>
  <c r="AG9" i="10"/>
  <c r="H10" i="36"/>
  <c r="AA56" i="37"/>
  <c r="BF54" i="10"/>
  <c r="N56" i="37" s="1"/>
  <c r="BH54" i="10"/>
  <c r="P56" i="37" s="1"/>
  <c r="BI54" i="10"/>
  <c r="Q56" i="37" s="1"/>
  <c r="BK54" i="10"/>
  <c r="S56" i="37" s="1"/>
  <c r="BL54" i="10"/>
  <c r="T56" i="37" s="1"/>
  <c r="BM54" i="10"/>
  <c r="U56" i="37" s="1"/>
  <c r="BO54" i="10"/>
  <c r="W56" i="37" s="1"/>
  <c r="BN54" i="10"/>
  <c r="V56" i="37" s="1"/>
  <c r="BE54" i="10"/>
  <c r="M56" i="37" s="1"/>
  <c r="BB54" i="10"/>
  <c r="BC54" i="10"/>
  <c r="K56" i="37" s="1"/>
  <c r="BD54" i="10"/>
  <c r="L56" i="37" s="1"/>
  <c r="BJ54" i="10"/>
  <c r="R56" i="37" s="1"/>
  <c r="AA48" i="37"/>
  <c r="BF46" i="10"/>
  <c r="N48" i="37" s="1"/>
  <c r="BC46" i="10"/>
  <c r="K48" i="37" s="1"/>
  <c r="BD46" i="10"/>
  <c r="L48" i="37" s="1"/>
  <c r="BK46" i="10"/>
  <c r="S48" i="37" s="1"/>
  <c r="BH46" i="10"/>
  <c r="P48" i="37" s="1"/>
  <c r="BI46" i="10"/>
  <c r="Q48" i="37" s="1"/>
  <c r="BO46" i="10"/>
  <c r="W48" i="37" s="1"/>
  <c r="BL46" i="10"/>
  <c r="T48" i="37" s="1"/>
  <c r="BM46" i="10"/>
  <c r="U48" i="37" s="1"/>
  <c r="BB46" i="10"/>
  <c r="BN46" i="10"/>
  <c r="V48" i="37" s="1"/>
  <c r="BE46" i="10"/>
  <c r="M48" i="37" s="1"/>
  <c r="BJ46" i="10"/>
  <c r="R48" i="37" s="1"/>
  <c r="EI11" i="28"/>
  <c r="EL11" i="28" s="1"/>
  <c r="EH11" i="28"/>
  <c r="G9" i="21" s="1"/>
  <c r="EN10" i="28"/>
  <c r="T10" i="12" s="1"/>
  <c r="G8" i="30" s="1"/>
  <c r="H8" i="30"/>
  <c r="O49" i="37"/>
  <c r="U48" i="12"/>
  <c r="S48" i="36"/>
  <c r="O53" i="37"/>
  <c r="S52" i="36"/>
  <c r="U52" i="12"/>
  <c r="V52" i="12"/>
  <c r="Z53" i="37"/>
  <c r="T52" i="36"/>
  <c r="J50" i="37"/>
  <c r="BG48" i="10"/>
  <c r="J51" i="37"/>
  <c r="BG49" i="10"/>
  <c r="Q47" i="36"/>
  <c r="Z49" i="37"/>
  <c r="T48" i="36"/>
  <c r="V48" i="12"/>
  <c r="J55" i="37"/>
  <c r="BG53" i="10"/>
  <c r="Q55" i="36"/>
  <c r="J52" i="37"/>
  <c r="BG50" i="10"/>
  <c r="J57" i="37"/>
  <c r="BG55" i="10"/>
  <c r="AZ11" i="10"/>
  <c r="B13" i="37"/>
  <c r="B12" i="12"/>
  <c r="B12" i="36"/>
  <c r="B13" i="35"/>
  <c r="B10" i="30"/>
  <c r="A12" i="28"/>
  <c r="A12" i="10"/>
  <c r="B13" i="36" s="1"/>
  <c r="N47" i="12"/>
  <c r="F45" i="21"/>
  <c r="G45" i="24"/>
  <c r="G53" i="24"/>
  <c r="N55" i="12"/>
  <c r="F53" i="21"/>
  <c r="I9" i="12"/>
  <c r="H9" i="12"/>
  <c r="I10" i="12"/>
  <c r="H10" i="12"/>
  <c r="EI12" i="28"/>
  <c r="EH12" i="28"/>
  <c r="G10" i="21" s="1"/>
  <c r="J7" i="30"/>
  <c r="H7" i="21"/>
  <c r="J7" i="24"/>
  <c r="B14" i="35" l="1"/>
  <c r="AZ12" i="10"/>
  <c r="A11" i="21"/>
  <c r="I9" i="24"/>
  <c r="H10" i="10"/>
  <c r="O10" i="10" s="1"/>
  <c r="F11" i="36" s="1"/>
  <c r="I11" i="36" s="1"/>
  <c r="S11" i="12"/>
  <c r="W10" i="10"/>
  <c r="AE10" i="10" s="1"/>
  <c r="G11" i="36" s="1"/>
  <c r="K11" i="36" s="1"/>
  <c r="F9" i="30"/>
  <c r="EK11" i="28"/>
  <c r="EL12" i="28"/>
  <c r="EK12" i="28"/>
  <c r="J8" i="24"/>
  <c r="H8" i="21"/>
  <c r="J8" i="30"/>
  <c r="O52" i="37"/>
  <c r="U51" i="12"/>
  <c r="S51" i="36"/>
  <c r="J56" i="37"/>
  <c r="BG54" i="10"/>
  <c r="V49" i="12"/>
  <c r="Z50" i="37"/>
  <c r="T49" i="36"/>
  <c r="O50" i="37"/>
  <c r="S49" i="36"/>
  <c r="U49" i="12"/>
  <c r="Z57" i="37"/>
  <c r="T56" i="36"/>
  <c r="V56" i="12"/>
  <c r="O55" i="37"/>
  <c r="U54" i="12"/>
  <c r="S54" i="36"/>
  <c r="O51" i="37"/>
  <c r="U50" i="12"/>
  <c r="S50" i="36"/>
  <c r="T51" i="36"/>
  <c r="V51" i="12"/>
  <c r="Z52" i="37"/>
  <c r="O57" i="37"/>
  <c r="S56" i="36"/>
  <c r="U56" i="12"/>
  <c r="J48" i="37"/>
  <c r="BG46" i="10"/>
  <c r="Z55" i="37"/>
  <c r="T54" i="36"/>
  <c r="V54" i="12"/>
  <c r="Z51" i="37"/>
  <c r="T50" i="36"/>
  <c r="V50" i="12"/>
  <c r="B11" i="30"/>
  <c r="A13" i="28"/>
  <c r="A13" i="10"/>
  <c r="B15" i="37" s="1"/>
  <c r="B13" i="12"/>
  <c r="B14" i="37"/>
  <c r="B10" i="34"/>
  <c r="B11" i="24"/>
  <c r="G12" i="10"/>
  <c r="I13" i="28" s="1"/>
  <c r="EH13" i="28" s="1"/>
  <c r="G11" i="21" s="1"/>
  <c r="W11" i="10"/>
  <c r="AE11" i="10" s="1"/>
  <c r="G12" i="36" s="1"/>
  <c r="K12" i="36" s="1"/>
  <c r="H11" i="10"/>
  <c r="O11" i="10" s="1"/>
  <c r="F12" i="36" s="1"/>
  <c r="F10" i="30"/>
  <c r="S12" i="12"/>
  <c r="I10" i="24"/>
  <c r="A14" i="10"/>
  <c r="G13" i="10"/>
  <c r="I14" i="28" s="1"/>
  <c r="EM11" i="28"/>
  <c r="I9" i="30" s="1"/>
  <c r="EN11" i="28"/>
  <c r="T11" i="12" s="1"/>
  <c r="G9" i="30" s="1"/>
  <c r="H9" i="30"/>
  <c r="A12" i="21" l="1"/>
  <c r="B11" i="34"/>
  <c r="B14" i="12"/>
  <c r="B14" i="36"/>
  <c r="F11" i="12"/>
  <c r="I11" i="12" s="1"/>
  <c r="V10" i="10"/>
  <c r="AG10" i="10"/>
  <c r="H11" i="36"/>
  <c r="G11" i="12"/>
  <c r="K11" i="12" s="1"/>
  <c r="B12" i="24"/>
  <c r="B12" i="30"/>
  <c r="A14" i="28"/>
  <c r="AZ13" i="10"/>
  <c r="B15" i="35"/>
  <c r="Z48" i="37"/>
  <c r="T47" i="36"/>
  <c r="V47" i="12"/>
  <c r="Z56" i="37"/>
  <c r="T55" i="36"/>
  <c r="V55" i="12"/>
  <c r="O48" i="37"/>
  <c r="S47" i="36"/>
  <c r="U47" i="12"/>
  <c r="O56" i="37"/>
  <c r="S55" i="36"/>
  <c r="U55" i="12"/>
  <c r="EI13" i="28"/>
  <c r="W12" i="10" s="1"/>
  <c r="AE12" i="10" s="1"/>
  <c r="G13" i="36" s="1"/>
  <c r="K13" i="36" s="1"/>
  <c r="B15" i="36"/>
  <c r="B16" i="37"/>
  <c r="I12" i="36"/>
  <c r="H12" i="36"/>
  <c r="F12" i="12"/>
  <c r="V11" i="10"/>
  <c r="G12" i="12"/>
  <c r="K12" i="12" s="1"/>
  <c r="AG11" i="10"/>
  <c r="B13" i="30"/>
  <c r="B16" i="35"/>
  <c r="A13" i="21"/>
  <c r="AZ14" i="10"/>
  <c r="G14" i="10"/>
  <c r="I15" i="28" s="1"/>
  <c r="A15" i="28"/>
  <c r="B13" i="24"/>
  <c r="B12" i="34"/>
  <c r="B15" i="12"/>
  <c r="A15" i="10"/>
  <c r="B17" i="37" s="1"/>
  <c r="H10" i="30"/>
  <c r="EN12" i="28"/>
  <c r="T12" i="12" s="1"/>
  <c r="G10" i="30" s="1"/>
  <c r="EM12" i="28"/>
  <c r="I10" i="30" s="1"/>
  <c r="J9" i="24"/>
  <c r="J9" i="30"/>
  <c r="H9" i="21"/>
  <c r="EI14" i="28"/>
  <c r="EH14" i="28"/>
  <c r="G12" i="21" s="1"/>
  <c r="H11" i="12" l="1"/>
  <c r="H12" i="10"/>
  <c r="O12" i="10" s="1"/>
  <c r="F13" i="36" s="1"/>
  <c r="I13" i="36" s="1"/>
  <c r="EK14" i="28"/>
  <c r="EL14" i="28"/>
  <c r="F11" i="30"/>
  <c r="EK13" i="28"/>
  <c r="EL13" i="28"/>
  <c r="I11" i="24"/>
  <c r="S13" i="12"/>
  <c r="A16" i="10"/>
  <c r="B14" i="34" s="1"/>
  <c r="B16" i="36"/>
  <c r="G13" i="12"/>
  <c r="K13" i="12" s="1"/>
  <c r="I12" i="12"/>
  <c r="H12" i="12"/>
  <c r="W13" i="10"/>
  <c r="AE13" i="10" s="1"/>
  <c r="G14" i="36" s="1"/>
  <c r="K14" i="36" s="1"/>
  <c r="H13" i="10"/>
  <c r="O13" i="10" s="1"/>
  <c r="F14" i="36" s="1"/>
  <c r="H10" i="21"/>
  <c r="J10" i="24"/>
  <c r="J10" i="30"/>
  <c r="A14" i="21"/>
  <c r="B14" i="24"/>
  <c r="G15" i="10"/>
  <c r="I16" i="28" s="1"/>
  <c r="A16" i="28"/>
  <c r="AZ15" i="10"/>
  <c r="B17" i="35"/>
  <c r="B16" i="12"/>
  <c r="B14" i="30"/>
  <c r="B13" i="34"/>
  <c r="F12" i="30"/>
  <c r="I12" i="24"/>
  <c r="S14" i="12"/>
  <c r="EI15" i="28"/>
  <c r="EH15" i="28"/>
  <c r="G13" i="21" s="1"/>
  <c r="A17" i="10" l="1"/>
  <c r="B18" i="36" s="1"/>
  <c r="AG12" i="10"/>
  <c r="V12" i="10"/>
  <c r="F13" i="12"/>
  <c r="I13" i="12" s="1"/>
  <c r="H13" i="36"/>
  <c r="EN13" i="28"/>
  <c r="J11" i="24" s="1"/>
  <c r="EK15" i="28"/>
  <c r="EL15" i="28"/>
  <c r="H11" i="30"/>
  <c r="T13" i="12"/>
  <c r="G11" i="30" s="1"/>
  <c r="EM13" i="28"/>
  <c r="I11" i="30" s="1"/>
  <c r="A17" i="28"/>
  <c r="B15" i="24"/>
  <c r="A15" i="21"/>
  <c r="B18" i="35"/>
  <c r="B17" i="12"/>
  <c r="AZ16" i="10"/>
  <c r="B15" i="30"/>
  <c r="G16" i="10"/>
  <c r="I17" i="28" s="1"/>
  <c r="EH17" i="28" s="1"/>
  <c r="G15" i="21" s="1"/>
  <c r="B19" i="37"/>
  <c r="B17" i="36"/>
  <c r="B18" i="37"/>
  <c r="I14" i="36"/>
  <c r="H14" i="36"/>
  <c r="B19" i="35"/>
  <c r="A18" i="10"/>
  <c r="B20" i="37" s="1"/>
  <c r="AZ17" i="10"/>
  <c r="G17" i="10"/>
  <c r="I18" i="28" s="1"/>
  <c r="B16" i="24"/>
  <c r="B16" i="30"/>
  <c r="B15" i="34"/>
  <c r="B18" i="12"/>
  <c r="AG13" i="10"/>
  <c r="G14" i="12"/>
  <c r="K14" i="12" s="1"/>
  <c r="W14" i="10"/>
  <c r="AE14" i="10" s="1"/>
  <c r="G15" i="36" s="1"/>
  <c r="K15" i="36" s="1"/>
  <c r="H14" i="10"/>
  <c r="O14" i="10" s="1"/>
  <c r="F15" i="36" s="1"/>
  <c r="F14" i="12"/>
  <c r="V13" i="10"/>
  <c r="EM14" i="28"/>
  <c r="I12" i="30" s="1"/>
  <c r="H12" i="30"/>
  <c r="EN14" i="28"/>
  <c r="T14" i="12" s="1"/>
  <c r="G12" i="30" s="1"/>
  <c r="F13" i="30"/>
  <c r="I13" i="24"/>
  <c r="S15" i="12"/>
  <c r="EH16" i="28"/>
  <c r="G14" i="21" s="1"/>
  <c r="EI16" i="28"/>
  <c r="A18" i="28" l="1"/>
  <c r="A16" i="21"/>
  <c r="H13" i="12"/>
  <c r="J11" i="30"/>
  <c r="H11" i="21"/>
  <c r="EL16" i="28"/>
  <c r="EK16" i="28"/>
  <c r="EI17" i="28"/>
  <c r="A19" i="10"/>
  <c r="B20" i="12" s="1"/>
  <c r="B19" i="36"/>
  <c r="I15" i="36"/>
  <c r="H15" i="36"/>
  <c r="A19" i="28"/>
  <c r="A17" i="21"/>
  <c r="B17" i="24"/>
  <c r="B16" i="34"/>
  <c r="AZ18" i="10"/>
  <c r="B20" i="35"/>
  <c r="G18" i="10"/>
  <c r="I19" i="28" s="1"/>
  <c r="B19" i="12"/>
  <c r="B17" i="30"/>
  <c r="EH18" i="28"/>
  <c r="G16" i="21" s="1"/>
  <c r="EI18" i="28"/>
  <c r="W15" i="10"/>
  <c r="AE15" i="10" s="1"/>
  <c r="G16" i="36" s="1"/>
  <c r="K16" i="36" s="1"/>
  <c r="H15" i="10"/>
  <c r="O15" i="10" s="1"/>
  <c r="F16" i="36" s="1"/>
  <c r="I14" i="12"/>
  <c r="H14" i="12"/>
  <c r="F15" i="12"/>
  <c r="V14" i="10"/>
  <c r="G15" i="12"/>
  <c r="K15" i="12" s="1"/>
  <c r="AG14" i="10"/>
  <c r="F14" i="30"/>
  <c r="S16" i="12"/>
  <c r="I14" i="24"/>
  <c r="H12" i="21"/>
  <c r="J12" i="24"/>
  <c r="J12" i="30"/>
  <c r="EN15" i="28"/>
  <c r="T15" i="12" s="1"/>
  <c r="G13" i="30" s="1"/>
  <c r="EM15" i="28"/>
  <c r="I13" i="30" s="1"/>
  <c r="H13" i="30"/>
  <c r="B21" i="35" l="1"/>
  <c r="H17" i="10"/>
  <c r="O17" i="10" s="1"/>
  <c r="W17" i="10"/>
  <c r="AE17" i="10" s="1"/>
  <c r="H16" i="10"/>
  <c r="O16" i="10" s="1"/>
  <c r="W16" i="10"/>
  <c r="AE16" i="10" s="1"/>
  <c r="A20" i="28"/>
  <c r="EL18" i="28"/>
  <c r="EK18" i="28"/>
  <c r="A20" i="10"/>
  <c r="A21" i="10" s="1"/>
  <c r="A22" i="10" s="1"/>
  <c r="EL17" i="28"/>
  <c r="H15" i="30" s="1"/>
  <c r="EK17" i="28"/>
  <c r="F15" i="30"/>
  <c r="I15" i="24"/>
  <c r="S17" i="12"/>
  <c r="B18" i="30"/>
  <c r="G19" i="10"/>
  <c r="I20" i="28" s="1"/>
  <c r="EI20" i="28" s="1"/>
  <c r="B20" i="36"/>
  <c r="B21" i="37"/>
  <c r="B18" i="24"/>
  <c r="AZ19" i="10"/>
  <c r="B17" i="34"/>
  <c r="A18" i="21"/>
  <c r="I16" i="36"/>
  <c r="H16" i="36"/>
  <c r="F16" i="30"/>
  <c r="I16" i="24"/>
  <c r="S18" i="12"/>
  <c r="EH19" i="28"/>
  <c r="G17" i="21" s="1"/>
  <c r="EI19" i="28"/>
  <c r="H15" i="12"/>
  <c r="I15" i="12"/>
  <c r="G16" i="12"/>
  <c r="K16" i="12" s="1"/>
  <c r="AG15" i="10"/>
  <c r="F16" i="12"/>
  <c r="V15" i="10"/>
  <c r="H13" i="21"/>
  <c r="J13" i="30"/>
  <c r="J13" i="24"/>
  <c r="EM16" i="28"/>
  <c r="I14" i="30" s="1"/>
  <c r="EN16" i="28"/>
  <c r="T16" i="12" s="1"/>
  <c r="G14" i="30" s="1"/>
  <c r="H14" i="30"/>
  <c r="EH20" i="28" l="1"/>
  <c r="G18" i="21" s="1"/>
  <c r="B23" i="37"/>
  <c r="EN17" i="28"/>
  <c r="H15" i="21" s="1"/>
  <c r="B19" i="30"/>
  <c r="W19" i="10"/>
  <c r="AE19" i="10" s="1"/>
  <c r="H19" i="10"/>
  <c r="O19" i="10" s="1"/>
  <c r="F17" i="36"/>
  <c r="F17" i="12"/>
  <c r="V16" i="10"/>
  <c r="G18" i="36"/>
  <c r="K18" i="36" s="1"/>
  <c r="AS17" i="10"/>
  <c r="I19" i="37" s="1"/>
  <c r="AG17" i="10"/>
  <c r="AQ17" i="10" s="1"/>
  <c r="AR17" i="10" s="1"/>
  <c r="G19" i="37" s="1"/>
  <c r="G18" i="12"/>
  <c r="K18" i="12" s="1"/>
  <c r="W18" i="10"/>
  <c r="AE18" i="10" s="1"/>
  <c r="H18" i="10"/>
  <c r="O18" i="10" s="1"/>
  <c r="G17" i="36"/>
  <c r="K17" i="36" s="1"/>
  <c r="AG16" i="10"/>
  <c r="AS16" i="10"/>
  <c r="I18" i="37" s="1"/>
  <c r="G17" i="12"/>
  <c r="K17" i="12" s="1"/>
  <c r="F18" i="36"/>
  <c r="F18" i="12"/>
  <c r="V17" i="10"/>
  <c r="EM17" i="28"/>
  <c r="I15" i="30" s="1"/>
  <c r="B21" i="36"/>
  <c r="B20" i="30"/>
  <c r="AZ20" i="10"/>
  <c r="A20" i="21"/>
  <c r="EK20" i="28"/>
  <c r="EL20" i="28"/>
  <c r="A21" i="28"/>
  <c r="B19" i="24"/>
  <c r="B22" i="36"/>
  <c r="B22" i="12"/>
  <c r="B23" i="35"/>
  <c r="B22" i="35"/>
  <c r="B21" i="12"/>
  <c r="G20" i="10"/>
  <c r="I21" i="28" s="1"/>
  <c r="EI21" i="28" s="1"/>
  <c r="G21" i="10"/>
  <c r="I22" i="28" s="1"/>
  <c r="EI22" i="28" s="1"/>
  <c r="AZ21" i="10"/>
  <c r="A22" i="28"/>
  <c r="EL19" i="28"/>
  <c r="EK19" i="28"/>
  <c r="A19" i="21"/>
  <c r="B18" i="34"/>
  <c r="B22" i="37"/>
  <c r="B19" i="34"/>
  <c r="B20" i="24"/>
  <c r="B24" i="37"/>
  <c r="B20" i="34"/>
  <c r="A23" i="28"/>
  <c r="B21" i="30"/>
  <c r="A21" i="21"/>
  <c r="AZ22" i="10"/>
  <c r="B23" i="12"/>
  <c r="B21" i="24"/>
  <c r="B24" i="35"/>
  <c r="G22" i="10"/>
  <c r="I23" i="28" s="1"/>
  <c r="B23" i="36"/>
  <c r="A23" i="10"/>
  <c r="I18" i="24"/>
  <c r="F18" i="30"/>
  <c r="S20" i="12"/>
  <c r="S19" i="12"/>
  <c r="I17" i="24"/>
  <c r="F17" i="30"/>
  <c r="T17" i="12"/>
  <c r="G15" i="30" s="1"/>
  <c r="J15" i="30"/>
  <c r="J15" i="24"/>
  <c r="H16" i="30"/>
  <c r="EN18" i="28"/>
  <c r="EM18" i="28"/>
  <c r="I16" i="30" s="1"/>
  <c r="I16" i="12"/>
  <c r="H16" i="12"/>
  <c r="J14" i="24"/>
  <c r="J14" i="30"/>
  <c r="H14" i="21"/>
  <c r="EH21" i="28" l="1"/>
  <c r="G19" i="21" s="1"/>
  <c r="W20" i="10"/>
  <c r="AE20" i="10" s="1"/>
  <c r="H20" i="10"/>
  <c r="O20" i="10" s="1"/>
  <c r="F19" i="36"/>
  <c r="V18" i="10"/>
  <c r="F19" i="12"/>
  <c r="I17" i="12"/>
  <c r="H17" i="12"/>
  <c r="I18" i="12"/>
  <c r="H18" i="12"/>
  <c r="G19" i="36"/>
  <c r="K19" i="36" s="1"/>
  <c r="G19" i="12"/>
  <c r="K19" i="12" s="1"/>
  <c r="AS18" i="10"/>
  <c r="I20" i="37" s="1"/>
  <c r="AG18" i="10"/>
  <c r="AQ18" i="10" s="1"/>
  <c r="AR18" i="10" s="1"/>
  <c r="G20" i="37" s="1"/>
  <c r="I17" i="36"/>
  <c r="H17" i="36"/>
  <c r="H18" i="36"/>
  <c r="I18" i="36"/>
  <c r="E15" i="21"/>
  <c r="AQ16" i="10"/>
  <c r="AR16" i="10" s="1"/>
  <c r="G18" i="37" s="1"/>
  <c r="F20" i="36"/>
  <c r="F20" i="12"/>
  <c r="V19" i="10"/>
  <c r="W21" i="10"/>
  <c r="AE21" i="10" s="1"/>
  <c r="H21" i="10"/>
  <c r="O21" i="10" s="1"/>
  <c r="E16" i="21"/>
  <c r="G20" i="36"/>
  <c r="K20" i="36" s="1"/>
  <c r="AG19" i="10"/>
  <c r="G20" i="12"/>
  <c r="K20" i="12" s="1"/>
  <c r="AS19" i="10"/>
  <c r="I21" i="37" s="1"/>
  <c r="EH22" i="28"/>
  <c r="G20" i="21" s="1"/>
  <c r="EK22" i="28"/>
  <c r="EL22" i="28"/>
  <c r="EL21" i="28"/>
  <c r="EK21" i="28"/>
  <c r="EH23" i="28"/>
  <c r="G21" i="21" s="1"/>
  <c r="EI23" i="28"/>
  <c r="B25" i="37"/>
  <c r="A24" i="10"/>
  <c r="B22" i="30"/>
  <c r="A24" i="28"/>
  <c r="AZ23" i="10"/>
  <c r="A22" i="21"/>
  <c r="B24" i="12"/>
  <c r="B25" i="35"/>
  <c r="B24" i="36"/>
  <c r="G23" i="10"/>
  <c r="I24" i="28" s="1"/>
  <c r="B21" i="34"/>
  <c r="B22" i="24"/>
  <c r="S22" i="12"/>
  <c r="F20" i="30"/>
  <c r="I20" i="24"/>
  <c r="S21" i="12"/>
  <c r="I19" i="24"/>
  <c r="F19" i="30"/>
  <c r="H18" i="30"/>
  <c r="EN20" i="28"/>
  <c r="T20" i="12" s="1"/>
  <c r="G18" i="30" s="1"/>
  <c r="EM20" i="28"/>
  <c r="I18" i="30" s="1"/>
  <c r="T18" i="12"/>
  <c r="G16" i="30" s="1"/>
  <c r="H16" i="21"/>
  <c r="J16" i="24"/>
  <c r="J16" i="30"/>
  <c r="EM19" i="28"/>
  <c r="I17" i="30" s="1"/>
  <c r="H17" i="30"/>
  <c r="EN19" i="28"/>
  <c r="AQ19" i="10" l="1"/>
  <c r="AR19" i="10" s="1"/>
  <c r="G21" i="37" s="1"/>
  <c r="E18" i="21"/>
  <c r="F22" i="36"/>
  <c r="F22" i="12"/>
  <c r="V21" i="10"/>
  <c r="H20" i="36"/>
  <c r="I20" i="36"/>
  <c r="E17" i="21"/>
  <c r="I19" i="36"/>
  <c r="H19" i="36"/>
  <c r="G22" i="12"/>
  <c r="K22" i="12" s="1"/>
  <c r="G22" i="36"/>
  <c r="K22" i="36" s="1"/>
  <c r="AS21" i="10"/>
  <c r="I23" i="37" s="1"/>
  <c r="AG21" i="10"/>
  <c r="AQ21" i="10" s="1"/>
  <c r="AR21" i="10" s="1"/>
  <c r="G23" i="37" s="1"/>
  <c r="F21" i="36"/>
  <c r="F21" i="12"/>
  <c r="V20" i="10"/>
  <c r="W22" i="10"/>
  <c r="AE22" i="10" s="1"/>
  <c r="H22" i="10"/>
  <c r="O22" i="10" s="1"/>
  <c r="I20" i="12"/>
  <c r="H20" i="12"/>
  <c r="I19" i="12"/>
  <c r="H19" i="12"/>
  <c r="G21" i="12"/>
  <c r="K21" i="12" s="1"/>
  <c r="AG20" i="10"/>
  <c r="AS20" i="10"/>
  <c r="I22" i="37" s="1"/>
  <c r="G21" i="36"/>
  <c r="K21" i="36" s="1"/>
  <c r="EL23" i="28"/>
  <c r="EK23" i="28"/>
  <c r="EH24" i="28"/>
  <c r="G22" i="21" s="1"/>
  <c r="EI24" i="28"/>
  <c r="A25" i="10"/>
  <c r="A23" i="21"/>
  <c r="A25" i="28"/>
  <c r="B25" i="36"/>
  <c r="B23" i="24"/>
  <c r="AZ24" i="10"/>
  <c r="B26" i="37"/>
  <c r="B22" i="34"/>
  <c r="B25" i="12"/>
  <c r="G24" i="10"/>
  <c r="I25" i="28" s="1"/>
  <c r="B26" i="35"/>
  <c r="B23" i="30"/>
  <c r="EM22" i="28"/>
  <c r="I20" i="30" s="1"/>
  <c r="H20" i="30"/>
  <c r="EN22" i="28"/>
  <c r="T22" i="12" s="1"/>
  <c r="G20" i="30" s="1"/>
  <c r="I21" i="24"/>
  <c r="S23" i="12"/>
  <c r="F21" i="30"/>
  <c r="H18" i="21"/>
  <c r="J18" i="30"/>
  <c r="J18" i="24"/>
  <c r="EN21" i="28"/>
  <c r="T21" i="12" s="1"/>
  <c r="G19" i="30" s="1"/>
  <c r="EM21" i="28"/>
  <c r="I19" i="30" s="1"/>
  <c r="H19" i="30"/>
  <c r="T19" i="12"/>
  <c r="G17" i="30" s="1"/>
  <c r="H17" i="21"/>
  <c r="J17" i="30"/>
  <c r="J17" i="24"/>
  <c r="E19" i="21" l="1"/>
  <c r="AS22" i="10"/>
  <c r="I24" i="37" s="1"/>
  <c r="G23" i="36"/>
  <c r="K23" i="36" s="1"/>
  <c r="G23" i="12"/>
  <c r="K23" i="12" s="1"/>
  <c r="AG22" i="10"/>
  <c r="I21" i="36"/>
  <c r="H21" i="36"/>
  <c r="AQ20" i="10"/>
  <c r="AR20" i="10" s="1"/>
  <c r="G22" i="37" s="1"/>
  <c r="E20" i="21"/>
  <c r="I22" i="12"/>
  <c r="H22" i="12"/>
  <c r="F23" i="12"/>
  <c r="V22" i="10"/>
  <c r="F23" i="36"/>
  <c r="I21" i="12"/>
  <c r="H21" i="12"/>
  <c r="W23" i="10"/>
  <c r="AE23" i="10" s="1"/>
  <c r="H23" i="10"/>
  <c r="O23" i="10" s="1"/>
  <c r="I22" i="36"/>
  <c r="H22" i="36"/>
  <c r="EL24" i="28"/>
  <c r="EK24" i="28"/>
  <c r="EI25" i="28"/>
  <c r="EH25" i="28"/>
  <c r="G23" i="21" s="1"/>
  <c r="J20" i="30"/>
  <c r="H20" i="21"/>
  <c r="J20" i="24"/>
  <c r="EM23" i="28"/>
  <c r="I21" i="30" s="1"/>
  <c r="H21" i="30"/>
  <c r="EN23" i="28"/>
  <c r="T23" i="12" s="1"/>
  <c r="G21" i="30" s="1"/>
  <c r="B26" i="12"/>
  <c r="B23" i="34"/>
  <c r="B27" i="35"/>
  <c r="B24" i="30"/>
  <c r="B26" i="36"/>
  <c r="G25" i="10"/>
  <c r="I26" i="28" s="1"/>
  <c r="B24" i="24"/>
  <c r="A24" i="21"/>
  <c r="B27" i="37"/>
  <c r="AZ25" i="10"/>
  <c r="A26" i="28"/>
  <c r="A26" i="10"/>
  <c r="F22" i="30"/>
  <c r="S24" i="12"/>
  <c r="I22" i="24"/>
  <c r="H19" i="21"/>
  <c r="J19" i="24"/>
  <c r="J19" i="30"/>
  <c r="I23" i="36" l="1"/>
  <c r="H23" i="36"/>
  <c r="E21" i="21"/>
  <c r="W24" i="10"/>
  <c r="AE24" i="10" s="1"/>
  <c r="H24" i="10"/>
  <c r="O24" i="10" s="1"/>
  <c r="G24" i="12"/>
  <c r="K24" i="12" s="1"/>
  <c r="AG23" i="10"/>
  <c r="G24" i="36"/>
  <c r="K24" i="36" s="1"/>
  <c r="AS23" i="10"/>
  <c r="I25" i="37" s="1"/>
  <c r="I23" i="12"/>
  <c r="H23" i="12"/>
  <c r="F24" i="36"/>
  <c r="V23" i="10"/>
  <c r="F24" i="12"/>
  <c r="AQ22" i="10"/>
  <c r="AR22" i="10" s="1"/>
  <c r="G24" i="37" s="1"/>
  <c r="EL25" i="28"/>
  <c r="EK25" i="28"/>
  <c r="EH26" i="28"/>
  <c r="G24" i="21" s="1"/>
  <c r="EI26" i="28"/>
  <c r="A27" i="10"/>
  <c r="B24" i="34"/>
  <c r="B25" i="30"/>
  <c r="B28" i="35"/>
  <c r="A27" i="28"/>
  <c r="B27" i="12"/>
  <c r="B27" i="36"/>
  <c r="B25" i="24"/>
  <c r="A25" i="21"/>
  <c r="B28" i="37"/>
  <c r="AZ26" i="10"/>
  <c r="G26" i="10"/>
  <c r="I27" i="28" s="1"/>
  <c r="J21" i="30"/>
  <c r="J21" i="24"/>
  <c r="H21" i="21"/>
  <c r="EN24" i="28"/>
  <c r="T24" i="12" s="1"/>
  <c r="G22" i="30" s="1"/>
  <c r="EM24" i="28"/>
  <c r="I22" i="30" s="1"/>
  <c r="H22" i="30"/>
  <c r="S25" i="12"/>
  <c r="I23" i="24"/>
  <c r="F23" i="30"/>
  <c r="I24" i="36" l="1"/>
  <c r="H24" i="36"/>
  <c r="AQ23" i="10"/>
  <c r="AR23" i="10" s="1"/>
  <c r="G25" i="37" s="1"/>
  <c r="E22" i="21"/>
  <c r="W25" i="10"/>
  <c r="AE25" i="10" s="1"/>
  <c r="H25" i="10"/>
  <c r="O25" i="10" s="1"/>
  <c r="F25" i="36"/>
  <c r="F25" i="12"/>
  <c r="V24" i="10"/>
  <c r="I24" i="12"/>
  <c r="H24" i="12"/>
  <c r="G25" i="12"/>
  <c r="K25" i="12" s="1"/>
  <c r="AG24" i="10"/>
  <c r="G25" i="36"/>
  <c r="K25" i="36" s="1"/>
  <c r="AS24" i="10"/>
  <c r="I26" i="37" s="1"/>
  <c r="EL26" i="28"/>
  <c r="EK26" i="28"/>
  <c r="H23" i="30"/>
  <c r="EN25" i="28"/>
  <c r="T25" i="12" s="1"/>
  <c r="G23" i="30" s="1"/>
  <c r="EM25" i="28"/>
  <c r="I23" i="30" s="1"/>
  <c r="B28" i="36"/>
  <c r="B26" i="30"/>
  <c r="G27" i="10"/>
  <c r="I28" i="28" s="1"/>
  <c r="AZ27" i="10"/>
  <c r="B29" i="37"/>
  <c r="B25" i="34"/>
  <c r="B26" i="24"/>
  <c r="A28" i="28"/>
  <c r="B28" i="12"/>
  <c r="A26" i="21"/>
  <c r="B29" i="35"/>
  <c r="A28" i="10"/>
  <c r="H22" i="21"/>
  <c r="J22" i="24"/>
  <c r="J22" i="30"/>
  <c r="EH27" i="28"/>
  <c r="G25" i="21" s="1"/>
  <c r="EI27" i="28"/>
  <c r="S26" i="12"/>
  <c r="I24" i="24"/>
  <c r="F24" i="30"/>
  <c r="M68" i="28"/>
  <c r="AG25" i="10" l="1"/>
  <c r="G26" i="36"/>
  <c r="K26" i="36" s="1"/>
  <c r="AS25" i="10"/>
  <c r="I27" i="37" s="1"/>
  <c r="G26" i="12"/>
  <c r="K26" i="12" s="1"/>
  <c r="W26" i="10"/>
  <c r="AE26" i="10" s="1"/>
  <c r="H26" i="10"/>
  <c r="O26" i="10" s="1"/>
  <c r="E23" i="21"/>
  <c r="I25" i="36"/>
  <c r="H25" i="36"/>
  <c r="I25" i="12"/>
  <c r="H25" i="12"/>
  <c r="AQ24" i="10"/>
  <c r="AR24" i="10" s="1"/>
  <c r="G26" i="37" s="1"/>
  <c r="F26" i="36"/>
  <c r="V25" i="10"/>
  <c r="F26" i="12"/>
  <c r="AQ25" i="10"/>
  <c r="AR25" i="10" s="1"/>
  <c r="G27" i="37" s="1"/>
  <c r="EL27" i="28"/>
  <c r="EK27" i="28"/>
  <c r="EN26" i="28"/>
  <c r="T26" i="12" s="1"/>
  <c r="G24" i="30" s="1"/>
  <c r="H24" i="30"/>
  <c r="EM26" i="28"/>
  <c r="I24" i="30" s="1"/>
  <c r="S27" i="12"/>
  <c r="I25" i="24"/>
  <c r="F25" i="30"/>
  <c r="A27" i="21"/>
  <c r="G28" i="10"/>
  <c r="I29" i="28" s="1"/>
  <c r="B30" i="35"/>
  <c r="B29" i="36"/>
  <c r="B26" i="34"/>
  <c r="AZ28" i="10"/>
  <c r="B30" i="37"/>
  <c r="B27" i="30"/>
  <c r="B29" i="12"/>
  <c r="A29" i="10"/>
  <c r="B27" i="24"/>
  <c r="A29" i="28"/>
  <c r="EH28" i="28"/>
  <c r="G26" i="21" s="1"/>
  <c r="EI28" i="28"/>
  <c r="H23" i="21"/>
  <c r="J23" i="30"/>
  <c r="J23" i="24"/>
  <c r="I26" i="36" l="1"/>
  <c r="H26" i="36"/>
  <c r="V26" i="10"/>
  <c r="F27" i="12"/>
  <c r="F27" i="36"/>
  <c r="G27" i="36"/>
  <c r="K27" i="36" s="1"/>
  <c r="AG26" i="10"/>
  <c r="G27" i="12"/>
  <c r="K27" i="12" s="1"/>
  <c r="AS26" i="10"/>
  <c r="I28" i="37" s="1"/>
  <c r="W27" i="10"/>
  <c r="AE27" i="10" s="1"/>
  <c r="H27" i="10"/>
  <c r="O27" i="10" s="1"/>
  <c r="H26" i="12"/>
  <c r="I26" i="12"/>
  <c r="E24" i="21"/>
  <c r="EK28" i="28"/>
  <c r="EL28" i="28"/>
  <c r="EM27" i="28"/>
  <c r="I25" i="30" s="1"/>
  <c r="EN27" i="28"/>
  <c r="T27" i="12" s="1"/>
  <c r="G25" i="30" s="1"/>
  <c r="H25" i="30"/>
  <c r="F26" i="30"/>
  <c r="I26" i="24"/>
  <c r="S28" i="12"/>
  <c r="B30" i="36"/>
  <c r="G29" i="10"/>
  <c r="I30" i="28" s="1"/>
  <c r="A28" i="21"/>
  <c r="B31" i="37"/>
  <c r="B31" i="35"/>
  <c r="B28" i="24"/>
  <c r="B28" i="30"/>
  <c r="B30" i="12"/>
  <c r="A30" i="28"/>
  <c r="B27" i="34"/>
  <c r="A30" i="10"/>
  <c r="AZ29" i="10"/>
  <c r="EH29" i="28"/>
  <c r="G27" i="21" s="1"/>
  <c r="EI29" i="28"/>
  <c r="H24" i="21"/>
  <c r="J24" i="30"/>
  <c r="J24" i="24"/>
  <c r="F28" i="12" l="1"/>
  <c r="V27" i="10"/>
  <c r="F28" i="36"/>
  <c r="E25" i="21"/>
  <c r="I27" i="12"/>
  <c r="H27" i="12"/>
  <c r="G28" i="36"/>
  <c r="K28" i="36" s="1"/>
  <c r="AS27" i="10"/>
  <c r="I29" i="37" s="1"/>
  <c r="AG27" i="10"/>
  <c r="G28" i="12"/>
  <c r="K28" i="12" s="1"/>
  <c r="AQ26" i="10"/>
  <c r="AR26" i="10" s="1"/>
  <c r="G28" i="37" s="1"/>
  <c r="W28" i="10"/>
  <c r="AE28" i="10" s="1"/>
  <c r="H28" i="10"/>
  <c r="O28" i="10" s="1"/>
  <c r="I27" i="36"/>
  <c r="H27" i="36"/>
  <c r="EL29" i="28"/>
  <c r="EK29" i="28"/>
  <c r="H26" i="30"/>
  <c r="EM28" i="28"/>
  <c r="I26" i="30" s="1"/>
  <c r="EN28" i="28"/>
  <c r="T28" i="12" s="1"/>
  <c r="G26" i="30" s="1"/>
  <c r="A31" i="10"/>
  <c r="B32" i="35"/>
  <c r="G30" i="10"/>
  <c r="I31" i="28" s="1"/>
  <c r="B29" i="30"/>
  <c r="A29" i="21"/>
  <c r="B31" i="12"/>
  <c r="B28" i="34"/>
  <c r="AZ30" i="10"/>
  <c r="B31" i="36"/>
  <c r="B32" i="37"/>
  <c r="B29" i="24"/>
  <c r="A31" i="28"/>
  <c r="S29" i="12"/>
  <c r="F27" i="30"/>
  <c r="I27" i="24"/>
  <c r="EH30" i="28"/>
  <c r="G28" i="21" s="1"/>
  <c r="EI30" i="28"/>
  <c r="H25" i="21"/>
  <c r="J25" i="24"/>
  <c r="J25" i="30"/>
  <c r="G29" i="12" l="1"/>
  <c r="K29" i="12" s="1"/>
  <c r="G29" i="36"/>
  <c r="K29" i="36" s="1"/>
  <c r="AS28" i="10"/>
  <c r="I30" i="37" s="1"/>
  <c r="AG28" i="10"/>
  <c r="AQ28" i="10" s="1"/>
  <c r="AR28" i="10" s="1"/>
  <c r="G30" i="37" s="1"/>
  <c r="W29" i="10"/>
  <c r="AE29" i="10" s="1"/>
  <c r="H29" i="10"/>
  <c r="O29" i="10" s="1"/>
  <c r="I28" i="36"/>
  <c r="H28" i="36"/>
  <c r="I28" i="12"/>
  <c r="H28" i="12"/>
  <c r="F29" i="36"/>
  <c r="F29" i="12"/>
  <c r="V28" i="10"/>
  <c r="E26" i="21"/>
  <c r="AQ27" i="10"/>
  <c r="AR27" i="10" s="1"/>
  <c r="G29" i="37" s="1"/>
  <c r="EK30" i="28"/>
  <c r="EL30" i="28"/>
  <c r="A32" i="28"/>
  <c r="A32" i="10"/>
  <c r="B30" i="24"/>
  <c r="B29" i="34"/>
  <c r="B33" i="35"/>
  <c r="G31" i="10"/>
  <c r="I32" i="28" s="1"/>
  <c r="B32" i="36"/>
  <c r="B33" i="37"/>
  <c r="B32" i="12"/>
  <c r="B30" i="30"/>
  <c r="AZ31" i="10"/>
  <c r="A30" i="21"/>
  <c r="H27" i="30"/>
  <c r="EM29" i="28"/>
  <c r="I27" i="30" s="1"/>
  <c r="EN29" i="28"/>
  <c r="T29" i="12" s="1"/>
  <c r="G27" i="30" s="1"/>
  <c r="J26" i="24"/>
  <c r="J26" i="30"/>
  <c r="H26" i="21"/>
  <c r="I28" i="24"/>
  <c r="S30" i="12"/>
  <c r="F28" i="30"/>
  <c r="EI31" i="28"/>
  <c r="EH31" i="28"/>
  <c r="G29" i="21" s="1"/>
  <c r="G30" i="36" l="1"/>
  <c r="K30" i="36" s="1"/>
  <c r="G30" i="12"/>
  <c r="K30" i="12" s="1"/>
  <c r="AG29" i="10"/>
  <c r="AS29" i="10"/>
  <c r="I31" i="37" s="1"/>
  <c r="I29" i="36"/>
  <c r="H29" i="36"/>
  <c r="E27" i="21"/>
  <c r="F30" i="12"/>
  <c r="V29" i="10"/>
  <c r="F30" i="36"/>
  <c r="AQ29" i="10"/>
  <c r="AR29" i="10" s="1"/>
  <c r="G31" i="37" s="1"/>
  <c r="W30" i="10"/>
  <c r="AE30" i="10" s="1"/>
  <c r="H30" i="10"/>
  <c r="O30" i="10" s="1"/>
  <c r="I29" i="12"/>
  <c r="H29" i="12"/>
  <c r="EL31" i="28"/>
  <c r="EK31" i="28"/>
  <c r="S31" i="12"/>
  <c r="I29" i="24"/>
  <c r="F29" i="30"/>
  <c r="EN30" i="28"/>
  <c r="T30" i="12" s="1"/>
  <c r="G28" i="30" s="1"/>
  <c r="H28" i="30"/>
  <c r="EM30" i="28"/>
  <c r="I28" i="30" s="1"/>
  <c r="J27" i="24"/>
  <c r="J27" i="30"/>
  <c r="H27" i="21"/>
  <c r="EH32" i="28"/>
  <c r="G30" i="21" s="1"/>
  <c r="EI32" i="28"/>
  <c r="B33" i="36"/>
  <c r="B34" i="37"/>
  <c r="A31" i="21"/>
  <c r="B30" i="34"/>
  <c r="B33" i="12"/>
  <c r="B31" i="30"/>
  <c r="A33" i="10"/>
  <c r="G32" i="10"/>
  <c r="I33" i="28" s="1"/>
  <c r="B34" i="35"/>
  <c r="AZ32" i="10"/>
  <c r="A33" i="28"/>
  <c r="B31" i="24"/>
  <c r="W31" i="10" l="1"/>
  <c r="AE31" i="10" s="1"/>
  <c r="H31" i="10"/>
  <c r="O31" i="10" s="1"/>
  <c r="V30" i="10"/>
  <c r="F31" i="12"/>
  <c r="F31" i="36"/>
  <c r="I30" i="36"/>
  <c r="H30" i="36"/>
  <c r="E28" i="21"/>
  <c r="G31" i="36"/>
  <c r="K31" i="36" s="1"/>
  <c r="AS30" i="10"/>
  <c r="I32" i="37" s="1"/>
  <c r="AG30" i="10"/>
  <c r="G31" i="12"/>
  <c r="K31" i="12" s="1"/>
  <c r="I30" i="12"/>
  <c r="H30" i="12"/>
  <c r="EL32" i="28"/>
  <c r="EK32" i="28"/>
  <c r="B32" i="24"/>
  <c r="A34" i="28"/>
  <c r="B34" i="36"/>
  <c r="A32" i="21"/>
  <c r="G33" i="10"/>
  <c r="I34" i="28" s="1"/>
  <c r="B34" i="12"/>
  <c r="B35" i="35"/>
  <c r="B31" i="34"/>
  <c r="B32" i="30"/>
  <c r="A34" i="10"/>
  <c r="AZ33" i="10"/>
  <c r="B35" i="37"/>
  <c r="J28" i="30"/>
  <c r="H28" i="21"/>
  <c r="J28" i="24"/>
  <c r="EI33" i="28"/>
  <c r="EH33" i="28"/>
  <c r="G31" i="21" s="1"/>
  <c r="I30" i="24"/>
  <c r="S32" i="12"/>
  <c r="F30" i="30"/>
  <c r="EN31" i="28"/>
  <c r="T31" i="12" s="1"/>
  <c r="G29" i="30" s="1"/>
  <c r="EM31" i="28"/>
  <c r="I29" i="30" s="1"/>
  <c r="H29" i="30"/>
  <c r="W32" i="10" l="1"/>
  <c r="AE32" i="10" s="1"/>
  <c r="H32" i="10"/>
  <c r="O32" i="10" s="1"/>
  <c r="AQ30" i="10"/>
  <c r="AR30" i="10" s="1"/>
  <c r="G32" i="37" s="1"/>
  <c r="E29" i="21"/>
  <c r="V31" i="10"/>
  <c r="F32" i="12"/>
  <c r="F32" i="36"/>
  <c r="I31" i="36"/>
  <c r="H31" i="36"/>
  <c r="G32" i="36"/>
  <c r="K32" i="36" s="1"/>
  <c r="AS31" i="10"/>
  <c r="I33" i="37" s="1"/>
  <c r="AG31" i="10"/>
  <c r="AQ31" i="10" s="1"/>
  <c r="AR31" i="10" s="1"/>
  <c r="G33" i="37" s="1"/>
  <c r="G32" i="12"/>
  <c r="K32" i="12" s="1"/>
  <c r="I31" i="12"/>
  <c r="H31" i="12"/>
  <c r="EL33" i="28"/>
  <c r="EK33" i="28"/>
  <c r="S33" i="12"/>
  <c r="I31" i="24"/>
  <c r="F31" i="30"/>
  <c r="H29" i="21"/>
  <c r="J29" i="30"/>
  <c r="J29" i="24"/>
  <c r="EN32" i="28"/>
  <c r="T32" i="12" s="1"/>
  <c r="G30" i="30" s="1"/>
  <c r="H30" i="30"/>
  <c r="EM32" i="28"/>
  <c r="I30" i="30" s="1"/>
  <c r="B35" i="36"/>
  <c r="AZ34" i="10"/>
  <c r="B35" i="12"/>
  <c r="B36" i="37"/>
  <c r="G34" i="10"/>
  <c r="I35" i="28" s="1"/>
  <c r="B36" i="35"/>
  <c r="B33" i="30"/>
  <c r="A33" i="21"/>
  <c r="B33" i="24"/>
  <c r="A35" i="10"/>
  <c r="A35" i="28"/>
  <c r="B32" i="34"/>
  <c r="EI34" i="28"/>
  <c r="EH34" i="28"/>
  <c r="G32" i="21" s="1"/>
  <c r="E30" i="21" l="1"/>
  <c r="I32" i="36"/>
  <c r="H32" i="36"/>
  <c r="F33" i="36"/>
  <c r="F33" i="12"/>
  <c r="V32" i="10"/>
  <c r="W33" i="10"/>
  <c r="AE33" i="10" s="1"/>
  <c r="H33" i="10"/>
  <c r="O33" i="10" s="1"/>
  <c r="I32" i="12"/>
  <c r="H32" i="12"/>
  <c r="G33" i="36"/>
  <c r="K33" i="36" s="1"/>
  <c r="AS32" i="10"/>
  <c r="I34" i="37" s="1"/>
  <c r="AG32" i="10"/>
  <c r="G33" i="12"/>
  <c r="K33" i="12" s="1"/>
  <c r="EK34" i="28"/>
  <c r="EL34" i="28"/>
  <c r="F32" i="30"/>
  <c r="I32" i="24"/>
  <c r="S34" i="12"/>
  <c r="EH35" i="28"/>
  <c r="G33" i="21" s="1"/>
  <c r="EI35" i="28"/>
  <c r="H31" i="30"/>
  <c r="EM33" i="28"/>
  <c r="I31" i="30" s="1"/>
  <c r="EN33" i="28"/>
  <c r="T33" i="12" s="1"/>
  <c r="G31" i="30" s="1"/>
  <c r="B34" i="24"/>
  <c r="B33" i="34"/>
  <c r="B36" i="36"/>
  <c r="A36" i="10"/>
  <c r="A34" i="21"/>
  <c r="AZ35" i="10"/>
  <c r="G35" i="10"/>
  <c r="I36" i="28" s="1"/>
  <c r="B34" i="30"/>
  <c r="B36" i="12"/>
  <c r="B37" i="35"/>
  <c r="B37" i="37"/>
  <c r="A36" i="28"/>
  <c r="J30" i="24"/>
  <c r="J30" i="30"/>
  <c r="H30" i="21"/>
  <c r="I33" i="12" l="1"/>
  <c r="H33" i="12"/>
  <c r="W34" i="10"/>
  <c r="AE34" i="10" s="1"/>
  <c r="H34" i="10"/>
  <c r="O34" i="10" s="1"/>
  <c r="AQ32" i="10"/>
  <c r="AR32" i="10" s="1"/>
  <c r="G34" i="37" s="1"/>
  <c r="E31" i="21"/>
  <c r="G34" i="36"/>
  <c r="K34" i="36" s="1"/>
  <c r="G34" i="12"/>
  <c r="K34" i="12" s="1"/>
  <c r="AS33" i="10"/>
  <c r="I35" i="37" s="1"/>
  <c r="AG33" i="10"/>
  <c r="F34" i="12"/>
  <c r="V33" i="10"/>
  <c r="F34" i="36"/>
  <c r="I33" i="36"/>
  <c r="H33" i="36"/>
  <c r="EL35" i="28"/>
  <c r="EK35" i="28"/>
  <c r="A37" i="28"/>
  <c r="B37" i="36"/>
  <c r="AZ36" i="10"/>
  <c r="B35" i="24"/>
  <c r="A37" i="10"/>
  <c r="B38" i="37"/>
  <c r="B34" i="34"/>
  <c r="B37" i="12"/>
  <c r="G36" i="10"/>
  <c r="I37" i="28" s="1"/>
  <c r="B35" i="30"/>
  <c r="B38" i="35"/>
  <c r="A35" i="21"/>
  <c r="S35" i="12"/>
  <c r="I33" i="24"/>
  <c r="F33" i="30"/>
  <c r="EN34" i="28"/>
  <c r="T34" i="12" s="1"/>
  <c r="G32" i="30" s="1"/>
  <c r="EM34" i="28"/>
  <c r="I32" i="30" s="1"/>
  <c r="H32" i="30"/>
  <c r="J31" i="24"/>
  <c r="J31" i="30"/>
  <c r="H31" i="21"/>
  <c r="EI36" i="28"/>
  <c r="EH36" i="28"/>
  <c r="G34" i="21" s="1"/>
  <c r="I34" i="36" l="1"/>
  <c r="H34" i="36"/>
  <c r="W35" i="10"/>
  <c r="AE35" i="10" s="1"/>
  <c r="H35" i="10"/>
  <c r="O35" i="10" s="1"/>
  <c r="H34" i="12"/>
  <c r="I34" i="12"/>
  <c r="V34" i="10"/>
  <c r="F35" i="12"/>
  <c r="F35" i="36"/>
  <c r="AQ33" i="10"/>
  <c r="AR33" i="10" s="1"/>
  <c r="G35" i="37" s="1"/>
  <c r="E32" i="21"/>
  <c r="G35" i="36"/>
  <c r="K35" i="36" s="1"/>
  <c r="G35" i="12"/>
  <c r="K35" i="12" s="1"/>
  <c r="AG34" i="10"/>
  <c r="AS34" i="10"/>
  <c r="I36" i="37" s="1"/>
  <c r="EK36" i="28"/>
  <c r="EL36" i="28"/>
  <c r="S36" i="12"/>
  <c r="I34" i="24"/>
  <c r="F34" i="30"/>
  <c r="H32" i="21"/>
  <c r="J32" i="30"/>
  <c r="J32" i="24"/>
  <c r="H33" i="30"/>
  <c r="EN35" i="28"/>
  <c r="T35" i="12" s="1"/>
  <c r="G33" i="30" s="1"/>
  <c r="EM35" i="28"/>
  <c r="I33" i="30" s="1"/>
  <c r="EI37" i="28"/>
  <c r="EH37" i="28"/>
  <c r="G35" i="21" s="1"/>
  <c r="B39" i="37"/>
  <c r="A38" i="28"/>
  <c r="B39" i="35"/>
  <c r="A36" i="21"/>
  <c r="B35" i="34"/>
  <c r="B36" i="30"/>
  <c r="A38" i="10"/>
  <c r="B38" i="12"/>
  <c r="G37" i="10"/>
  <c r="I38" i="28" s="1"/>
  <c r="AZ37" i="10"/>
  <c r="B38" i="36"/>
  <c r="B36" i="24"/>
  <c r="W36" i="10" l="1"/>
  <c r="AE36" i="10" s="1"/>
  <c r="H36" i="10"/>
  <c r="O36" i="10" s="1"/>
  <c r="G36" i="36"/>
  <c r="K36" i="36" s="1"/>
  <c r="AS35" i="10"/>
  <c r="I37" i="37" s="1"/>
  <c r="AG35" i="10"/>
  <c r="G36" i="12"/>
  <c r="K36" i="12" s="1"/>
  <c r="H35" i="36"/>
  <c r="I35" i="36"/>
  <c r="AQ34" i="10"/>
  <c r="AR34" i="10" s="1"/>
  <c r="G36" i="37" s="1"/>
  <c r="E33" i="21"/>
  <c r="I35" i="12"/>
  <c r="H35" i="12"/>
  <c r="F36" i="36"/>
  <c r="F36" i="12"/>
  <c r="V35" i="10"/>
  <c r="EL37" i="28"/>
  <c r="EK37" i="28"/>
  <c r="I35" i="24"/>
  <c r="F35" i="30"/>
  <c r="S37" i="12"/>
  <c r="A39" i="10"/>
  <c r="A37" i="21"/>
  <c r="G38" i="10"/>
  <c r="I39" i="28" s="1"/>
  <c r="B39" i="36"/>
  <c r="AZ38" i="10"/>
  <c r="B37" i="24"/>
  <c r="B40" i="37"/>
  <c r="B37" i="30"/>
  <c r="B39" i="12"/>
  <c r="A39" i="28"/>
  <c r="B36" i="34"/>
  <c r="B40" i="35"/>
  <c r="EI38" i="28"/>
  <c r="EH38" i="28"/>
  <c r="G36" i="21" s="1"/>
  <c r="J33" i="30"/>
  <c r="J33" i="24"/>
  <c r="H33" i="21"/>
  <c r="EM36" i="28"/>
  <c r="I34" i="30" s="1"/>
  <c r="EN36" i="28"/>
  <c r="T36" i="12" s="1"/>
  <c r="G34" i="30" s="1"/>
  <c r="H34" i="30"/>
  <c r="W37" i="10" l="1"/>
  <c r="AE37" i="10" s="1"/>
  <c r="H37" i="10"/>
  <c r="O37" i="10" s="1"/>
  <c r="I36" i="36"/>
  <c r="H36" i="36"/>
  <c r="F37" i="36"/>
  <c r="V36" i="10"/>
  <c r="F37" i="12"/>
  <c r="I36" i="12"/>
  <c r="H36" i="12"/>
  <c r="AQ35" i="10"/>
  <c r="AR35" i="10" s="1"/>
  <c r="G37" i="37" s="1"/>
  <c r="E34" i="21"/>
  <c r="AS36" i="10"/>
  <c r="I38" i="37" s="1"/>
  <c r="AG36" i="10"/>
  <c r="G37" i="36"/>
  <c r="K37" i="36" s="1"/>
  <c r="G37" i="12"/>
  <c r="K37" i="12" s="1"/>
  <c r="EL38" i="28"/>
  <c r="EK38" i="28"/>
  <c r="J34" i="30"/>
  <c r="H34" i="21"/>
  <c r="J34" i="24"/>
  <c r="EI39" i="28"/>
  <c r="EH39" i="28"/>
  <c r="G37" i="21" s="1"/>
  <c r="I36" i="24"/>
  <c r="F36" i="30"/>
  <c r="S38" i="12"/>
  <c r="B40" i="36"/>
  <c r="B41" i="37"/>
  <c r="B38" i="24"/>
  <c r="B37" i="34"/>
  <c r="B41" i="35"/>
  <c r="G39" i="10"/>
  <c r="I40" i="28" s="1"/>
  <c r="AZ39" i="10"/>
  <c r="B38" i="30"/>
  <c r="A38" i="21"/>
  <c r="A40" i="28"/>
  <c r="B40" i="12"/>
  <c r="A40" i="10"/>
  <c r="EM37" i="28"/>
  <c r="I35" i="30" s="1"/>
  <c r="H35" i="30"/>
  <c r="EN37" i="28"/>
  <c r="T37" i="12" s="1"/>
  <c r="G35" i="30" s="1"/>
  <c r="AQ36" i="10" l="1"/>
  <c r="AR36" i="10" s="1"/>
  <c r="G38" i="37" s="1"/>
  <c r="E35" i="21"/>
  <c r="W38" i="10"/>
  <c r="AE38" i="10" s="1"/>
  <c r="H38" i="10"/>
  <c r="O38" i="10" s="1"/>
  <c r="I37" i="12"/>
  <c r="H37" i="12"/>
  <c r="I37" i="36"/>
  <c r="H37" i="36"/>
  <c r="F38" i="36"/>
  <c r="V37" i="10"/>
  <c r="F38" i="12"/>
  <c r="G38" i="36"/>
  <c r="K38" i="36" s="1"/>
  <c r="AS37" i="10"/>
  <c r="I39" i="37" s="1"/>
  <c r="G38" i="12"/>
  <c r="K38" i="12" s="1"/>
  <c r="AG37" i="10"/>
  <c r="EL39" i="28"/>
  <c r="EK39" i="28"/>
  <c r="EH40" i="28"/>
  <c r="G38" i="21" s="1"/>
  <c r="EI40" i="28"/>
  <c r="H36" i="30"/>
  <c r="EN38" i="28"/>
  <c r="T38" i="12" s="1"/>
  <c r="G36" i="30" s="1"/>
  <c r="EM38" i="28"/>
  <c r="I36" i="30" s="1"/>
  <c r="F37" i="30"/>
  <c r="S39" i="12"/>
  <c r="I37" i="24"/>
  <c r="H35" i="21"/>
  <c r="J35" i="24"/>
  <c r="J35" i="30"/>
  <c r="A41" i="10"/>
  <c r="B42" i="37"/>
  <c r="B39" i="24"/>
  <c r="B41" i="12"/>
  <c r="B39" i="30"/>
  <c r="B42" i="35"/>
  <c r="A41" i="28"/>
  <c r="A39" i="21"/>
  <c r="B38" i="34"/>
  <c r="AZ40" i="10"/>
  <c r="B41" i="36"/>
  <c r="G40" i="10"/>
  <c r="I41" i="28" s="1"/>
  <c r="H38" i="36" l="1"/>
  <c r="I38" i="36"/>
  <c r="W39" i="10"/>
  <c r="AE39" i="10" s="1"/>
  <c r="H39" i="10"/>
  <c r="O39" i="10" s="1"/>
  <c r="E36" i="21"/>
  <c r="I38" i="12"/>
  <c r="H38" i="12"/>
  <c r="G39" i="36"/>
  <c r="K39" i="36" s="1"/>
  <c r="AS38" i="10"/>
  <c r="I40" i="37" s="1"/>
  <c r="G39" i="12"/>
  <c r="K39" i="12" s="1"/>
  <c r="AG38" i="10"/>
  <c r="AQ37" i="10"/>
  <c r="AR37" i="10" s="1"/>
  <c r="G39" i="37" s="1"/>
  <c r="V38" i="10"/>
  <c r="F39" i="36"/>
  <c r="F39" i="12"/>
  <c r="EK40" i="28"/>
  <c r="EL40" i="28"/>
  <c r="EI41" i="28"/>
  <c r="EH41" i="28"/>
  <c r="G39" i="21" s="1"/>
  <c r="EN39" i="28"/>
  <c r="T39" i="12" s="1"/>
  <c r="G37" i="30" s="1"/>
  <c r="EM39" i="28"/>
  <c r="I37" i="30" s="1"/>
  <c r="H37" i="30"/>
  <c r="J36" i="24"/>
  <c r="J36" i="30"/>
  <c r="H36" i="21"/>
  <c r="A42" i="28"/>
  <c r="B43" i="37"/>
  <c r="B39" i="34"/>
  <c r="B40" i="30"/>
  <c r="B40" i="24"/>
  <c r="G41" i="10"/>
  <c r="I42" i="28" s="1"/>
  <c r="A42" i="10"/>
  <c r="AZ41" i="10"/>
  <c r="B43" i="35"/>
  <c r="B42" i="36"/>
  <c r="A40" i="21"/>
  <c r="B42" i="12"/>
  <c r="I38" i="24"/>
  <c r="S40" i="12"/>
  <c r="F38" i="30"/>
  <c r="I39" i="12" l="1"/>
  <c r="H39" i="12"/>
  <c r="AQ38" i="10"/>
  <c r="AR38" i="10" s="1"/>
  <c r="G40" i="37" s="1"/>
  <c r="E37" i="21"/>
  <c r="F40" i="36"/>
  <c r="V39" i="10"/>
  <c r="F40" i="12"/>
  <c r="W40" i="10"/>
  <c r="AE40" i="10" s="1"/>
  <c r="H40" i="10"/>
  <c r="O40" i="10" s="1"/>
  <c r="H39" i="36"/>
  <c r="I39" i="36"/>
  <c r="G40" i="36"/>
  <c r="K40" i="36" s="1"/>
  <c r="AS39" i="10"/>
  <c r="I41" i="37" s="1"/>
  <c r="AG39" i="10"/>
  <c r="G40" i="12"/>
  <c r="K40" i="12" s="1"/>
  <c r="EL41" i="28"/>
  <c r="EK41" i="28"/>
  <c r="EM40" i="28"/>
  <c r="I38" i="30" s="1"/>
  <c r="H38" i="30"/>
  <c r="EN40" i="28"/>
  <c r="T40" i="12" s="1"/>
  <c r="G38" i="30" s="1"/>
  <c r="EI42" i="28"/>
  <c r="EH42" i="28"/>
  <c r="G40" i="21" s="1"/>
  <c r="B43" i="36"/>
  <c r="B41" i="24"/>
  <c r="B40" i="34"/>
  <c r="G42" i="10"/>
  <c r="I43" i="28" s="1"/>
  <c r="B43" i="12"/>
  <c r="B44" i="37"/>
  <c r="B41" i="30"/>
  <c r="A43" i="10"/>
  <c r="AZ42" i="10"/>
  <c r="B44" i="35"/>
  <c r="A41" i="21"/>
  <c r="A43" i="28"/>
  <c r="H37" i="21"/>
  <c r="J37" i="24"/>
  <c r="J37" i="30"/>
  <c r="S41" i="12"/>
  <c r="F39" i="30"/>
  <c r="I39" i="24"/>
  <c r="AQ39" i="10" l="1"/>
  <c r="AR39" i="10" s="1"/>
  <c r="G41" i="37" s="1"/>
  <c r="E38" i="21"/>
  <c r="I40" i="36"/>
  <c r="H40" i="36"/>
  <c r="F41" i="36"/>
  <c r="F41" i="12"/>
  <c r="V40" i="10"/>
  <c r="I40" i="12"/>
  <c r="H40" i="12"/>
  <c r="W41" i="10"/>
  <c r="AE41" i="10" s="1"/>
  <c r="H41" i="10"/>
  <c r="O41" i="10" s="1"/>
  <c r="AS40" i="10"/>
  <c r="I42" i="37" s="1"/>
  <c r="AG40" i="10"/>
  <c r="G41" i="36"/>
  <c r="K41" i="36" s="1"/>
  <c r="G41" i="12"/>
  <c r="K41" i="12" s="1"/>
  <c r="EK42" i="28"/>
  <c r="EL42" i="28"/>
  <c r="B44" i="36"/>
  <c r="A44" i="10"/>
  <c r="B42" i="24"/>
  <c r="B45" i="37"/>
  <c r="A42" i="21"/>
  <c r="A44" i="28"/>
  <c r="B45" i="35"/>
  <c r="B44" i="12"/>
  <c r="G43" i="10"/>
  <c r="I44" i="28" s="1"/>
  <c r="AZ43" i="10"/>
  <c r="B41" i="34"/>
  <c r="B42" i="30"/>
  <c r="F40" i="30"/>
  <c r="S42" i="12"/>
  <c r="I40" i="24"/>
  <c r="EH43" i="28"/>
  <c r="G41" i="21" s="1"/>
  <c r="EI43" i="28"/>
  <c r="H39" i="30"/>
  <c r="EM41" i="28"/>
  <c r="I39" i="30" s="1"/>
  <c r="EN41" i="28"/>
  <c r="T41" i="12" s="1"/>
  <c r="G39" i="30" s="1"/>
  <c r="J38" i="30"/>
  <c r="J38" i="24"/>
  <c r="H38" i="21"/>
  <c r="AQ40" i="10" l="1"/>
  <c r="AR40" i="10" s="1"/>
  <c r="G42" i="37" s="1"/>
  <c r="E39" i="21"/>
  <c r="I41" i="12"/>
  <c r="H41" i="12"/>
  <c r="F42" i="36"/>
  <c r="V41" i="10"/>
  <c r="F42" i="12"/>
  <c r="I41" i="36"/>
  <c r="H41" i="36"/>
  <c r="W42" i="10"/>
  <c r="AE42" i="10" s="1"/>
  <c r="H42" i="10"/>
  <c r="O42" i="10" s="1"/>
  <c r="AS41" i="10"/>
  <c r="I43" i="37" s="1"/>
  <c r="G42" i="12"/>
  <c r="K42" i="12" s="1"/>
  <c r="AG41" i="10"/>
  <c r="G42" i="36"/>
  <c r="K42" i="36" s="1"/>
  <c r="EL43" i="28"/>
  <c r="EK43" i="28"/>
  <c r="J39" i="24"/>
  <c r="J39" i="30"/>
  <c r="H39" i="21"/>
  <c r="S43" i="12"/>
  <c r="F41" i="30"/>
  <c r="I41" i="24"/>
  <c r="B45" i="36"/>
  <c r="G44" i="10"/>
  <c r="I45" i="28" s="1"/>
  <c r="A45" i="10"/>
  <c r="B43" i="30"/>
  <c r="B46" i="35"/>
  <c r="A45" i="28"/>
  <c r="A43" i="21"/>
  <c r="B46" i="37"/>
  <c r="B43" i="24"/>
  <c r="B42" i="34"/>
  <c r="B45" i="12"/>
  <c r="AZ44" i="10"/>
  <c r="EN42" i="28"/>
  <c r="T42" i="12" s="1"/>
  <c r="G40" i="30" s="1"/>
  <c r="EM42" i="28"/>
  <c r="I40" i="30" s="1"/>
  <c r="H40" i="30"/>
  <c r="EI44" i="28"/>
  <c r="EH44" i="28"/>
  <c r="G42" i="21" s="1"/>
  <c r="I42" i="36" l="1"/>
  <c r="H42" i="36"/>
  <c r="W43" i="10"/>
  <c r="AE43" i="10" s="1"/>
  <c r="H43" i="10"/>
  <c r="O43" i="10" s="1"/>
  <c r="V42" i="10"/>
  <c r="F43" i="12"/>
  <c r="F43" i="36"/>
  <c r="AQ41" i="10"/>
  <c r="AR41" i="10" s="1"/>
  <c r="G43" i="37" s="1"/>
  <c r="E40" i="21"/>
  <c r="G43" i="36"/>
  <c r="K43" i="36" s="1"/>
  <c r="AS42" i="10"/>
  <c r="I44" i="37" s="1"/>
  <c r="AG42" i="10"/>
  <c r="G43" i="12"/>
  <c r="K43" i="12" s="1"/>
  <c r="I42" i="12"/>
  <c r="H42" i="12"/>
  <c r="EL44" i="28"/>
  <c r="EK44" i="28"/>
  <c r="F42" i="30"/>
  <c r="I42" i="24"/>
  <c r="S44" i="12"/>
  <c r="B46" i="36"/>
  <c r="B47" i="35"/>
  <c r="B44" i="30"/>
  <c r="A44" i="21"/>
  <c r="G45" i="10"/>
  <c r="I46" i="28" s="1"/>
  <c r="B47" i="37"/>
  <c r="B43" i="34"/>
  <c r="A46" i="28"/>
  <c r="A46" i="10"/>
  <c r="AZ45" i="10"/>
  <c r="B44" i="24"/>
  <c r="B46" i="12"/>
  <c r="H41" i="30"/>
  <c r="EM43" i="28"/>
  <c r="I41" i="30" s="1"/>
  <c r="EN43" i="28"/>
  <c r="T43" i="12" s="1"/>
  <c r="G41" i="30" s="1"/>
  <c r="EH45" i="28"/>
  <c r="G43" i="21" s="1"/>
  <c r="EI45" i="28"/>
  <c r="J40" i="24"/>
  <c r="H40" i="21"/>
  <c r="J40" i="30"/>
  <c r="E41" i="21" l="1"/>
  <c r="I43" i="12"/>
  <c r="H43" i="12"/>
  <c r="AQ42" i="10"/>
  <c r="AR42" i="10" s="1"/>
  <c r="G44" i="37" s="1"/>
  <c r="F44" i="36"/>
  <c r="F44" i="12"/>
  <c r="V43" i="10"/>
  <c r="W44" i="10"/>
  <c r="AE44" i="10" s="1"/>
  <c r="H44" i="10"/>
  <c r="O44" i="10" s="1"/>
  <c r="I43" i="36"/>
  <c r="H43" i="36"/>
  <c r="G44" i="36"/>
  <c r="K44" i="36" s="1"/>
  <c r="AS43" i="10"/>
  <c r="I45" i="37" s="1"/>
  <c r="AG43" i="10"/>
  <c r="G44" i="12"/>
  <c r="K44" i="12" s="1"/>
  <c r="EK45" i="28"/>
  <c r="EL45" i="28"/>
  <c r="H41" i="21"/>
  <c r="J41" i="30"/>
  <c r="J41" i="24"/>
  <c r="F43" i="30"/>
  <c r="I43" i="24"/>
  <c r="S45" i="12"/>
  <c r="B45" i="30"/>
  <c r="B47" i="12"/>
  <c r="A47" i="10"/>
  <c r="B48" i="37"/>
  <c r="B48" i="35"/>
  <c r="B45" i="24"/>
  <c r="AZ46" i="10"/>
  <c r="B44" i="34"/>
  <c r="A47" i="28"/>
  <c r="A45" i="21"/>
  <c r="G46" i="10"/>
  <c r="I47" i="28" s="1"/>
  <c r="B47" i="36"/>
  <c r="EH46" i="28"/>
  <c r="G44" i="21" s="1"/>
  <c r="EI46" i="28"/>
  <c r="EN44" i="28"/>
  <c r="T44" i="12" s="1"/>
  <c r="G42" i="30" s="1"/>
  <c r="H42" i="30"/>
  <c r="EM44" i="28"/>
  <c r="I42" i="30" s="1"/>
  <c r="W45" i="10" l="1"/>
  <c r="AE45" i="10" s="1"/>
  <c r="H45" i="10"/>
  <c r="O45" i="10" s="1"/>
  <c r="F45" i="36"/>
  <c r="F45" i="12"/>
  <c r="V44" i="10"/>
  <c r="I44" i="12"/>
  <c r="H44" i="12"/>
  <c r="I44" i="36"/>
  <c r="H44" i="36"/>
  <c r="G45" i="12"/>
  <c r="K45" i="12" s="1"/>
  <c r="AS44" i="10"/>
  <c r="I46" i="37" s="1"/>
  <c r="AG44" i="10"/>
  <c r="AQ44" i="10" s="1"/>
  <c r="AR44" i="10" s="1"/>
  <c r="G46" i="37" s="1"/>
  <c r="G45" i="36"/>
  <c r="K45" i="36" s="1"/>
  <c r="AQ43" i="10"/>
  <c r="AR43" i="10" s="1"/>
  <c r="G45" i="37" s="1"/>
  <c r="E42" i="21"/>
  <c r="EL46" i="28"/>
  <c r="EK46" i="28"/>
  <c r="J42" i="30"/>
  <c r="J42" i="24"/>
  <c r="H42" i="21"/>
  <c r="EI47" i="28"/>
  <c r="EH47" i="28"/>
  <c r="G45" i="21" s="1"/>
  <c r="B48" i="36"/>
  <c r="B49" i="35"/>
  <c r="B46" i="30"/>
  <c r="B45" i="34"/>
  <c r="B49" i="37"/>
  <c r="G47" i="10"/>
  <c r="I48" i="28" s="1"/>
  <c r="B48" i="12"/>
  <c r="A48" i="28"/>
  <c r="A46" i="21"/>
  <c r="AZ47" i="10"/>
  <c r="B46" i="24"/>
  <c r="A48" i="10"/>
  <c r="F44" i="30"/>
  <c r="S46" i="12"/>
  <c r="I44" i="24"/>
  <c r="EM45" i="28"/>
  <c r="I43" i="30" s="1"/>
  <c r="EN45" i="28"/>
  <c r="T45" i="12" s="1"/>
  <c r="G43" i="30" s="1"/>
  <c r="H43" i="30"/>
  <c r="EK47" i="28" l="1"/>
  <c r="EL47" i="28"/>
  <c r="I45" i="12"/>
  <c r="H45" i="12"/>
  <c r="I45" i="36"/>
  <c r="H45" i="36"/>
  <c r="F46" i="36"/>
  <c r="V45" i="10"/>
  <c r="F46" i="12"/>
  <c r="O83" i="10"/>
  <c r="F24" i="14" s="1"/>
  <c r="E43" i="21"/>
  <c r="G46" i="36"/>
  <c r="K46" i="36" s="1"/>
  <c r="G46" i="12"/>
  <c r="K46" i="12" s="1"/>
  <c r="AS45" i="10"/>
  <c r="I47" i="37" s="1"/>
  <c r="AG45" i="10"/>
  <c r="AG83" i="10"/>
  <c r="F26" i="14" s="1"/>
  <c r="J43" i="30"/>
  <c r="H43" i="21"/>
  <c r="J43" i="24"/>
  <c r="F45" i="30"/>
  <c r="S47" i="12"/>
  <c r="I45" i="24"/>
  <c r="B49" i="36"/>
  <c r="G48" i="10"/>
  <c r="I49" i="28" s="1"/>
  <c r="B49" i="12"/>
  <c r="A49" i="28"/>
  <c r="A49" i="10"/>
  <c r="B50" i="37"/>
  <c r="AZ48" i="10"/>
  <c r="A47" i="21"/>
  <c r="B46" i="34"/>
  <c r="B47" i="24"/>
  <c r="B47" i="30"/>
  <c r="B50" i="35"/>
  <c r="EI48" i="28"/>
  <c r="EH48" i="28"/>
  <c r="G46" i="21" s="1"/>
  <c r="H44" i="30"/>
  <c r="EM46" i="28"/>
  <c r="I44" i="30" s="1"/>
  <c r="EN46" i="28"/>
  <c r="T46" i="12" s="1"/>
  <c r="G44" i="30" s="1"/>
  <c r="EL48" i="28" l="1"/>
  <c r="EK48" i="28"/>
  <c r="I46" i="36"/>
  <c r="H46" i="36"/>
  <c r="AQ45" i="10"/>
  <c r="AR45" i="10" s="1"/>
  <c r="G47" i="37" s="1"/>
  <c r="E44" i="21"/>
  <c r="I46" i="12"/>
  <c r="H46" i="12"/>
  <c r="H44" i="21"/>
  <c r="J44" i="30"/>
  <c r="J44" i="24"/>
  <c r="EH49" i="28"/>
  <c r="G47" i="21" s="1"/>
  <c r="EI49" i="28"/>
  <c r="I46" i="24"/>
  <c r="S48" i="12"/>
  <c r="F46" i="30"/>
  <c r="A50" i="10"/>
  <c r="AZ49" i="10"/>
  <c r="B48" i="24"/>
  <c r="B50" i="36"/>
  <c r="B48" i="30"/>
  <c r="B51" i="35"/>
  <c r="G49" i="10"/>
  <c r="I50" i="28" s="1"/>
  <c r="B51" i="37"/>
  <c r="B50" i="12"/>
  <c r="A50" i="28"/>
  <c r="B47" i="34"/>
  <c r="A48" i="21"/>
  <c r="H45" i="30"/>
  <c r="EN47" i="28"/>
  <c r="T47" i="12" s="1"/>
  <c r="G45" i="30" s="1"/>
  <c r="EM47" i="28"/>
  <c r="I45" i="30" s="1"/>
  <c r="EK49" i="28" l="1"/>
  <c r="EL49" i="28"/>
  <c r="J45" i="30"/>
  <c r="H45" i="21"/>
  <c r="J45" i="24"/>
  <c r="B51" i="36"/>
  <c r="B49" i="24"/>
  <c r="B49" i="30"/>
  <c r="B52" i="35"/>
  <c r="B51" i="12"/>
  <c r="B48" i="34"/>
  <c r="B52" i="37"/>
  <c r="A49" i="21"/>
  <c r="AZ50" i="10"/>
  <c r="A51" i="10"/>
  <c r="G50" i="10"/>
  <c r="I51" i="28" s="1"/>
  <c r="A51" i="28"/>
  <c r="EI50" i="28"/>
  <c r="EH50" i="28"/>
  <c r="G48" i="21" s="1"/>
  <c r="EN48" i="28"/>
  <c r="T48" i="12" s="1"/>
  <c r="G46" i="30" s="1"/>
  <c r="EM48" i="28"/>
  <c r="I46" i="30" s="1"/>
  <c r="H46" i="30"/>
  <c r="I47" i="24"/>
  <c r="S49" i="12"/>
  <c r="F47" i="30"/>
  <c r="EL50" i="28" l="1"/>
  <c r="EK50" i="28"/>
  <c r="F48" i="30"/>
  <c r="S50" i="12"/>
  <c r="I48" i="24"/>
  <c r="EM49" i="28"/>
  <c r="I47" i="30" s="1"/>
  <c r="EN49" i="28"/>
  <c r="T49" i="12" s="1"/>
  <c r="G47" i="30" s="1"/>
  <c r="H47" i="30"/>
  <c r="H46" i="21"/>
  <c r="J46" i="30"/>
  <c r="J46" i="24"/>
  <c r="EI51" i="28"/>
  <c r="EH51" i="28"/>
  <c r="G49" i="21" s="1"/>
  <c r="B52" i="36"/>
  <c r="B53" i="35"/>
  <c r="B50" i="24"/>
  <c r="B50" i="30"/>
  <c r="B53" i="37"/>
  <c r="AZ51" i="10"/>
  <c r="A52" i="10"/>
  <c r="A50" i="21"/>
  <c r="G51" i="10"/>
  <c r="I52" i="28" s="1"/>
  <c r="B49" i="34"/>
  <c r="A52" i="28"/>
  <c r="B52" i="12"/>
  <c r="EK51" i="28" l="1"/>
  <c r="EL51" i="28"/>
  <c r="EI52" i="28"/>
  <c r="EH52" i="28"/>
  <c r="G50" i="21" s="1"/>
  <c r="B53" i="36"/>
  <c r="B50" i="34"/>
  <c r="B53" i="12"/>
  <c r="B54" i="37"/>
  <c r="A53" i="10"/>
  <c r="AZ52" i="10"/>
  <c r="B54" i="35"/>
  <c r="A53" i="28"/>
  <c r="G52" i="10"/>
  <c r="I53" i="28" s="1"/>
  <c r="B51" i="24"/>
  <c r="B51" i="30"/>
  <c r="A51" i="21"/>
  <c r="I49" i="24"/>
  <c r="S51" i="12"/>
  <c r="F49" i="30"/>
  <c r="EM50" i="28"/>
  <c r="I48" i="30" s="1"/>
  <c r="H48" i="30"/>
  <c r="EN50" i="28"/>
  <c r="T50" i="12" s="1"/>
  <c r="G48" i="30" s="1"/>
  <c r="H47" i="21"/>
  <c r="J47" i="30"/>
  <c r="J47" i="24"/>
  <c r="EL52" i="28" l="1"/>
  <c r="EK52" i="28"/>
  <c r="EH53" i="28"/>
  <c r="G51" i="21" s="1"/>
  <c r="EI53" i="28"/>
  <c r="B54" i="36"/>
  <c r="A54" i="10"/>
  <c r="B51" i="34"/>
  <c r="B55" i="35"/>
  <c r="AZ53" i="10"/>
  <c r="A52" i="21"/>
  <c r="B55" i="37"/>
  <c r="B52" i="30"/>
  <c r="B54" i="12"/>
  <c r="G53" i="10"/>
  <c r="I54" i="28" s="1"/>
  <c r="B52" i="24"/>
  <c r="A54" i="28"/>
  <c r="H48" i="21"/>
  <c r="J48" i="30"/>
  <c r="J48" i="24"/>
  <c r="H49" i="30"/>
  <c r="EM51" i="28"/>
  <c r="I49" i="30" s="1"/>
  <c r="EN51" i="28"/>
  <c r="T51" i="12" s="1"/>
  <c r="G49" i="30" s="1"/>
  <c r="I50" i="24"/>
  <c r="S52" i="12"/>
  <c r="F50" i="30"/>
  <c r="EK53" i="28" l="1"/>
  <c r="EL53" i="28"/>
  <c r="J49" i="24"/>
  <c r="H49" i="21"/>
  <c r="J49" i="30"/>
  <c r="EM52" i="28"/>
  <c r="I50" i="30" s="1"/>
  <c r="EN52" i="28"/>
  <c r="T52" i="12" s="1"/>
  <c r="G50" i="30" s="1"/>
  <c r="H50" i="30"/>
  <c r="EH54" i="28"/>
  <c r="G52" i="21" s="1"/>
  <c r="EI54" i="28"/>
  <c r="B53" i="30"/>
  <c r="G54" i="10"/>
  <c r="I55" i="28" s="1"/>
  <c r="B56" i="37"/>
  <c r="B56" i="35"/>
  <c r="B53" i="24"/>
  <c r="B52" i="34"/>
  <c r="A55" i="28"/>
  <c r="B55" i="12"/>
  <c r="AZ54" i="10"/>
  <c r="B55" i="36"/>
  <c r="A55" i="10"/>
  <c r="A53" i="21"/>
  <c r="F51" i="30"/>
  <c r="I51" i="24"/>
  <c r="S53" i="12"/>
  <c r="EL54" i="28" l="1"/>
  <c r="EK54" i="28"/>
  <c r="I52" i="24"/>
  <c r="S54" i="12"/>
  <c r="F52" i="30"/>
  <c r="B56" i="36"/>
  <c r="B53" i="34"/>
  <c r="A54" i="21"/>
  <c r="B57" i="37"/>
  <c r="B54" i="30"/>
  <c r="B56" i="12"/>
  <c r="G55" i="10"/>
  <c r="I56" i="28" s="1"/>
  <c r="B54" i="24"/>
  <c r="A56" i="28"/>
  <c r="AZ55" i="10"/>
  <c r="B57" i="35"/>
  <c r="EN53" i="28"/>
  <c r="T53" i="12" s="1"/>
  <c r="G51" i="30" s="1"/>
  <c r="EM53" i="28"/>
  <c r="I51" i="30" s="1"/>
  <c r="H51" i="30"/>
  <c r="EI55" i="28"/>
  <c r="EH55" i="28"/>
  <c r="G53" i="21" s="1"/>
  <c r="J50" i="24"/>
  <c r="J50" i="30"/>
  <c r="H50" i="21"/>
  <c r="EK55" i="28" l="1"/>
  <c r="EL55" i="28"/>
  <c r="EI56" i="28"/>
  <c r="EH56" i="28"/>
  <c r="G54" i="21" s="1"/>
  <c r="I67" i="28"/>
  <c r="I53" i="24"/>
  <c r="S55" i="12"/>
  <c r="F53" i="30"/>
  <c r="H51" i="21"/>
  <c r="J51" i="24"/>
  <c r="J51" i="30"/>
  <c r="EN54" i="28"/>
  <c r="T54" i="12" s="1"/>
  <c r="G52" i="30" s="1"/>
  <c r="EM54" i="28"/>
  <c r="I52" i="30" s="1"/>
  <c r="H52" i="30"/>
  <c r="EL56" i="28" l="1"/>
  <c r="EK56" i="28"/>
  <c r="J52" i="24"/>
  <c r="J52" i="30"/>
  <c r="H52" i="21"/>
  <c r="EN55" i="28"/>
  <c r="T55" i="12" s="1"/>
  <c r="G53" i="30" s="1"/>
  <c r="H53" i="30"/>
  <c r="EM55" i="28"/>
  <c r="I53" i="30" s="1"/>
  <c r="F54" i="30"/>
  <c r="I54" i="24"/>
  <c r="S56" i="12"/>
  <c r="H53" i="21" l="1"/>
  <c r="J53" i="24"/>
  <c r="J53" i="30"/>
  <c r="EN56" i="28"/>
  <c r="T56" i="12" s="1"/>
  <c r="G54" i="30" s="1"/>
  <c r="H54" i="30"/>
  <c r="EM56" i="28"/>
  <c r="I54" i="30" s="1"/>
  <c r="H54" i="21" l="1"/>
  <c r="J54" i="24"/>
  <c r="J54" i="30"/>
  <c r="M3" i="36" l="1"/>
  <c r="AL3" i="10"/>
  <c r="AN3" i="10"/>
  <c r="N4" i="36" s="1"/>
  <c r="AM3" i="10"/>
  <c r="M4" i="36" s="1"/>
  <c r="AO3" i="10"/>
  <c r="O4" i="36" s="1"/>
  <c r="AL10" i="10"/>
  <c r="L11" i="36" s="1"/>
  <c r="AL9" i="10"/>
  <c r="AL14" i="10"/>
  <c r="L15" i="36" s="1"/>
  <c r="AL8" i="10"/>
  <c r="AL7" i="10"/>
  <c r="L8" i="36" s="1"/>
  <c r="AL12" i="10"/>
  <c r="AL15" i="10"/>
  <c r="L16" i="36" s="1"/>
  <c r="AL11" i="10"/>
  <c r="AL13" i="10"/>
  <c r="L14" i="36" s="1"/>
  <c r="AW1" i="10"/>
  <c r="N3" i="36" s="1"/>
  <c r="AL6" i="10"/>
  <c r="AM6" i="10" s="1"/>
  <c r="AL5" i="10"/>
  <c r="M7" i="36" l="1"/>
  <c r="AM10" i="10"/>
  <c r="L7" i="36"/>
  <c r="AM13" i="10"/>
  <c r="M14" i="36" s="1"/>
  <c r="AM15" i="10"/>
  <c r="AM14" i="10"/>
  <c r="M15" i="36" s="1"/>
  <c r="AM7" i="10"/>
  <c r="M8" i="36" s="1"/>
  <c r="AM5" i="10"/>
  <c r="L6" i="36"/>
  <c r="L13" i="36"/>
  <c r="AM12" i="10"/>
  <c r="L10" i="36"/>
  <c r="AM9" i="10"/>
  <c r="L12" i="36"/>
  <c r="AM11" i="10"/>
  <c r="L9" i="36"/>
  <c r="AM8" i="10"/>
  <c r="M11" i="36"/>
  <c r="M16" i="36" l="1"/>
  <c r="M12" i="36"/>
  <c r="M13" i="36"/>
  <c r="M6" i="36"/>
  <c r="M9" i="36"/>
  <c r="M10" i="36"/>
  <c r="AO5" i="10"/>
  <c r="O6" i="36" l="1"/>
  <c r="AO11" i="10"/>
  <c r="AO10" i="10"/>
  <c r="AO14" i="10"/>
  <c r="AO12" i="10"/>
  <c r="AO15" i="10"/>
  <c r="AO6" i="10"/>
  <c r="AP6" i="10" s="1"/>
  <c r="AO8" i="10"/>
  <c r="AO7" i="10"/>
  <c r="AO13" i="10"/>
  <c r="AO9" i="10"/>
  <c r="AP5" i="10"/>
  <c r="AS6" i="10" l="1"/>
  <c r="O10" i="36"/>
  <c r="AP9" i="10"/>
  <c r="O7" i="36"/>
  <c r="O11" i="36"/>
  <c r="AP10" i="10"/>
  <c r="O9" i="36"/>
  <c r="AP8" i="10"/>
  <c r="O15" i="36"/>
  <c r="AP14" i="10"/>
  <c r="O14" i="36"/>
  <c r="AP13" i="10"/>
  <c r="O16" i="36"/>
  <c r="AP15" i="10"/>
  <c r="O12" i="36"/>
  <c r="AP11" i="10"/>
  <c r="O8" i="36"/>
  <c r="AP7" i="10"/>
  <c r="O13" i="36"/>
  <c r="AP12" i="10"/>
  <c r="L6" i="12"/>
  <c r="AA1" i="10"/>
  <c r="E32" i="14" s="1"/>
  <c r="AQ5" i="10"/>
  <c r="AR5" i="10" s="1"/>
  <c r="AS5" i="10"/>
  <c r="I7" i="37" s="1"/>
  <c r="G7" i="37" l="1"/>
  <c r="AT17" i="10"/>
  <c r="AT16" i="10"/>
  <c r="AT19" i="10"/>
  <c r="AT18" i="10"/>
  <c r="AT21" i="10"/>
  <c r="AT20" i="10"/>
  <c r="AT22" i="10"/>
  <c r="AT23" i="10"/>
  <c r="AT25" i="10"/>
  <c r="AT24" i="10"/>
  <c r="AT26" i="10"/>
  <c r="AT28" i="10"/>
  <c r="AT27" i="10"/>
  <c r="AT29" i="10"/>
  <c r="AT31" i="10"/>
  <c r="AT30" i="10"/>
  <c r="AT32" i="10"/>
  <c r="AT33" i="10"/>
  <c r="AT34" i="10"/>
  <c r="AT35" i="10"/>
  <c r="AT36" i="10"/>
  <c r="AT37" i="10"/>
  <c r="AT38" i="10"/>
  <c r="AT39" i="10"/>
  <c r="AT40" i="10"/>
  <c r="AT41" i="10"/>
  <c r="AT43" i="10"/>
  <c r="AT42" i="10"/>
  <c r="AT44" i="10"/>
  <c r="AT45" i="10"/>
  <c r="AT5" i="10"/>
  <c r="P6" i="36" s="1"/>
  <c r="AQ12" i="10"/>
  <c r="AR12" i="10" s="1"/>
  <c r="G14" i="37" s="1"/>
  <c r="E11" i="21"/>
  <c r="AS12" i="10"/>
  <c r="I14" i="37" s="1"/>
  <c r="L13" i="12"/>
  <c r="AQ11" i="10"/>
  <c r="AR11" i="10" s="1"/>
  <c r="G13" i="37" s="1"/>
  <c r="AS11" i="10"/>
  <c r="I13" i="37" s="1"/>
  <c r="L12" i="12"/>
  <c r="E10" i="21"/>
  <c r="AT11" i="10"/>
  <c r="AQ13" i="10"/>
  <c r="AR13" i="10" s="1"/>
  <c r="G15" i="37" s="1"/>
  <c r="E12" i="21"/>
  <c r="AS13" i="10"/>
  <c r="I15" i="37" s="1"/>
  <c r="L14" i="12"/>
  <c r="AQ8" i="10"/>
  <c r="AR8" i="10" s="1"/>
  <c r="G10" i="37" s="1"/>
  <c r="E7" i="21"/>
  <c r="L9" i="12"/>
  <c r="AS8" i="10"/>
  <c r="I10" i="37" s="1"/>
  <c r="AQ6" i="10"/>
  <c r="AR6" i="10" s="1"/>
  <c r="G8" i="37" s="1"/>
  <c r="L7" i="12"/>
  <c r="E5" i="21"/>
  <c r="I8" i="37"/>
  <c r="AP83" i="10"/>
  <c r="F27" i="14" s="1"/>
  <c r="AQ7" i="10"/>
  <c r="AR7" i="10" s="1"/>
  <c r="G9" i="37" s="1"/>
  <c r="E6" i="21"/>
  <c r="L8" i="12"/>
  <c r="AS7" i="10"/>
  <c r="I9" i="37" s="1"/>
  <c r="L16" i="12"/>
  <c r="AQ15" i="10"/>
  <c r="AR15" i="10" s="1"/>
  <c r="G17" i="37" s="1"/>
  <c r="AS15" i="10"/>
  <c r="I17" i="37" s="1"/>
  <c r="E14" i="21"/>
  <c r="AQ14" i="10"/>
  <c r="AR14" i="10" s="1"/>
  <c r="G16" i="37" s="1"/>
  <c r="E13" i="21"/>
  <c r="L15" i="12"/>
  <c r="AS14" i="10"/>
  <c r="I16" i="37" s="1"/>
  <c r="AT14" i="10"/>
  <c r="AQ10" i="10"/>
  <c r="AR10" i="10" s="1"/>
  <c r="G12" i="37" s="1"/>
  <c r="L11" i="12"/>
  <c r="E9" i="21"/>
  <c r="AS10" i="10"/>
  <c r="I12" i="37" s="1"/>
  <c r="AQ9" i="10"/>
  <c r="AR9" i="10" s="1"/>
  <c r="G11" i="37" s="1"/>
  <c r="L10" i="12"/>
  <c r="E8" i="21"/>
  <c r="AS9" i="10"/>
  <c r="I11" i="37" s="1"/>
  <c r="AC1" i="10"/>
  <c r="F37" i="24" l="1"/>
  <c r="M39" i="12"/>
  <c r="P39" i="36"/>
  <c r="H40" i="37"/>
  <c r="AU38" i="10"/>
  <c r="AV38" i="10" s="1"/>
  <c r="AW38" i="10" s="1"/>
  <c r="F25" i="24"/>
  <c r="M27" i="12"/>
  <c r="AU26" i="10"/>
  <c r="AV26" i="10" s="1"/>
  <c r="AW26" i="10" s="1"/>
  <c r="H28" i="37"/>
  <c r="P27" i="36"/>
  <c r="F44" i="24"/>
  <c r="P46" i="36"/>
  <c r="H47" i="37"/>
  <c r="AU45" i="10"/>
  <c r="AV45" i="10" s="1"/>
  <c r="AW45" i="10" s="1"/>
  <c r="M46" i="12"/>
  <c r="H43" i="37"/>
  <c r="M42" i="12"/>
  <c r="P42" i="36"/>
  <c r="F40" i="24"/>
  <c r="AU41" i="10"/>
  <c r="AV41" i="10" s="1"/>
  <c r="AW41" i="10" s="1"/>
  <c r="H39" i="37"/>
  <c r="P38" i="36"/>
  <c r="AU37" i="10"/>
  <c r="AV37" i="10" s="1"/>
  <c r="AW37" i="10" s="1"/>
  <c r="M38" i="12"/>
  <c r="F36" i="24"/>
  <c r="AU33" i="10"/>
  <c r="AV33" i="10" s="1"/>
  <c r="AW33" i="10" s="1"/>
  <c r="F32" i="24"/>
  <c r="P34" i="36"/>
  <c r="H35" i="37"/>
  <c r="M34" i="12"/>
  <c r="AU29" i="10"/>
  <c r="AV29" i="10" s="1"/>
  <c r="AW29" i="10" s="1"/>
  <c r="F28" i="24"/>
  <c r="H31" i="37"/>
  <c r="P30" i="36"/>
  <c r="M30" i="12"/>
  <c r="F23" i="24"/>
  <c r="AU24" i="10"/>
  <c r="AV24" i="10" s="1"/>
  <c r="AW24" i="10" s="1"/>
  <c r="P25" i="36"/>
  <c r="H26" i="37"/>
  <c r="M25" i="12"/>
  <c r="P21" i="36"/>
  <c r="H22" i="37"/>
  <c r="AU20" i="10"/>
  <c r="AV20" i="10" s="1"/>
  <c r="AW20" i="10" s="1"/>
  <c r="M21" i="12"/>
  <c r="F19" i="24"/>
  <c r="P17" i="36"/>
  <c r="AU16" i="10"/>
  <c r="AV16" i="10" s="1"/>
  <c r="AW16" i="10" s="1"/>
  <c r="F15" i="24"/>
  <c r="M17" i="12"/>
  <c r="H18" i="37"/>
  <c r="F42" i="24"/>
  <c r="P44" i="36"/>
  <c r="H45" i="37"/>
  <c r="AU43" i="10"/>
  <c r="AV43" i="10" s="1"/>
  <c r="AW43" i="10" s="1"/>
  <c r="M44" i="12"/>
  <c r="M32" i="12"/>
  <c r="F30" i="24"/>
  <c r="H33" i="37"/>
  <c r="P32" i="36"/>
  <c r="AU31" i="10"/>
  <c r="AV31" i="10" s="1"/>
  <c r="AW31" i="10" s="1"/>
  <c r="F21" i="24"/>
  <c r="M23" i="12"/>
  <c r="H24" i="37"/>
  <c r="AU22" i="10"/>
  <c r="AV22" i="10" s="1"/>
  <c r="AW22" i="10" s="1"/>
  <c r="P23" i="36"/>
  <c r="AW83" i="10"/>
  <c r="I27" i="14" s="1"/>
  <c r="P45" i="36"/>
  <c r="F43" i="24"/>
  <c r="M45" i="12"/>
  <c r="AU44" i="10"/>
  <c r="AV44" i="10" s="1"/>
  <c r="AW44" i="10" s="1"/>
  <c r="H46" i="37"/>
  <c r="H42" i="37"/>
  <c r="M41" i="12"/>
  <c r="P41" i="36"/>
  <c r="AU40" i="10"/>
  <c r="AV40" i="10" s="1"/>
  <c r="AW40" i="10" s="1"/>
  <c r="F39" i="24"/>
  <c r="P37" i="36"/>
  <c r="F35" i="24"/>
  <c r="H38" i="37"/>
  <c r="M37" i="12"/>
  <c r="AU36" i="10"/>
  <c r="AV36" i="10" s="1"/>
  <c r="AW36" i="10" s="1"/>
  <c r="F31" i="24"/>
  <c r="P33" i="36"/>
  <c r="AU32" i="10"/>
  <c r="AV32" i="10" s="1"/>
  <c r="AW32" i="10" s="1"/>
  <c r="H34" i="37"/>
  <c r="M33" i="12"/>
  <c r="F26" i="24"/>
  <c r="AU27" i="10"/>
  <c r="AV27" i="10" s="1"/>
  <c r="AW27" i="10" s="1"/>
  <c r="M28" i="12"/>
  <c r="H29" i="37"/>
  <c r="P28" i="36"/>
  <c r="F24" i="24"/>
  <c r="P26" i="36"/>
  <c r="H27" i="37"/>
  <c r="M26" i="12"/>
  <c r="AU25" i="10"/>
  <c r="AV25" i="10" s="1"/>
  <c r="AW25" i="10" s="1"/>
  <c r="F20" i="24"/>
  <c r="P22" i="36"/>
  <c r="H23" i="37"/>
  <c r="M22" i="12"/>
  <c r="AU21" i="10"/>
  <c r="AV21" i="10" s="1"/>
  <c r="AW21" i="10" s="1"/>
  <c r="M18" i="12"/>
  <c r="H19" i="37"/>
  <c r="P18" i="36"/>
  <c r="AU17" i="10"/>
  <c r="AV17" i="10" s="1"/>
  <c r="AW17" i="10" s="1"/>
  <c r="F16" i="24"/>
  <c r="AU34" i="10"/>
  <c r="AV34" i="10" s="1"/>
  <c r="AW34" i="10" s="1"/>
  <c r="M35" i="12"/>
  <c r="H36" i="37"/>
  <c r="F33" i="24"/>
  <c r="P35" i="36"/>
  <c r="P20" i="36"/>
  <c r="AU19" i="10"/>
  <c r="AV19" i="10" s="1"/>
  <c r="AW19" i="10" s="1"/>
  <c r="M20" i="12"/>
  <c r="H21" i="37"/>
  <c r="F18" i="24"/>
  <c r="H7" i="37"/>
  <c r="AU42" i="10"/>
  <c r="AV42" i="10" s="1"/>
  <c r="AW42" i="10" s="1"/>
  <c r="H44" i="37"/>
  <c r="M43" i="12"/>
  <c r="F41" i="24"/>
  <c r="P43" i="36"/>
  <c r="H41" i="37"/>
  <c r="AU39" i="10"/>
  <c r="AV39" i="10" s="1"/>
  <c r="AW39" i="10" s="1"/>
  <c r="P40" i="36"/>
  <c r="M40" i="12"/>
  <c r="F38" i="24"/>
  <c r="P36" i="36"/>
  <c r="F34" i="24"/>
  <c r="M36" i="12"/>
  <c r="H37" i="37"/>
  <c r="AU35" i="10"/>
  <c r="AV35" i="10" s="1"/>
  <c r="AW35" i="10" s="1"/>
  <c r="AU30" i="10"/>
  <c r="AV30" i="10" s="1"/>
  <c r="AW30" i="10" s="1"/>
  <c r="F29" i="24"/>
  <c r="H32" i="37"/>
  <c r="P31" i="36"/>
  <c r="M31" i="12"/>
  <c r="M29" i="12"/>
  <c r="AU28" i="10"/>
  <c r="AV28" i="10" s="1"/>
  <c r="AW28" i="10" s="1"/>
  <c r="H30" i="37"/>
  <c r="F27" i="24"/>
  <c r="P29" i="36"/>
  <c r="AU23" i="10"/>
  <c r="AV23" i="10" s="1"/>
  <c r="AW23" i="10" s="1"/>
  <c r="F22" i="24"/>
  <c r="P24" i="36"/>
  <c r="H25" i="37"/>
  <c r="M24" i="12"/>
  <c r="H20" i="37"/>
  <c r="AU18" i="10"/>
  <c r="AV18" i="10" s="1"/>
  <c r="AW18" i="10" s="1"/>
  <c r="M19" i="12"/>
  <c r="P19" i="36"/>
  <c r="F17" i="24"/>
  <c r="M6" i="12"/>
  <c r="AT10" i="10"/>
  <c r="P11" i="36" s="1"/>
  <c r="AT7" i="10"/>
  <c r="M8" i="12" s="1"/>
  <c r="AT12" i="10"/>
  <c r="M13" i="12" s="1"/>
  <c r="AT6" i="10"/>
  <c r="AT15" i="10"/>
  <c r="M16" i="12" s="1"/>
  <c r="AT8" i="10"/>
  <c r="AT13" i="10"/>
  <c r="F10" i="24"/>
  <c r="H13" i="37"/>
  <c r="M12" i="12"/>
  <c r="P12" i="36"/>
  <c r="AU11" i="10"/>
  <c r="AT9" i="10"/>
  <c r="H16" i="37"/>
  <c r="AU14" i="10"/>
  <c r="P15" i="36"/>
  <c r="M15" i="12"/>
  <c r="F13" i="24"/>
  <c r="BP22" i="10" l="1"/>
  <c r="X24" i="37" s="1"/>
  <c r="BQ22" i="10"/>
  <c r="Y24" i="37" s="1"/>
  <c r="BP23" i="10"/>
  <c r="X25" i="37" s="1"/>
  <c r="BQ23" i="10"/>
  <c r="Y25" i="37" s="1"/>
  <c r="BP29" i="10"/>
  <c r="X31" i="37" s="1"/>
  <c r="BQ29" i="10"/>
  <c r="Y31" i="37" s="1"/>
  <c r="BQ24" i="10"/>
  <c r="Y26" i="37" s="1"/>
  <c r="BP24" i="10"/>
  <c r="X26" i="37" s="1"/>
  <c r="BP27" i="10"/>
  <c r="X29" i="37" s="1"/>
  <c r="BQ27" i="10"/>
  <c r="Y29" i="37" s="1"/>
  <c r="BQ25" i="10"/>
  <c r="Y27" i="37" s="1"/>
  <c r="BP25" i="10"/>
  <c r="X27" i="37" s="1"/>
  <c r="BP28" i="10"/>
  <c r="X30" i="37" s="1"/>
  <c r="BQ28" i="10"/>
  <c r="Y30" i="37" s="1"/>
  <c r="BP26" i="10"/>
  <c r="X28" i="37" s="1"/>
  <c r="BQ26" i="10"/>
  <c r="Y28" i="37" s="1"/>
  <c r="BQ16" i="10"/>
  <c r="Y18" i="37" s="1"/>
  <c r="BP16" i="10"/>
  <c r="X18" i="37" s="1"/>
  <c r="BP20" i="10"/>
  <c r="X22" i="37" s="1"/>
  <c r="BQ20" i="10"/>
  <c r="Y22" i="37" s="1"/>
  <c r="BQ18" i="10"/>
  <c r="Y20" i="37" s="1"/>
  <c r="BP18" i="10"/>
  <c r="X20" i="37" s="1"/>
  <c r="BQ19" i="10"/>
  <c r="Y21" i="37" s="1"/>
  <c r="BP19" i="10"/>
  <c r="X21" i="37" s="1"/>
  <c r="BQ17" i="10"/>
  <c r="Y19" i="37" s="1"/>
  <c r="BP17" i="10"/>
  <c r="X19" i="37" s="1"/>
  <c r="BP21" i="10"/>
  <c r="X23" i="37" s="1"/>
  <c r="BQ21" i="10"/>
  <c r="Y23" i="37" s="1"/>
  <c r="BJ35" i="10"/>
  <c r="R37" i="37" s="1"/>
  <c r="BE35" i="10"/>
  <c r="M37" i="37" s="1"/>
  <c r="BK35" i="10"/>
  <c r="S37" i="37" s="1"/>
  <c r="BB35" i="10"/>
  <c r="BF35" i="10"/>
  <c r="N37" i="37" s="1"/>
  <c r="BH35" i="10"/>
  <c r="P37" i="37" s="1"/>
  <c r="BO35" i="10"/>
  <c r="W37" i="37" s="1"/>
  <c r="BC35" i="10"/>
  <c r="K37" i="37" s="1"/>
  <c r="BI35" i="10"/>
  <c r="Q37" i="37" s="1"/>
  <c r="BM35" i="10"/>
  <c r="U37" i="37" s="1"/>
  <c r="BL35" i="10"/>
  <c r="T37" i="37" s="1"/>
  <c r="BN35" i="10"/>
  <c r="V37" i="37" s="1"/>
  <c r="BD35" i="10"/>
  <c r="L37" i="37" s="1"/>
  <c r="BB39" i="10"/>
  <c r="BF39" i="10"/>
  <c r="N41" i="37" s="1"/>
  <c r="BH39" i="10"/>
  <c r="P41" i="37" s="1"/>
  <c r="BL39" i="10"/>
  <c r="T41" i="37" s="1"/>
  <c r="BC39" i="10"/>
  <c r="K41" i="37" s="1"/>
  <c r="BI39" i="10"/>
  <c r="Q41" i="37" s="1"/>
  <c r="BM39" i="10"/>
  <c r="U41" i="37" s="1"/>
  <c r="BD39" i="10"/>
  <c r="L41" i="37" s="1"/>
  <c r="BE39" i="10"/>
  <c r="M41" i="37" s="1"/>
  <c r="BK39" i="10"/>
  <c r="S41" i="37" s="1"/>
  <c r="BO39" i="10"/>
  <c r="W41" i="37" s="1"/>
  <c r="BN39" i="10"/>
  <c r="V41" i="37" s="1"/>
  <c r="BJ39" i="10"/>
  <c r="R41" i="37" s="1"/>
  <c r="BJ25" i="10"/>
  <c r="R27" i="37" s="1"/>
  <c r="BI25" i="10"/>
  <c r="Q27" i="37" s="1"/>
  <c r="BO25" i="10"/>
  <c r="W27" i="37" s="1"/>
  <c r="BM25" i="10"/>
  <c r="U27" i="37" s="1"/>
  <c r="BN25" i="10"/>
  <c r="V27" i="37" s="1"/>
  <c r="BF25" i="10"/>
  <c r="N27" i="37" s="1"/>
  <c r="BC25" i="10"/>
  <c r="K27" i="37" s="1"/>
  <c r="BE25" i="10"/>
  <c r="M27" i="37" s="1"/>
  <c r="BL25" i="10"/>
  <c r="T27" i="37" s="1"/>
  <c r="BB25" i="10"/>
  <c r="BD25" i="10"/>
  <c r="L27" i="37" s="1"/>
  <c r="BK25" i="10"/>
  <c r="S27" i="37" s="1"/>
  <c r="BH25" i="10"/>
  <c r="BD27" i="10"/>
  <c r="L29" i="37" s="1"/>
  <c r="BB27" i="10"/>
  <c r="BL27" i="10"/>
  <c r="T29" i="37" s="1"/>
  <c r="BE27" i="10"/>
  <c r="M29" i="37" s="1"/>
  <c r="BC27" i="10"/>
  <c r="K29" i="37" s="1"/>
  <c r="BH27" i="10"/>
  <c r="BJ27" i="10"/>
  <c r="R29" i="37" s="1"/>
  <c r="BM27" i="10"/>
  <c r="U29" i="37" s="1"/>
  <c r="BN27" i="10"/>
  <c r="V29" i="37" s="1"/>
  <c r="BO27" i="10"/>
  <c r="W29" i="37" s="1"/>
  <c r="BI27" i="10"/>
  <c r="Q29" i="37" s="1"/>
  <c r="BF27" i="10"/>
  <c r="N29" i="37" s="1"/>
  <c r="BK27" i="10"/>
  <c r="S29" i="37" s="1"/>
  <c r="BJ32" i="10"/>
  <c r="R34" i="37" s="1"/>
  <c r="BO32" i="10"/>
  <c r="W34" i="37" s="1"/>
  <c r="BC32" i="10"/>
  <c r="K34" i="37" s="1"/>
  <c r="BD32" i="10"/>
  <c r="L34" i="37" s="1"/>
  <c r="BK32" i="10"/>
  <c r="S34" i="37" s="1"/>
  <c r="BB32" i="10"/>
  <c r="BE32" i="10"/>
  <c r="M34" i="37" s="1"/>
  <c r="BL32" i="10"/>
  <c r="T34" i="37" s="1"/>
  <c r="BI32" i="10"/>
  <c r="Q34" i="37" s="1"/>
  <c r="BM32" i="10"/>
  <c r="U34" i="37" s="1"/>
  <c r="BF32" i="10"/>
  <c r="N34" i="37" s="1"/>
  <c r="BH32" i="10"/>
  <c r="P34" i="37" s="1"/>
  <c r="BN32" i="10"/>
  <c r="V34" i="37" s="1"/>
  <c r="BE22" i="10"/>
  <c r="M24" i="37" s="1"/>
  <c r="BB22" i="10"/>
  <c r="BC22" i="10"/>
  <c r="K24" i="37" s="1"/>
  <c r="BM22" i="10"/>
  <c r="U24" i="37" s="1"/>
  <c r="BJ22" i="10"/>
  <c r="R24" i="37" s="1"/>
  <c r="BF22" i="10"/>
  <c r="N24" i="37" s="1"/>
  <c r="BH22" i="10"/>
  <c r="BK22" i="10"/>
  <c r="S24" i="37" s="1"/>
  <c r="BL22" i="10"/>
  <c r="T24" i="37" s="1"/>
  <c r="BN22" i="10"/>
  <c r="V24" i="37" s="1"/>
  <c r="BI22" i="10"/>
  <c r="Q24" i="37" s="1"/>
  <c r="BO22" i="10"/>
  <c r="W24" i="37" s="1"/>
  <c r="BD22" i="10"/>
  <c r="L24" i="37" s="1"/>
  <c r="BO31" i="10"/>
  <c r="W33" i="37" s="1"/>
  <c r="BC31" i="10"/>
  <c r="K33" i="37" s="1"/>
  <c r="BI31" i="10"/>
  <c r="Q33" i="37" s="1"/>
  <c r="BK31" i="10"/>
  <c r="S33" i="37" s="1"/>
  <c r="BL31" i="10"/>
  <c r="T33" i="37" s="1"/>
  <c r="BD31" i="10"/>
  <c r="L33" i="37" s="1"/>
  <c r="BN31" i="10"/>
  <c r="V33" i="37" s="1"/>
  <c r="BH31" i="10"/>
  <c r="P33" i="37" s="1"/>
  <c r="BJ31" i="10"/>
  <c r="R33" i="37" s="1"/>
  <c r="BE31" i="10"/>
  <c r="M33" i="37" s="1"/>
  <c r="BM31" i="10"/>
  <c r="U33" i="37" s="1"/>
  <c r="BB31" i="10"/>
  <c r="BF31" i="10"/>
  <c r="N33" i="37" s="1"/>
  <c r="BH41" i="10"/>
  <c r="P43" i="37" s="1"/>
  <c r="BL41" i="10"/>
  <c r="T43" i="37" s="1"/>
  <c r="BB41" i="10"/>
  <c r="BM41" i="10"/>
  <c r="U43" i="37" s="1"/>
  <c r="BJ41" i="10"/>
  <c r="R43" i="37" s="1"/>
  <c r="BD41" i="10"/>
  <c r="L43" i="37" s="1"/>
  <c r="BF41" i="10"/>
  <c r="N43" i="37" s="1"/>
  <c r="BO41" i="10"/>
  <c r="W43" i="37" s="1"/>
  <c r="BI41" i="10"/>
  <c r="Q43" i="37" s="1"/>
  <c r="BC41" i="10"/>
  <c r="K43" i="37" s="1"/>
  <c r="BK41" i="10"/>
  <c r="S43" i="37" s="1"/>
  <c r="BE41" i="10"/>
  <c r="M43" i="37" s="1"/>
  <c r="BN41" i="10"/>
  <c r="V43" i="37" s="1"/>
  <c r="BL26" i="10"/>
  <c r="T28" i="37" s="1"/>
  <c r="BH26" i="10"/>
  <c r="BM26" i="10"/>
  <c r="U28" i="37" s="1"/>
  <c r="BE26" i="10"/>
  <c r="M28" i="37" s="1"/>
  <c r="BJ26" i="10"/>
  <c r="R28" i="37" s="1"/>
  <c r="BO26" i="10"/>
  <c r="W28" i="37" s="1"/>
  <c r="BB26" i="10"/>
  <c r="BC26" i="10"/>
  <c r="K28" i="37" s="1"/>
  <c r="BI26" i="10"/>
  <c r="Q28" i="37" s="1"/>
  <c r="BF26" i="10"/>
  <c r="N28" i="37" s="1"/>
  <c r="BK26" i="10"/>
  <c r="S28" i="37" s="1"/>
  <c r="BN26" i="10"/>
  <c r="V28" i="37" s="1"/>
  <c r="BD26" i="10"/>
  <c r="L28" i="37" s="1"/>
  <c r="BB23" i="10"/>
  <c r="BF23" i="10"/>
  <c r="N25" i="37" s="1"/>
  <c r="BH23" i="10"/>
  <c r="BL23" i="10"/>
  <c r="T25" i="37" s="1"/>
  <c r="BC23" i="10"/>
  <c r="K25" i="37" s="1"/>
  <c r="BI23" i="10"/>
  <c r="Q25" i="37" s="1"/>
  <c r="BM23" i="10"/>
  <c r="U25" i="37" s="1"/>
  <c r="BN23" i="10"/>
  <c r="V25" i="37" s="1"/>
  <c r="BD23" i="10"/>
  <c r="L25" i="37" s="1"/>
  <c r="BJ23" i="10"/>
  <c r="R25" i="37" s="1"/>
  <c r="BE23" i="10"/>
  <c r="M25" i="37" s="1"/>
  <c r="BK23" i="10"/>
  <c r="S25" i="37" s="1"/>
  <c r="BO23" i="10"/>
  <c r="W25" i="37" s="1"/>
  <c r="BL28" i="10"/>
  <c r="T30" i="37" s="1"/>
  <c r="BD28" i="10"/>
  <c r="L30" i="37" s="1"/>
  <c r="BJ28" i="10"/>
  <c r="R30" i="37" s="1"/>
  <c r="BM28" i="10"/>
  <c r="U30" i="37" s="1"/>
  <c r="BO28" i="10"/>
  <c r="W30" i="37" s="1"/>
  <c r="BK28" i="10"/>
  <c r="S30" i="37" s="1"/>
  <c r="BC28" i="10"/>
  <c r="K30" i="37" s="1"/>
  <c r="BE28" i="10"/>
  <c r="M30" i="37" s="1"/>
  <c r="BF28" i="10"/>
  <c r="N30" i="37" s="1"/>
  <c r="BB28" i="10"/>
  <c r="BH28" i="10"/>
  <c r="BI28" i="10"/>
  <c r="Q30" i="37" s="1"/>
  <c r="BN28" i="10"/>
  <c r="V30" i="37" s="1"/>
  <c r="BL34" i="10"/>
  <c r="T36" i="37" s="1"/>
  <c r="BN34" i="10"/>
  <c r="V36" i="37" s="1"/>
  <c r="BJ34" i="10"/>
  <c r="R36" i="37" s="1"/>
  <c r="BE34" i="10"/>
  <c r="M36" i="37" s="1"/>
  <c r="BB34" i="10"/>
  <c r="BM34" i="10"/>
  <c r="U36" i="37" s="1"/>
  <c r="BO34" i="10"/>
  <c r="W36" i="37" s="1"/>
  <c r="BC34" i="10"/>
  <c r="K36" i="37" s="1"/>
  <c r="BF34" i="10"/>
  <c r="N36" i="37" s="1"/>
  <c r="BK34" i="10"/>
  <c r="S36" i="37" s="1"/>
  <c r="BD34" i="10"/>
  <c r="L36" i="37" s="1"/>
  <c r="BI34" i="10"/>
  <c r="Q36" i="37" s="1"/>
  <c r="BH34" i="10"/>
  <c r="P36" i="37" s="1"/>
  <c r="BO40" i="10"/>
  <c r="W42" i="37" s="1"/>
  <c r="BF40" i="10"/>
  <c r="N42" i="37" s="1"/>
  <c r="BI40" i="10"/>
  <c r="Q42" i="37" s="1"/>
  <c r="BM40" i="10"/>
  <c r="U42" i="37" s="1"/>
  <c r="BB40" i="10"/>
  <c r="BN40" i="10"/>
  <c r="V42" i="37" s="1"/>
  <c r="BJ40" i="10"/>
  <c r="R42" i="37" s="1"/>
  <c r="BC40" i="10"/>
  <c r="K42" i="37" s="1"/>
  <c r="BK40" i="10"/>
  <c r="S42" i="37" s="1"/>
  <c r="BE40" i="10"/>
  <c r="M42" i="37" s="1"/>
  <c r="BH40" i="10"/>
  <c r="P42" i="37" s="1"/>
  <c r="BL40" i="10"/>
  <c r="T42" i="37" s="1"/>
  <c r="BD40" i="10"/>
  <c r="L42" i="37" s="1"/>
  <c r="BB16" i="10"/>
  <c r="BC16" i="10"/>
  <c r="K18" i="37" s="1"/>
  <c r="BK16" i="10"/>
  <c r="S18" i="37" s="1"/>
  <c r="BE16" i="10"/>
  <c r="M18" i="37" s="1"/>
  <c r="BF16" i="10"/>
  <c r="N18" i="37" s="1"/>
  <c r="BJ16" i="10"/>
  <c r="R18" i="37" s="1"/>
  <c r="BO16" i="10"/>
  <c r="W18" i="37" s="1"/>
  <c r="BH16" i="10"/>
  <c r="BI16" i="10"/>
  <c r="Q18" i="37" s="1"/>
  <c r="BN16" i="10"/>
  <c r="V18" i="37" s="1"/>
  <c r="BL16" i="10"/>
  <c r="T18" i="37" s="1"/>
  <c r="BM16" i="10"/>
  <c r="U18" i="37" s="1"/>
  <c r="BD16" i="10"/>
  <c r="L18" i="37" s="1"/>
  <c r="BN20" i="10"/>
  <c r="V22" i="37" s="1"/>
  <c r="BJ20" i="10"/>
  <c r="R22" i="37" s="1"/>
  <c r="BK20" i="10"/>
  <c r="S22" i="37" s="1"/>
  <c r="BF20" i="10"/>
  <c r="N22" i="37" s="1"/>
  <c r="BB20" i="10"/>
  <c r="BH20" i="10"/>
  <c r="BM20" i="10"/>
  <c r="U22" i="37" s="1"/>
  <c r="BI20" i="10"/>
  <c r="Q22" i="37" s="1"/>
  <c r="BE20" i="10"/>
  <c r="M22" i="37" s="1"/>
  <c r="BD20" i="10"/>
  <c r="L22" i="37" s="1"/>
  <c r="BO20" i="10"/>
  <c r="W22" i="37" s="1"/>
  <c r="BL20" i="10"/>
  <c r="T22" i="37" s="1"/>
  <c r="BC20" i="10"/>
  <c r="K22" i="37" s="1"/>
  <c r="BD29" i="10"/>
  <c r="L31" i="37" s="1"/>
  <c r="BH29" i="10"/>
  <c r="BL29" i="10"/>
  <c r="T31" i="37" s="1"/>
  <c r="BO29" i="10"/>
  <c r="W31" i="37" s="1"/>
  <c r="BI29" i="10"/>
  <c r="Q31" i="37" s="1"/>
  <c r="BM29" i="10"/>
  <c r="U31" i="37" s="1"/>
  <c r="BJ29" i="10"/>
  <c r="R31" i="37" s="1"/>
  <c r="BE29" i="10"/>
  <c r="M31" i="37" s="1"/>
  <c r="BB29" i="10"/>
  <c r="BN29" i="10"/>
  <c r="V31" i="37" s="1"/>
  <c r="BC29" i="10"/>
  <c r="K31" i="37" s="1"/>
  <c r="BK29" i="10"/>
  <c r="S31" i="37" s="1"/>
  <c r="BF29" i="10"/>
  <c r="N31" i="37" s="1"/>
  <c r="BC37" i="10"/>
  <c r="K39" i="37" s="1"/>
  <c r="BK37" i="10"/>
  <c r="S39" i="37" s="1"/>
  <c r="BE37" i="10"/>
  <c r="M39" i="37" s="1"/>
  <c r="BD37" i="10"/>
  <c r="L39" i="37" s="1"/>
  <c r="BH37" i="10"/>
  <c r="P39" i="37" s="1"/>
  <c r="BL37" i="10"/>
  <c r="T39" i="37" s="1"/>
  <c r="BJ37" i="10"/>
  <c r="R39" i="37" s="1"/>
  <c r="BM37" i="10"/>
  <c r="U39" i="37" s="1"/>
  <c r="BF37" i="10"/>
  <c r="N39" i="37" s="1"/>
  <c r="BN37" i="10"/>
  <c r="V39" i="37" s="1"/>
  <c r="BO37" i="10"/>
  <c r="W39" i="37" s="1"/>
  <c r="BI37" i="10"/>
  <c r="Q39" i="37" s="1"/>
  <c r="BB37" i="10"/>
  <c r="BI42" i="10"/>
  <c r="Q44" i="37" s="1"/>
  <c r="BO42" i="10"/>
  <c r="W44" i="37" s="1"/>
  <c r="BL42" i="10"/>
  <c r="T44" i="37" s="1"/>
  <c r="BJ42" i="10"/>
  <c r="R44" i="37" s="1"/>
  <c r="BB42" i="10"/>
  <c r="BE42" i="10"/>
  <c r="M44" i="37" s="1"/>
  <c r="BC42" i="10"/>
  <c r="K44" i="37" s="1"/>
  <c r="BF42" i="10"/>
  <c r="N44" i="37" s="1"/>
  <c r="BK42" i="10"/>
  <c r="S44" i="37" s="1"/>
  <c r="BM42" i="10"/>
  <c r="U44" i="37" s="1"/>
  <c r="BN42" i="10"/>
  <c r="V44" i="37" s="1"/>
  <c r="BD42" i="10"/>
  <c r="L44" i="37" s="1"/>
  <c r="BH42" i="10"/>
  <c r="P44" i="37" s="1"/>
  <c r="BL44" i="10"/>
  <c r="T46" i="37" s="1"/>
  <c r="BC44" i="10"/>
  <c r="K46" i="37" s="1"/>
  <c r="BJ44" i="10"/>
  <c r="R46" i="37" s="1"/>
  <c r="BK44" i="10"/>
  <c r="S46" i="37" s="1"/>
  <c r="BO44" i="10"/>
  <c r="W46" i="37" s="1"/>
  <c r="BN44" i="10"/>
  <c r="V46" i="37" s="1"/>
  <c r="BD44" i="10"/>
  <c r="L46" i="37" s="1"/>
  <c r="BF44" i="10"/>
  <c r="N46" i="37" s="1"/>
  <c r="BH44" i="10"/>
  <c r="P46" i="37" s="1"/>
  <c r="BI44" i="10"/>
  <c r="Q46" i="37" s="1"/>
  <c r="BM44" i="10"/>
  <c r="U46" i="37" s="1"/>
  <c r="BB44" i="10"/>
  <c r="BE44" i="10"/>
  <c r="M46" i="37" s="1"/>
  <c r="BJ43" i="10"/>
  <c r="R45" i="37" s="1"/>
  <c r="BN43" i="10"/>
  <c r="V45" i="37" s="1"/>
  <c r="BH43" i="10"/>
  <c r="P45" i="37" s="1"/>
  <c r="BO43" i="10"/>
  <c r="W45" i="37" s="1"/>
  <c r="BF43" i="10"/>
  <c r="N45" i="37" s="1"/>
  <c r="BK43" i="10"/>
  <c r="S45" i="37" s="1"/>
  <c r="BE43" i="10"/>
  <c r="M45" i="37" s="1"/>
  <c r="BM43" i="10"/>
  <c r="U45" i="37" s="1"/>
  <c r="BD43" i="10"/>
  <c r="L45" i="37" s="1"/>
  <c r="BI43" i="10"/>
  <c r="Q45" i="37" s="1"/>
  <c r="BL43" i="10"/>
  <c r="T45" i="37" s="1"/>
  <c r="BB43" i="10"/>
  <c r="BC43" i="10"/>
  <c r="K45" i="37" s="1"/>
  <c r="BD33" i="10"/>
  <c r="L35" i="37" s="1"/>
  <c r="BH33" i="10"/>
  <c r="P35" i="37" s="1"/>
  <c r="BF33" i="10"/>
  <c r="N35" i="37" s="1"/>
  <c r="BO33" i="10"/>
  <c r="W35" i="37" s="1"/>
  <c r="BI33" i="10"/>
  <c r="Q35" i="37" s="1"/>
  <c r="BM33" i="10"/>
  <c r="U35" i="37" s="1"/>
  <c r="BK33" i="10"/>
  <c r="S35" i="37" s="1"/>
  <c r="BE33" i="10"/>
  <c r="M35" i="37" s="1"/>
  <c r="BN33" i="10"/>
  <c r="V35" i="37" s="1"/>
  <c r="BB33" i="10"/>
  <c r="BJ33" i="10"/>
  <c r="R35" i="37" s="1"/>
  <c r="BC33" i="10"/>
  <c r="K35" i="37" s="1"/>
  <c r="BL33" i="10"/>
  <c r="T35" i="37" s="1"/>
  <c r="BK45" i="10"/>
  <c r="S47" i="37" s="1"/>
  <c r="BE45" i="10"/>
  <c r="M47" i="37" s="1"/>
  <c r="BH45" i="10"/>
  <c r="P47" i="37" s="1"/>
  <c r="BM45" i="10"/>
  <c r="U47" i="37" s="1"/>
  <c r="BC45" i="10"/>
  <c r="K47" i="37" s="1"/>
  <c r="BD45" i="10"/>
  <c r="L47" i="37" s="1"/>
  <c r="BI45" i="10"/>
  <c r="Q47" i="37" s="1"/>
  <c r="BF45" i="10"/>
  <c r="N47" i="37" s="1"/>
  <c r="BL45" i="10"/>
  <c r="T47" i="37" s="1"/>
  <c r="BN45" i="10"/>
  <c r="V47" i="37" s="1"/>
  <c r="BB45" i="10"/>
  <c r="BO45" i="10"/>
  <c r="W47" i="37" s="1"/>
  <c r="BJ45" i="10"/>
  <c r="R47" i="37" s="1"/>
  <c r="BB18" i="10"/>
  <c r="BF18" i="10"/>
  <c r="N20" i="37" s="1"/>
  <c r="BL18" i="10"/>
  <c r="T20" i="37" s="1"/>
  <c r="BO18" i="10"/>
  <c r="W20" i="37" s="1"/>
  <c r="BC18" i="10"/>
  <c r="K20" i="37" s="1"/>
  <c r="BH18" i="10"/>
  <c r="BN18" i="10"/>
  <c r="V20" i="37" s="1"/>
  <c r="BD18" i="10"/>
  <c r="L20" i="37" s="1"/>
  <c r="BI18" i="10"/>
  <c r="Q20" i="37" s="1"/>
  <c r="BM18" i="10"/>
  <c r="U20" i="37" s="1"/>
  <c r="BE18" i="10"/>
  <c r="M20" i="37" s="1"/>
  <c r="BJ18" i="10"/>
  <c r="R20" i="37" s="1"/>
  <c r="BK18" i="10"/>
  <c r="S20" i="37" s="1"/>
  <c r="BI30" i="10"/>
  <c r="Q32" i="37" s="1"/>
  <c r="BM30" i="10"/>
  <c r="U32" i="37" s="1"/>
  <c r="BJ30" i="10"/>
  <c r="R32" i="37" s="1"/>
  <c r="BN30" i="10"/>
  <c r="V32" i="37" s="1"/>
  <c r="BK30" i="10"/>
  <c r="S32" i="37" s="1"/>
  <c r="BO30" i="10"/>
  <c r="W32" i="37" s="1"/>
  <c r="BB30" i="10"/>
  <c r="BF30" i="10"/>
  <c r="N32" i="37" s="1"/>
  <c r="BL30" i="10"/>
  <c r="T32" i="37" s="1"/>
  <c r="BD30" i="10"/>
  <c r="L32" i="37" s="1"/>
  <c r="BC30" i="10"/>
  <c r="K32" i="37" s="1"/>
  <c r="BH30" i="10"/>
  <c r="P32" i="37" s="1"/>
  <c r="BE30" i="10"/>
  <c r="M32" i="37" s="1"/>
  <c r="BF19" i="10"/>
  <c r="N21" i="37" s="1"/>
  <c r="BH19" i="10"/>
  <c r="BJ19" i="10"/>
  <c r="R21" i="37" s="1"/>
  <c r="BI19" i="10"/>
  <c r="Q21" i="37" s="1"/>
  <c r="BM19" i="10"/>
  <c r="U21" i="37" s="1"/>
  <c r="BC19" i="10"/>
  <c r="K21" i="37" s="1"/>
  <c r="BO19" i="10"/>
  <c r="W21" i="37" s="1"/>
  <c r="BE19" i="10"/>
  <c r="M21" i="37" s="1"/>
  <c r="BK19" i="10"/>
  <c r="S21" i="37" s="1"/>
  <c r="BL19" i="10"/>
  <c r="T21" i="37" s="1"/>
  <c r="BB19" i="10"/>
  <c r="BD19" i="10"/>
  <c r="L21" i="37" s="1"/>
  <c r="BN19" i="10"/>
  <c r="V21" i="37" s="1"/>
  <c r="BF17" i="10"/>
  <c r="N19" i="37" s="1"/>
  <c r="BD17" i="10"/>
  <c r="L19" i="37" s="1"/>
  <c r="BH17" i="10"/>
  <c r="BO17" i="10"/>
  <c r="W19" i="37" s="1"/>
  <c r="BI17" i="10"/>
  <c r="Q19" i="37" s="1"/>
  <c r="BM17" i="10"/>
  <c r="U19" i="37" s="1"/>
  <c r="BK17" i="10"/>
  <c r="S19" i="37" s="1"/>
  <c r="BE17" i="10"/>
  <c r="M19" i="37" s="1"/>
  <c r="BN17" i="10"/>
  <c r="V19" i="37" s="1"/>
  <c r="BB17" i="10"/>
  <c r="BL17" i="10"/>
  <c r="T19" i="37" s="1"/>
  <c r="BJ17" i="10"/>
  <c r="R19" i="37" s="1"/>
  <c r="BC17" i="10"/>
  <c r="K19" i="37" s="1"/>
  <c r="BK21" i="10"/>
  <c r="S23" i="37" s="1"/>
  <c r="BE21" i="10"/>
  <c r="M23" i="37" s="1"/>
  <c r="BF21" i="10"/>
  <c r="N23" i="37" s="1"/>
  <c r="BM21" i="10"/>
  <c r="U23" i="37" s="1"/>
  <c r="BL21" i="10"/>
  <c r="T23" i="37" s="1"/>
  <c r="BJ21" i="10"/>
  <c r="R23" i="37" s="1"/>
  <c r="BN21" i="10"/>
  <c r="V23" i="37" s="1"/>
  <c r="BB21" i="10"/>
  <c r="BC21" i="10"/>
  <c r="K23" i="37" s="1"/>
  <c r="BO21" i="10"/>
  <c r="W23" i="37" s="1"/>
  <c r="BI21" i="10"/>
  <c r="Q23" i="37" s="1"/>
  <c r="BH21" i="10"/>
  <c r="BD21" i="10"/>
  <c r="L23" i="37" s="1"/>
  <c r="BH36" i="10"/>
  <c r="P38" i="37" s="1"/>
  <c r="BC36" i="10"/>
  <c r="K38" i="37" s="1"/>
  <c r="BM36" i="10"/>
  <c r="U38" i="37" s="1"/>
  <c r="BE36" i="10"/>
  <c r="M38" i="37" s="1"/>
  <c r="BK36" i="10"/>
  <c r="S38" i="37" s="1"/>
  <c r="BO36" i="10"/>
  <c r="W38" i="37" s="1"/>
  <c r="BJ36" i="10"/>
  <c r="R38" i="37" s="1"/>
  <c r="BB36" i="10"/>
  <c r="BN36" i="10"/>
  <c r="V38" i="37" s="1"/>
  <c r="BL36" i="10"/>
  <c r="T38" i="37" s="1"/>
  <c r="BF36" i="10"/>
  <c r="N38" i="37" s="1"/>
  <c r="BD36" i="10"/>
  <c r="L38" i="37" s="1"/>
  <c r="BI36" i="10"/>
  <c r="Q38" i="37" s="1"/>
  <c r="BF24" i="10"/>
  <c r="N26" i="37" s="1"/>
  <c r="BB24" i="10"/>
  <c r="BL24" i="10"/>
  <c r="T26" i="37" s="1"/>
  <c r="BI24" i="10"/>
  <c r="Q26" i="37" s="1"/>
  <c r="BN24" i="10"/>
  <c r="V26" i="37" s="1"/>
  <c r="BC24" i="10"/>
  <c r="K26" i="37" s="1"/>
  <c r="BJ24" i="10"/>
  <c r="R26" i="37" s="1"/>
  <c r="BD24" i="10"/>
  <c r="L26" i="37" s="1"/>
  <c r="BE24" i="10"/>
  <c r="M26" i="37" s="1"/>
  <c r="BM24" i="10"/>
  <c r="U26" i="37" s="1"/>
  <c r="BO24" i="10"/>
  <c r="W26" i="37" s="1"/>
  <c r="BK24" i="10"/>
  <c r="S26" i="37" s="1"/>
  <c r="BH24" i="10"/>
  <c r="BB38" i="10"/>
  <c r="BF38" i="10"/>
  <c r="N40" i="37" s="1"/>
  <c r="BL38" i="10"/>
  <c r="T40" i="37" s="1"/>
  <c r="BD38" i="10"/>
  <c r="L40" i="37" s="1"/>
  <c r="BC38" i="10"/>
  <c r="K40" i="37" s="1"/>
  <c r="BH38" i="10"/>
  <c r="P40" i="37" s="1"/>
  <c r="BN38" i="10"/>
  <c r="V40" i="37" s="1"/>
  <c r="BI38" i="10"/>
  <c r="Q40" i="37" s="1"/>
  <c r="BM38" i="10"/>
  <c r="U40" i="37" s="1"/>
  <c r="BE38" i="10"/>
  <c r="M40" i="37" s="1"/>
  <c r="BJ38" i="10"/>
  <c r="R40" i="37" s="1"/>
  <c r="BK38" i="10"/>
  <c r="S40" i="37" s="1"/>
  <c r="BO38" i="10"/>
  <c r="W40" i="37" s="1"/>
  <c r="AA29" i="37"/>
  <c r="Q28" i="36"/>
  <c r="N28" i="12"/>
  <c r="G26" i="24"/>
  <c r="F26" i="21"/>
  <c r="Q32" i="36"/>
  <c r="AA33" i="37"/>
  <c r="F30" i="21"/>
  <c r="G30" i="24"/>
  <c r="N32" i="12"/>
  <c r="N27" i="12"/>
  <c r="AA28" i="37"/>
  <c r="Q27" i="36"/>
  <c r="F25" i="21"/>
  <c r="G25" i="24"/>
  <c r="AA25" i="37"/>
  <c r="Q24" i="36"/>
  <c r="F22" i="21"/>
  <c r="G22" i="24"/>
  <c r="N24" i="12"/>
  <c r="AA30" i="37"/>
  <c r="N29" i="12"/>
  <c r="F27" i="21"/>
  <c r="G27" i="24"/>
  <c r="Q29" i="36"/>
  <c r="Q35" i="36"/>
  <c r="N35" i="12"/>
  <c r="F33" i="21"/>
  <c r="G33" i="24"/>
  <c r="AA36" i="37"/>
  <c r="F39" i="21"/>
  <c r="N41" i="12"/>
  <c r="G39" i="24"/>
  <c r="Q41" i="36"/>
  <c r="AA42" i="37"/>
  <c r="F15" i="21"/>
  <c r="G15" i="24"/>
  <c r="Q17" i="36"/>
  <c r="AA18" i="37"/>
  <c r="N17" i="12"/>
  <c r="G19" i="24"/>
  <c r="N21" i="12"/>
  <c r="AA22" i="37"/>
  <c r="F19" i="21"/>
  <c r="Q21" i="36"/>
  <c r="F28" i="21"/>
  <c r="G28" i="24"/>
  <c r="AA31" i="37"/>
  <c r="N30" i="12"/>
  <c r="Q30" i="36"/>
  <c r="Q38" i="36"/>
  <c r="N38" i="12"/>
  <c r="F36" i="21"/>
  <c r="G36" i="24"/>
  <c r="AA39" i="37"/>
  <c r="F38" i="21"/>
  <c r="N40" i="12"/>
  <c r="AA41" i="37"/>
  <c r="Q40" i="36"/>
  <c r="G38" i="24"/>
  <c r="G31" i="24"/>
  <c r="N33" i="12"/>
  <c r="AA34" i="37"/>
  <c r="F31" i="21"/>
  <c r="Q33" i="36"/>
  <c r="Q42" i="36"/>
  <c r="F40" i="21"/>
  <c r="N42" i="12"/>
  <c r="G40" i="24"/>
  <c r="AA43" i="37"/>
  <c r="AA44" i="37"/>
  <c r="G41" i="24"/>
  <c r="N43" i="12"/>
  <c r="F41" i="21"/>
  <c r="Q43" i="36"/>
  <c r="N45" i="12"/>
  <c r="AA46" i="37"/>
  <c r="F43" i="21"/>
  <c r="G43" i="24"/>
  <c r="Q45" i="36"/>
  <c r="Q44" i="36"/>
  <c r="F42" i="21"/>
  <c r="N44" i="12"/>
  <c r="G42" i="24"/>
  <c r="AA45" i="37"/>
  <c r="G32" i="24"/>
  <c r="F32" i="21"/>
  <c r="N34" i="12"/>
  <c r="Q34" i="36"/>
  <c r="AA35" i="37"/>
  <c r="N46" i="12"/>
  <c r="F44" i="21"/>
  <c r="AA47" i="37"/>
  <c r="G44" i="24"/>
  <c r="Q46" i="36"/>
  <c r="G34" i="24"/>
  <c r="F34" i="21"/>
  <c r="Q36" i="36"/>
  <c r="AA37" i="37"/>
  <c r="N36" i="12"/>
  <c r="G24" i="24"/>
  <c r="N26" i="12"/>
  <c r="Q26" i="36"/>
  <c r="AA27" i="37"/>
  <c r="F24" i="21"/>
  <c r="F21" i="21"/>
  <c r="Q23" i="36"/>
  <c r="AA24" i="37"/>
  <c r="N23" i="12"/>
  <c r="G21" i="24"/>
  <c r="N19" i="12"/>
  <c r="Q19" i="36"/>
  <c r="F17" i="21"/>
  <c r="G17" i="24"/>
  <c r="AA20" i="37"/>
  <c r="Q31" i="36"/>
  <c r="N31" i="12"/>
  <c r="F29" i="21"/>
  <c r="G29" i="24"/>
  <c r="AA32" i="37"/>
  <c r="N20" i="12"/>
  <c r="AA21" i="37"/>
  <c r="Q20" i="36"/>
  <c r="G18" i="24"/>
  <c r="F18" i="21"/>
  <c r="AA19" i="37"/>
  <c r="Q18" i="36"/>
  <c r="G16" i="24"/>
  <c r="F16" i="21"/>
  <c r="N18" i="12"/>
  <c r="Q22" i="36"/>
  <c r="F20" i="21"/>
  <c r="N22" i="12"/>
  <c r="AA23" i="37"/>
  <c r="G20" i="24"/>
  <c r="G35" i="24"/>
  <c r="F35" i="21"/>
  <c r="N37" i="12"/>
  <c r="AA38" i="37"/>
  <c r="Q37" i="36"/>
  <c r="F23" i="21"/>
  <c r="Q25" i="36"/>
  <c r="N25" i="12"/>
  <c r="G23" i="24"/>
  <c r="AA26" i="37"/>
  <c r="N39" i="12"/>
  <c r="AA40" i="37"/>
  <c r="F37" i="21"/>
  <c r="G37" i="24"/>
  <c r="Q39" i="36"/>
  <c r="AX29" i="10"/>
  <c r="AY29" i="10" s="1"/>
  <c r="AB31" i="37" s="1"/>
  <c r="AX47" i="10"/>
  <c r="AY47" i="10" s="1"/>
  <c r="AB49" i="37" s="1"/>
  <c r="AX50" i="10"/>
  <c r="AY50" i="10" s="1"/>
  <c r="AB52" i="37" s="1"/>
  <c r="AX51" i="10"/>
  <c r="AY51" i="10" s="1"/>
  <c r="AB53" i="37" s="1"/>
  <c r="AX25" i="10"/>
  <c r="AY25" i="10" s="1"/>
  <c r="AB27" i="37" s="1"/>
  <c r="AX21" i="10"/>
  <c r="AY21" i="10" s="1"/>
  <c r="AB23" i="37" s="1"/>
  <c r="AX30" i="10"/>
  <c r="AY30" i="10" s="1"/>
  <c r="AB32" i="37" s="1"/>
  <c r="AX33" i="10"/>
  <c r="AY33" i="10" s="1"/>
  <c r="AB35" i="37" s="1"/>
  <c r="AX31" i="10"/>
  <c r="AY31" i="10" s="1"/>
  <c r="AB33" i="37" s="1"/>
  <c r="AX17" i="10"/>
  <c r="AY17" i="10" s="1"/>
  <c r="AB19" i="37" s="1"/>
  <c r="AX52" i="10"/>
  <c r="AY52" i="10" s="1"/>
  <c r="AB54" i="37" s="1"/>
  <c r="AX27" i="10"/>
  <c r="AY27" i="10" s="1"/>
  <c r="AB29" i="37" s="1"/>
  <c r="AX36" i="10"/>
  <c r="AY36" i="10" s="1"/>
  <c r="AB38" i="37" s="1"/>
  <c r="AX28" i="10"/>
  <c r="AY28" i="10" s="1"/>
  <c r="AB30" i="37" s="1"/>
  <c r="AX40" i="10"/>
  <c r="AY40" i="10" s="1"/>
  <c r="AB42" i="37" s="1"/>
  <c r="AX24" i="10"/>
  <c r="AY24" i="10" s="1"/>
  <c r="AB26" i="37" s="1"/>
  <c r="AX23" i="10"/>
  <c r="AY23" i="10" s="1"/>
  <c r="AB25" i="37" s="1"/>
  <c r="AX46" i="10"/>
  <c r="AY46" i="10" s="1"/>
  <c r="AB48" i="37" s="1"/>
  <c r="AX35" i="10"/>
  <c r="AY35" i="10" s="1"/>
  <c r="AB37" i="37" s="1"/>
  <c r="AX18" i="10"/>
  <c r="AY18" i="10" s="1"/>
  <c r="AB20" i="37" s="1"/>
  <c r="AX32" i="10"/>
  <c r="AY32" i="10" s="1"/>
  <c r="AB34" i="37" s="1"/>
  <c r="AX53" i="10"/>
  <c r="AY53" i="10" s="1"/>
  <c r="AB55" i="37" s="1"/>
  <c r="AX26" i="10"/>
  <c r="AY26" i="10" s="1"/>
  <c r="AB28" i="37" s="1"/>
  <c r="AX42" i="10"/>
  <c r="AY42" i="10" s="1"/>
  <c r="AB44" i="37" s="1"/>
  <c r="AX44" i="10"/>
  <c r="AY44" i="10" s="1"/>
  <c r="AB46" i="37" s="1"/>
  <c r="AX48" i="10"/>
  <c r="AY48" i="10" s="1"/>
  <c r="AB50" i="37" s="1"/>
  <c r="AX41" i="10"/>
  <c r="AY41" i="10" s="1"/>
  <c r="AB43" i="37" s="1"/>
  <c r="AX34" i="10"/>
  <c r="AY34" i="10" s="1"/>
  <c r="AB36" i="37" s="1"/>
  <c r="AX19" i="10"/>
  <c r="AY19" i="10" s="1"/>
  <c r="AB21" i="37" s="1"/>
  <c r="AX22" i="10"/>
  <c r="AY22" i="10" s="1"/>
  <c r="AB24" i="37" s="1"/>
  <c r="AX39" i="10"/>
  <c r="AY39" i="10" s="1"/>
  <c r="AB41" i="37" s="1"/>
  <c r="AX55" i="10"/>
  <c r="AY55" i="10" s="1"/>
  <c r="AB57" i="37" s="1"/>
  <c r="AX37" i="10"/>
  <c r="AY37" i="10" s="1"/>
  <c r="AB39" i="37" s="1"/>
  <c r="AX45" i="10"/>
  <c r="AY45" i="10" s="1"/>
  <c r="AB47" i="37" s="1"/>
  <c r="AX49" i="10"/>
  <c r="AY49" i="10" s="1"/>
  <c r="AB51" i="37" s="1"/>
  <c r="AX38" i="10"/>
  <c r="AY38" i="10" s="1"/>
  <c r="AB40" i="37" s="1"/>
  <c r="AX43" i="10"/>
  <c r="AY43" i="10" s="1"/>
  <c r="AB45" i="37" s="1"/>
  <c r="AX54" i="10"/>
  <c r="AY54" i="10" s="1"/>
  <c r="AB56" i="37" s="1"/>
  <c r="AX20" i="10"/>
  <c r="AY20" i="10" s="1"/>
  <c r="AB22" i="37" s="1"/>
  <c r="M11" i="12"/>
  <c r="AU10" i="10"/>
  <c r="AX10" i="10" s="1"/>
  <c r="AY10" i="10" s="1"/>
  <c r="AB12" i="37" s="1"/>
  <c r="H12" i="37"/>
  <c r="F9" i="24"/>
  <c r="F5" i="24"/>
  <c r="AX16" i="10"/>
  <c r="AY16" i="10" s="1"/>
  <c r="AB18" i="37" s="1"/>
  <c r="AU7" i="10"/>
  <c r="AX7" i="10" s="1"/>
  <c r="AY7" i="10" s="1"/>
  <c r="AB9" i="37" s="1"/>
  <c r="P8" i="36"/>
  <c r="F6" i="24"/>
  <c r="H9" i="37"/>
  <c r="H14" i="37"/>
  <c r="AU12" i="10"/>
  <c r="AV12" i="10" s="1"/>
  <c r="AW12" i="10" s="1"/>
  <c r="P13" i="36"/>
  <c r="F11" i="24"/>
  <c r="P7" i="36"/>
  <c r="M7" i="12"/>
  <c r="AU6" i="10"/>
  <c r="AV6" i="10" s="1"/>
  <c r="F14" i="24"/>
  <c r="AU15" i="10"/>
  <c r="AV15" i="10" s="1"/>
  <c r="AW15" i="10" s="1"/>
  <c r="H8" i="37"/>
  <c r="H17" i="37"/>
  <c r="P16" i="36"/>
  <c r="AW82" i="10"/>
  <c r="I28" i="14" s="1"/>
  <c r="AW85" i="10"/>
  <c r="AT69" i="10"/>
  <c r="AX11" i="10"/>
  <c r="AY11" i="10" s="1"/>
  <c r="AB13" i="37" s="1"/>
  <c r="AV11" i="10"/>
  <c r="AW11" i="10" s="1"/>
  <c r="M9" i="12"/>
  <c r="F7" i="24"/>
  <c r="AU8" i="10"/>
  <c r="P9" i="36"/>
  <c r="H10" i="37"/>
  <c r="AV14" i="10"/>
  <c r="AW14" i="10" s="1"/>
  <c r="AX14" i="10"/>
  <c r="AY14" i="10" s="1"/>
  <c r="AB16" i="37" s="1"/>
  <c r="F12" i="24"/>
  <c r="AU13" i="10"/>
  <c r="M14" i="12"/>
  <c r="P14" i="36"/>
  <c r="H15" i="37"/>
  <c r="P10" i="36"/>
  <c r="M10" i="12"/>
  <c r="AU9" i="10"/>
  <c r="H11" i="37"/>
  <c r="F8" i="24"/>
  <c r="AW84" i="10"/>
  <c r="P28" i="37" l="1"/>
  <c r="BR26" i="10"/>
  <c r="P26" i="37"/>
  <c r="BR24" i="10"/>
  <c r="P25" i="37"/>
  <c r="BR23" i="10"/>
  <c r="P24" i="37"/>
  <c r="BR22" i="10"/>
  <c r="P27" i="37"/>
  <c r="BR25" i="10"/>
  <c r="P31" i="37"/>
  <c r="BR29" i="10"/>
  <c r="P30" i="37"/>
  <c r="BR28" i="10"/>
  <c r="P29" i="37"/>
  <c r="BR27" i="10"/>
  <c r="BQ11" i="10"/>
  <c r="Y13" i="37" s="1"/>
  <c r="BP11" i="10"/>
  <c r="X13" i="37" s="1"/>
  <c r="BQ14" i="10"/>
  <c r="Y16" i="37" s="1"/>
  <c r="BP14" i="10"/>
  <c r="X16" i="37" s="1"/>
  <c r="P19" i="37"/>
  <c r="BR17" i="10"/>
  <c r="P20" i="37"/>
  <c r="BR18" i="10"/>
  <c r="P22" i="37"/>
  <c r="BR20" i="10"/>
  <c r="BP12" i="10"/>
  <c r="X14" i="37" s="1"/>
  <c r="BQ12" i="10"/>
  <c r="Y14" i="37" s="1"/>
  <c r="BP15" i="10"/>
  <c r="X17" i="37" s="1"/>
  <c r="BQ15" i="10"/>
  <c r="Y17" i="37" s="1"/>
  <c r="P23" i="37"/>
  <c r="BR21" i="10"/>
  <c r="P21" i="37"/>
  <c r="BR19" i="10"/>
  <c r="P18" i="37"/>
  <c r="BR16" i="10"/>
  <c r="J19" i="37"/>
  <c r="BG17" i="10"/>
  <c r="BG18" i="10"/>
  <c r="J20" i="37"/>
  <c r="J22" i="37"/>
  <c r="BG20" i="10"/>
  <c r="J28" i="37"/>
  <c r="BG26" i="10"/>
  <c r="J47" i="37"/>
  <c r="BG45" i="10"/>
  <c r="J31" i="37"/>
  <c r="BG29" i="10"/>
  <c r="BG34" i="10"/>
  <c r="J36" i="37"/>
  <c r="J30" i="37"/>
  <c r="BG28" i="10"/>
  <c r="J27" i="37"/>
  <c r="BG25" i="10"/>
  <c r="BG35" i="10"/>
  <c r="J37" i="37"/>
  <c r="J38" i="37"/>
  <c r="BG36" i="10"/>
  <c r="J40" i="37"/>
  <c r="BG38" i="10"/>
  <c r="J26" i="37"/>
  <c r="BG24" i="10"/>
  <c r="BG21" i="10"/>
  <c r="J23" i="37"/>
  <c r="J32" i="37"/>
  <c r="BG30" i="10"/>
  <c r="J35" i="37"/>
  <c r="BG33" i="10"/>
  <c r="BG44" i="10"/>
  <c r="J46" i="37"/>
  <c r="J44" i="37"/>
  <c r="BG42" i="10"/>
  <c r="J18" i="37"/>
  <c r="BG16" i="10"/>
  <c r="J25" i="37"/>
  <c r="BG23" i="10"/>
  <c r="BG41" i="10"/>
  <c r="J43" i="37"/>
  <c r="BG31" i="10"/>
  <c r="J33" i="37"/>
  <c r="BG32" i="10"/>
  <c r="J34" i="37"/>
  <c r="BG39" i="10"/>
  <c r="J41" i="37"/>
  <c r="J21" i="37"/>
  <c r="BG19" i="10"/>
  <c r="BG43" i="10"/>
  <c r="J45" i="37"/>
  <c r="BG22" i="10"/>
  <c r="J24" i="37"/>
  <c r="J39" i="37"/>
  <c r="BG37" i="10"/>
  <c r="J42" i="37"/>
  <c r="BG40" i="10"/>
  <c r="J29" i="37"/>
  <c r="BG27" i="10"/>
  <c r="BB11" i="10"/>
  <c r="BD11" i="10"/>
  <c r="L13" i="37" s="1"/>
  <c r="BC11" i="10"/>
  <c r="K13" i="37" s="1"/>
  <c r="BF11" i="10"/>
  <c r="N13" i="37" s="1"/>
  <c r="BE11" i="10"/>
  <c r="M13" i="37" s="1"/>
  <c r="AA16" i="37"/>
  <c r="BC14" i="10"/>
  <c r="K16" i="37" s="1"/>
  <c r="BH14" i="10"/>
  <c r="BL14" i="10"/>
  <c r="T16" i="37" s="1"/>
  <c r="BD14" i="10"/>
  <c r="L16" i="37" s="1"/>
  <c r="BI14" i="10"/>
  <c r="Q16" i="37" s="1"/>
  <c r="BM14" i="10"/>
  <c r="U16" i="37" s="1"/>
  <c r="BE14" i="10"/>
  <c r="M16" i="37" s="1"/>
  <c r="BJ14" i="10"/>
  <c r="R16" i="37" s="1"/>
  <c r="BN14" i="10"/>
  <c r="V16" i="37" s="1"/>
  <c r="BB14" i="10"/>
  <c r="BF14" i="10"/>
  <c r="N16" i="37" s="1"/>
  <c r="BK14" i="10"/>
  <c r="S16" i="37" s="1"/>
  <c r="BO14" i="10"/>
  <c r="W16" i="37" s="1"/>
  <c r="AA14" i="37"/>
  <c r="BE12" i="10"/>
  <c r="M14" i="37" s="1"/>
  <c r="BH12" i="10"/>
  <c r="BL12" i="10"/>
  <c r="T14" i="37" s="1"/>
  <c r="BB12" i="10"/>
  <c r="BF12" i="10"/>
  <c r="N14" i="37" s="1"/>
  <c r="BI12" i="10"/>
  <c r="Q14" i="37" s="1"/>
  <c r="BM12" i="10"/>
  <c r="U14" i="37" s="1"/>
  <c r="BC12" i="10"/>
  <c r="K14" i="37" s="1"/>
  <c r="BJ12" i="10"/>
  <c r="R14" i="37" s="1"/>
  <c r="BN12" i="10"/>
  <c r="V14" i="37" s="1"/>
  <c r="BD12" i="10"/>
  <c r="L14" i="37" s="1"/>
  <c r="BK12" i="10"/>
  <c r="S14" i="37" s="1"/>
  <c r="BO12" i="10"/>
  <c r="W14" i="37" s="1"/>
  <c r="AA17" i="37"/>
  <c r="BB15" i="10"/>
  <c r="BF15" i="10"/>
  <c r="N17" i="37" s="1"/>
  <c r="BH15" i="10"/>
  <c r="BL15" i="10"/>
  <c r="T17" i="37" s="1"/>
  <c r="BC15" i="10"/>
  <c r="K17" i="37" s="1"/>
  <c r="BI15" i="10"/>
  <c r="Q17" i="37" s="1"/>
  <c r="BM15" i="10"/>
  <c r="U17" i="37" s="1"/>
  <c r="BD15" i="10"/>
  <c r="L17" i="37" s="1"/>
  <c r="BJ15" i="10"/>
  <c r="R17" i="37" s="1"/>
  <c r="BN15" i="10"/>
  <c r="V17" i="37" s="1"/>
  <c r="BE15" i="10"/>
  <c r="M17" i="37" s="1"/>
  <c r="BK15" i="10"/>
  <c r="S17" i="37" s="1"/>
  <c r="BO15" i="10"/>
  <c r="W17" i="37" s="1"/>
  <c r="AA13" i="37"/>
  <c r="BH11" i="10"/>
  <c r="BL11" i="10"/>
  <c r="T13" i="37" s="1"/>
  <c r="BI11" i="10"/>
  <c r="Q13" i="37" s="1"/>
  <c r="BM11" i="10"/>
  <c r="U13" i="37" s="1"/>
  <c r="BJ11" i="10"/>
  <c r="R13" i="37" s="1"/>
  <c r="BN11" i="10"/>
  <c r="V13" i="37" s="1"/>
  <c r="BK11" i="10"/>
  <c r="S13" i="37" s="1"/>
  <c r="BO11" i="10"/>
  <c r="W13" i="37" s="1"/>
  <c r="AV10" i="10"/>
  <c r="AW10" i="10" s="1"/>
  <c r="AW6" i="10"/>
  <c r="O39" i="12"/>
  <c r="R39" i="36"/>
  <c r="H37" i="24"/>
  <c r="O56" i="12"/>
  <c r="H54" i="24"/>
  <c r="R56" i="36"/>
  <c r="R35" i="36"/>
  <c r="O35" i="12"/>
  <c r="H33" i="24"/>
  <c r="R43" i="36"/>
  <c r="H41" i="24"/>
  <c r="O43" i="12"/>
  <c r="R19" i="36"/>
  <c r="O19" i="12"/>
  <c r="H17" i="24"/>
  <c r="R25" i="36"/>
  <c r="H23" i="24"/>
  <c r="O25" i="12"/>
  <c r="R28" i="36"/>
  <c r="H26" i="24"/>
  <c r="O28" i="12"/>
  <c r="H32" i="24"/>
  <c r="R34" i="36"/>
  <c r="O34" i="12"/>
  <c r="H50" i="24"/>
  <c r="R52" i="36"/>
  <c r="O52" i="12"/>
  <c r="R21" i="36"/>
  <c r="H19" i="24"/>
  <c r="O21" i="12"/>
  <c r="R50" i="36"/>
  <c r="H48" i="24"/>
  <c r="O50" i="12"/>
  <c r="R40" i="36"/>
  <c r="H38" i="24"/>
  <c r="O40" i="12"/>
  <c r="H40" i="24"/>
  <c r="O42" i="12"/>
  <c r="R42" i="36"/>
  <c r="H25" i="24"/>
  <c r="O27" i="12"/>
  <c r="R27" i="36"/>
  <c r="H34" i="24"/>
  <c r="O36" i="12"/>
  <c r="R36" i="36"/>
  <c r="R41" i="36"/>
  <c r="O41" i="12"/>
  <c r="H39" i="24"/>
  <c r="H51" i="24"/>
  <c r="O53" i="12"/>
  <c r="R53" i="36"/>
  <c r="R31" i="36"/>
  <c r="H29" i="24"/>
  <c r="O31" i="12"/>
  <c r="R51" i="36"/>
  <c r="O51" i="12"/>
  <c r="H49" i="24"/>
  <c r="R55" i="36"/>
  <c r="O55" i="12"/>
  <c r="H53" i="24"/>
  <c r="R46" i="36"/>
  <c r="H44" i="24"/>
  <c r="O46" i="12"/>
  <c r="R23" i="36"/>
  <c r="O23" i="12"/>
  <c r="H21" i="24"/>
  <c r="O49" i="12"/>
  <c r="R49" i="36"/>
  <c r="H47" i="24"/>
  <c r="H52" i="24"/>
  <c r="R54" i="36"/>
  <c r="O54" i="12"/>
  <c r="H45" i="24"/>
  <c r="R47" i="36"/>
  <c r="O47" i="12"/>
  <c r="O29" i="12"/>
  <c r="R29" i="36"/>
  <c r="H27" i="24"/>
  <c r="R18" i="36"/>
  <c r="O18" i="12"/>
  <c r="H16" i="24"/>
  <c r="R22" i="36"/>
  <c r="H20" i="24"/>
  <c r="O22" i="12"/>
  <c r="R48" i="36"/>
  <c r="H46" i="24"/>
  <c r="O48" i="12"/>
  <c r="H42" i="24"/>
  <c r="O44" i="12"/>
  <c r="R44" i="36"/>
  <c r="H36" i="24"/>
  <c r="O38" i="12"/>
  <c r="R38" i="36"/>
  <c r="H18" i="24"/>
  <c r="R20" i="36"/>
  <c r="O20" i="12"/>
  <c r="H43" i="24"/>
  <c r="R45" i="36"/>
  <c r="O45" i="12"/>
  <c r="R33" i="36"/>
  <c r="H31" i="24"/>
  <c r="O33" i="12"/>
  <c r="R24" i="36"/>
  <c r="H22" i="24"/>
  <c r="O24" i="12"/>
  <c r="H35" i="24"/>
  <c r="R37" i="36"/>
  <c r="O37" i="12"/>
  <c r="H30" i="24"/>
  <c r="O32" i="12"/>
  <c r="R32" i="36"/>
  <c r="O26" i="12"/>
  <c r="H24" i="24"/>
  <c r="R26" i="36"/>
  <c r="O30" i="12"/>
  <c r="H28" i="24"/>
  <c r="R30" i="36"/>
  <c r="AV7" i="10"/>
  <c r="AX12" i="10"/>
  <c r="AY12" i="10" s="1"/>
  <c r="R17" i="36"/>
  <c r="O17" i="12"/>
  <c r="H15" i="24"/>
  <c r="AX6" i="10"/>
  <c r="AY6" i="10" s="1"/>
  <c r="AX15" i="10"/>
  <c r="AY15" i="10" s="1"/>
  <c r="AV9" i="10"/>
  <c r="AX9" i="10"/>
  <c r="AY9" i="10" s="1"/>
  <c r="AB11" i="37" s="1"/>
  <c r="H13" i="24"/>
  <c r="O15" i="12"/>
  <c r="R15" i="36"/>
  <c r="N16" i="12"/>
  <c r="G14" i="24"/>
  <c r="F14" i="21"/>
  <c r="Q16" i="36"/>
  <c r="Q15" i="36"/>
  <c r="G13" i="24"/>
  <c r="F13" i="21"/>
  <c r="N15" i="12"/>
  <c r="F10" i="21"/>
  <c r="N12" i="12"/>
  <c r="G10" i="24"/>
  <c r="Q12" i="36"/>
  <c r="R11" i="36"/>
  <c r="O11" i="12"/>
  <c r="H9" i="24"/>
  <c r="R8" i="36"/>
  <c r="H6" i="24"/>
  <c r="O8" i="12"/>
  <c r="N13" i="12"/>
  <c r="Q13" i="36"/>
  <c r="F11" i="21"/>
  <c r="G11" i="24"/>
  <c r="AV13" i="10"/>
  <c r="AW13" i="10" s="1"/>
  <c r="AX13" i="10"/>
  <c r="AY13" i="10" s="1"/>
  <c r="AB15" i="37" s="1"/>
  <c r="AX8" i="10"/>
  <c r="AY8" i="10" s="1"/>
  <c r="AB10" i="37" s="1"/>
  <c r="AV8" i="10"/>
  <c r="O12" i="12"/>
  <c r="H10" i="24"/>
  <c r="R12" i="36"/>
  <c r="P16" i="37" l="1"/>
  <c r="BR14" i="10"/>
  <c r="BB6" i="10"/>
  <c r="BI6" i="10"/>
  <c r="Q8" i="37" s="1"/>
  <c r="BC6" i="10"/>
  <c r="BJ6" i="10"/>
  <c r="R8" i="37" s="1"/>
  <c r="BD6" i="10"/>
  <c r="BK6" i="10"/>
  <c r="S8" i="37" s="1"/>
  <c r="BH6" i="10"/>
  <c r="BP6" i="10"/>
  <c r="X8" i="37" s="1"/>
  <c r="BQ6" i="10"/>
  <c r="Y8" i="37" s="1"/>
  <c r="P14" i="37"/>
  <c r="BR12" i="10"/>
  <c r="BQ13" i="10"/>
  <c r="Y15" i="37" s="1"/>
  <c r="BP13" i="10"/>
  <c r="X15" i="37" s="1"/>
  <c r="AA12" i="37"/>
  <c r="BP10" i="10"/>
  <c r="X12" i="37" s="1"/>
  <c r="BQ10" i="10"/>
  <c r="Y12" i="37" s="1"/>
  <c r="P13" i="37"/>
  <c r="BR11" i="10"/>
  <c r="P17" i="37"/>
  <c r="BR15" i="10"/>
  <c r="O29" i="37"/>
  <c r="S28" i="36"/>
  <c r="U28" i="12"/>
  <c r="Z18" i="37"/>
  <c r="V17" i="12"/>
  <c r="T17" i="36"/>
  <c r="V38" i="12"/>
  <c r="Z39" i="37"/>
  <c r="T38" i="36"/>
  <c r="T25" i="36"/>
  <c r="V25" i="12"/>
  <c r="Z26" i="37"/>
  <c r="Z42" i="37"/>
  <c r="T41" i="36"/>
  <c r="V41" i="12"/>
  <c r="V31" i="12"/>
  <c r="Z32" i="37"/>
  <c r="T31" i="36"/>
  <c r="T39" i="36"/>
  <c r="V39" i="12"/>
  <c r="Z40" i="37"/>
  <c r="Z33" i="37"/>
  <c r="T32" i="36"/>
  <c r="V32" i="12"/>
  <c r="O25" i="37"/>
  <c r="U24" i="12"/>
  <c r="S24" i="36"/>
  <c r="O44" i="37"/>
  <c r="S43" i="36"/>
  <c r="U43" i="12"/>
  <c r="V34" i="12"/>
  <c r="Z35" i="37"/>
  <c r="T34" i="36"/>
  <c r="O32" i="37"/>
  <c r="U31" i="12"/>
  <c r="S31" i="36"/>
  <c r="O26" i="37"/>
  <c r="U25" i="12"/>
  <c r="S25" i="36"/>
  <c r="O27" i="37"/>
  <c r="U26" i="12"/>
  <c r="S26" i="36"/>
  <c r="V23" i="12"/>
  <c r="Z24" i="37"/>
  <c r="T23" i="36"/>
  <c r="V21" i="12"/>
  <c r="Z22" i="37"/>
  <c r="T21" i="36"/>
  <c r="T19" i="36"/>
  <c r="Z20" i="37"/>
  <c r="V19" i="12"/>
  <c r="V37" i="12"/>
  <c r="T37" i="36"/>
  <c r="Z38" i="37"/>
  <c r="O28" i="37"/>
  <c r="U27" i="12"/>
  <c r="S27" i="36"/>
  <c r="O41" i="37"/>
  <c r="S40" i="36"/>
  <c r="U40" i="12"/>
  <c r="S42" i="36"/>
  <c r="O43" i="37"/>
  <c r="U42" i="12"/>
  <c r="O46" i="37"/>
  <c r="U45" i="12"/>
  <c r="S45" i="36"/>
  <c r="O23" i="37"/>
  <c r="S22" i="36"/>
  <c r="U22" i="12"/>
  <c r="V45" i="12"/>
  <c r="Z46" i="37"/>
  <c r="T45" i="36"/>
  <c r="S36" i="36"/>
  <c r="U36" i="12"/>
  <c r="O37" i="37"/>
  <c r="V24" i="12"/>
  <c r="Z25" i="37"/>
  <c r="T24" i="36"/>
  <c r="O36" i="37"/>
  <c r="U35" i="12"/>
  <c r="S35" i="36"/>
  <c r="V46" i="12"/>
  <c r="Z47" i="37"/>
  <c r="T46" i="36"/>
  <c r="O20" i="37"/>
  <c r="U19" i="12"/>
  <c r="S19" i="36"/>
  <c r="Z30" i="37"/>
  <c r="T29" i="36"/>
  <c r="V29" i="12"/>
  <c r="Z29" i="37"/>
  <c r="V28" i="12"/>
  <c r="T28" i="36"/>
  <c r="U41" i="12"/>
  <c r="S41" i="36"/>
  <c r="O42" i="37"/>
  <c r="T30" i="36"/>
  <c r="V30" i="12"/>
  <c r="Z31" i="37"/>
  <c r="O39" i="37"/>
  <c r="U38" i="12"/>
  <c r="S38" i="36"/>
  <c r="O21" i="37"/>
  <c r="U20" i="12"/>
  <c r="S20" i="36"/>
  <c r="V36" i="12"/>
  <c r="Z37" i="37"/>
  <c r="T36" i="36"/>
  <c r="O18" i="37"/>
  <c r="U17" i="12"/>
  <c r="S17" i="36"/>
  <c r="O35" i="37"/>
  <c r="U34" i="12"/>
  <c r="S34" i="36"/>
  <c r="T20" i="36"/>
  <c r="V20" i="12"/>
  <c r="Z21" i="37"/>
  <c r="Z23" i="37"/>
  <c r="T22" i="36"/>
  <c r="V22" i="12"/>
  <c r="S39" i="36"/>
  <c r="O40" i="37"/>
  <c r="U39" i="12"/>
  <c r="O38" i="37"/>
  <c r="U37" i="12"/>
  <c r="S37" i="36"/>
  <c r="V42" i="12"/>
  <c r="Z43" i="37"/>
  <c r="T42" i="36"/>
  <c r="U29" i="12"/>
  <c r="O30" i="37"/>
  <c r="S29" i="36"/>
  <c r="T35" i="36"/>
  <c r="V35" i="12"/>
  <c r="Z36" i="37"/>
  <c r="S30" i="36"/>
  <c r="U30" i="12"/>
  <c r="O31" i="37"/>
  <c r="U46" i="12"/>
  <c r="O47" i="37"/>
  <c r="S46" i="36"/>
  <c r="Z19" i="37"/>
  <c r="T18" i="36"/>
  <c r="V18" i="12"/>
  <c r="V26" i="12"/>
  <c r="T26" i="36"/>
  <c r="Z27" i="37"/>
  <c r="U21" i="12"/>
  <c r="S21" i="36"/>
  <c r="O22" i="37"/>
  <c r="S18" i="36"/>
  <c r="O19" i="37"/>
  <c r="U18" i="12"/>
  <c r="U23" i="12"/>
  <c r="S23" i="36"/>
  <c r="O24" i="37"/>
  <c r="O45" i="37"/>
  <c r="U44" i="12"/>
  <c r="S44" i="36"/>
  <c r="O34" i="37"/>
  <c r="U33" i="12"/>
  <c r="S33" i="36"/>
  <c r="O33" i="37"/>
  <c r="U32" i="12"/>
  <c r="S32" i="36"/>
  <c r="T27" i="36"/>
  <c r="V27" i="12"/>
  <c r="Z28" i="37"/>
  <c r="V43" i="12"/>
  <c r="Z44" i="37"/>
  <c r="T43" i="36"/>
  <c r="Z45" i="37"/>
  <c r="T44" i="36"/>
  <c r="V44" i="12"/>
  <c r="T40" i="36"/>
  <c r="V40" i="12"/>
  <c r="Z41" i="37"/>
  <c r="V33" i="12"/>
  <c r="Z34" i="37"/>
  <c r="T33" i="36"/>
  <c r="G5" i="24"/>
  <c r="J8" i="37"/>
  <c r="Q7" i="36"/>
  <c r="N7" i="12"/>
  <c r="F5" i="21"/>
  <c r="G9" i="24"/>
  <c r="N11" i="12"/>
  <c r="F9" i="21"/>
  <c r="Q11" i="36"/>
  <c r="AA15" i="37"/>
  <c r="BD13" i="10"/>
  <c r="L15" i="37" s="1"/>
  <c r="BH13" i="10"/>
  <c r="BL13" i="10"/>
  <c r="T15" i="37" s="1"/>
  <c r="BE13" i="10"/>
  <c r="M15" i="37" s="1"/>
  <c r="BI13" i="10"/>
  <c r="Q15" i="37" s="1"/>
  <c r="BM13" i="10"/>
  <c r="U15" i="37" s="1"/>
  <c r="BB13" i="10"/>
  <c r="BF13" i="10"/>
  <c r="N15" i="37" s="1"/>
  <c r="BJ13" i="10"/>
  <c r="R15" i="37" s="1"/>
  <c r="BN13" i="10"/>
  <c r="V15" i="37" s="1"/>
  <c r="BC13" i="10"/>
  <c r="K15" i="37" s="1"/>
  <c r="BK13" i="10"/>
  <c r="S15" i="37" s="1"/>
  <c r="BO13" i="10"/>
  <c r="W15" i="37" s="1"/>
  <c r="BC10" i="10"/>
  <c r="K12" i="37" s="1"/>
  <c r="BH10" i="10"/>
  <c r="BL10" i="10"/>
  <c r="T12" i="37" s="1"/>
  <c r="BD10" i="10"/>
  <c r="L12" i="37" s="1"/>
  <c r="BI10" i="10"/>
  <c r="Q12" i="37" s="1"/>
  <c r="BM10" i="10"/>
  <c r="U12" i="37" s="1"/>
  <c r="BE10" i="10"/>
  <c r="M12" i="37" s="1"/>
  <c r="BF10" i="10"/>
  <c r="N12" i="37" s="1"/>
  <c r="BJ10" i="10"/>
  <c r="R12" i="37" s="1"/>
  <c r="BN10" i="10"/>
  <c r="V12" i="37" s="1"/>
  <c r="BO10" i="10"/>
  <c r="W12" i="37" s="1"/>
  <c r="BB10" i="10"/>
  <c r="J12" i="37" s="1"/>
  <c r="BK10" i="10"/>
  <c r="S12" i="37" s="1"/>
  <c r="K8" i="37"/>
  <c r="BO6" i="10"/>
  <c r="W8" i="37" s="1"/>
  <c r="L8" i="37"/>
  <c r="BL6" i="10"/>
  <c r="T8" i="37" s="1"/>
  <c r="BF6" i="10"/>
  <c r="N8" i="37" s="1"/>
  <c r="BN6" i="10"/>
  <c r="V8" i="37" s="1"/>
  <c r="BE6" i="10"/>
  <c r="M8" i="37" s="1"/>
  <c r="BM6" i="10"/>
  <c r="U8" i="37" s="1"/>
  <c r="AW7" i="10"/>
  <c r="AA8" i="37"/>
  <c r="AW9" i="10"/>
  <c r="AW8" i="10"/>
  <c r="O7" i="12"/>
  <c r="AB8" i="37"/>
  <c r="R16" i="36"/>
  <c r="AB17" i="37"/>
  <c r="O13" i="12"/>
  <c r="AB14" i="37"/>
  <c r="BG12" i="10"/>
  <c r="BG15" i="10"/>
  <c r="BG11" i="10"/>
  <c r="BG14" i="10"/>
  <c r="H11" i="24"/>
  <c r="R13" i="36"/>
  <c r="J13" i="37"/>
  <c r="J16" i="37"/>
  <c r="J17" i="37"/>
  <c r="J14" i="37"/>
  <c r="H5" i="24"/>
  <c r="R7" i="36"/>
  <c r="O16" i="12"/>
  <c r="H14" i="24"/>
  <c r="H7" i="24"/>
  <c r="O9" i="12"/>
  <c r="R9" i="36"/>
  <c r="O14" i="12"/>
  <c r="H12" i="24"/>
  <c r="R14" i="36"/>
  <c r="G12" i="24"/>
  <c r="N14" i="12"/>
  <c r="Q14" i="36"/>
  <c r="F12" i="21"/>
  <c r="AY85" i="10"/>
  <c r="I26" i="14" s="1"/>
  <c r="R10" i="36"/>
  <c r="H8" i="24"/>
  <c r="O10" i="12"/>
  <c r="G6" i="24" l="1"/>
  <c r="BQ7" i="10"/>
  <c r="Y9" i="37" s="1"/>
  <c r="BP7" i="10"/>
  <c r="P12" i="37"/>
  <c r="BR10" i="10"/>
  <c r="P15" i="37"/>
  <c r="BR13" i="10"/>
  <c r="F7" i="21"/>
  <c r="BQ8" i="10"/>
  <c r="Y10" i="37" s="1"/>
  <c r="BP8" i="10"/>
  <c r="X10" i="37" s="1"/>
  <c r="Q10" i="36"/>
  <c r="BP9" i="10"/>
  <c r="X11" i="37" s="1"/>
  <c r="BQ9" i="10"/>
  <c r="Y11" i="37" s="1"/>
  <c r="P8" i="37"/>
  <c r="BR6" i="10"/>
  <c r="F8" i="21"/>
  <c r="Q9" i="36"/>
  <c r="N10" i="12"/>
  <c r="G8" i="24"/>
  <c r="AW73" i="10"/>
  <c r="C19" i="14" s="1"/>
  <c r="X11" i="22" s="1"/>
  <c r="I6" i="22" s="1"/>
  <c r="I21" i="22" s="1"/>
  <c r="Z12" i="37"/>
  <c r="AW76" i="10"/>
  <c r="C22" i="14" s="1"/>
  <c r="X14" i="22" s="1"/>
  <c r="L6" i="22" s="1"/>
  <c r="L21" i="22" s="1"/>
  <c r="AW77" i="10"/>
  <c r="C23" i="14" s="1"/>
  <c r="X15" i="22" s="1"/>
  <c r="M6" i="22" s="1"/>
  <c r="M21" i="22" s="1"/>
  <c r="AW75" i="10"/>
  <c r="C21" i="14" s="1"/>
  <c r="X13" i="22" s="1"/>
  <c r="K6" i="22" s="1"/>
  <c r="K21" i="22" s="1"/>
  <c r="AW79" i="10"/>
  <c r="C25" i="14" s="1"/>
  <c r="X17" i="22" s="1"/>
  <c r="O6" i="22" s="1"/>
  <c r="N8" i="12"/>
  <c r="AW71" i="10"/>
  <c r="C17" i="14" s="1"/>
  <c r="AW81" i="10"/>
  <c r="N9" i="12"/>
  <c r="BG6" i="10"/>
  <c r="O8" i="37" s="1"/>
  <c r="Q8" i="36"/>
  <c r="F6" i="21"/>
  <c r="T7" i="36"/>
  <c r="AW78" i="10"/>
  <c r="C24" i="14" s="1"/>
  <c r="X16" i="22" s="1"/>
  <c r="N6" i="22" s="1"/>
  <c r="N21" i="22" s="1"/>
  <c r="AV83" i="10"/>
  <c r="C27" i="14" s="1"/>
  <c r="AW70" i="10"/>
  <c r="C16" i="14" s="1"/>
  <c r="G7" i="24"/>
  <c r="BG10" i="10"/>
  <c r="U11" i="12" s="1"/>
  <c r="AV82" i="10"/>
  <c r="AW80" i="10"/>
  <c r="AW72" i="10"/>
  <c r="C18" i="14" s="1"/>
  <c r="X10" i="22" s="1"/>
  <c r="H6" i="22" s="1"/>
  <c r="H21" i="22" s="1"/>
  <c r="AW74" i="10"/>
  <c r="C20" i="14" s="1"/>
  <c r="X12" i="22" s="1"/>
  <c r="J6" i="22" s="1"/>
  <c r="J21" i="22" s="1"/>
  <c r="BC8" i="10"/>
  <c r="K10" i="37" s="1"/>
  <c r="BF8" i="10"/>
  <c r="N10" i="37" s="1"/>
  <c r="BD8" i="10"/>
  <c r="L10" i="37" s="1"/>
  <c r="BE8" i="10"/>
  <c r="M10" i="37" s="1"/>
  <c r="BB8" i="10"/>
  <c r="J10" i="37" s="1"/>
  <c r="BC9" i="10"/>
  <c r="BH9" i="10"/>
  <c r="BL9" i="10"/>
  <c r="T11" i="37" s="1"/>
  <c r="BD9" i="10"/>
  <c r="L11" i="37" s="1"/>
  <c r="BF9" i="10"/>
  <c r="N11" i="37" s="1"/>
  <c r="BI9" i="10"/>
  <c r="Q11" i="37" s="1"/>
  <c r="BM9" i="10"/>
  <c r="U11" i="37" s="1"/>
  <c r="BE9" i="10"/>
  <c r="M11" i="37" s="1"/>
  <c r="BJ9" i="10"/>
  <c r="R11" i="37" s="1"/>
  <c r="BN9" i="10"/>
  <c r="V11" i="37" s="1"/>
  <c r="BB9" i="10"/>
  <c r="BK9" i="10"/>
  <c r="S11" i="37" s="1"/>
  <c r="BO9" i="10"/>
  <c r="W11" i="37" s="1"/>
  <c r="BC7" i="10"/>
  <c r="K9" i="37" s="1"/>
  <c r="BH7" i="10"/>
  <c r="P9" i="37" s="1"/>
  <c r="BL7" i="10"/>
  <c r="T9" i="37" s="1"/>
  <c r="BD7" i="10"/>
  <c r="L9" i="37" s="1"/>
  <c r="BI7" i="10"/>
  <c r="Q9" i="37" s="1"/>
  <c r="BM7" i="10"/>
  <c r="U9" i="37" s="1"/>
  <c r="BE7" i="10"/>
  <c r="M9" i="37" s="1"/>
  <c r="BJ7" i="10"/>
  <c r="R9" i="37" s="1"/>
  <c r="BN7" i="10"/>
  <c r="V9" i="37" s="1"/>
  <c r="BB7" i="10"/>
  <c r="J9" i="37" s="1"/>
  <c r="BF7" i="10"/>
  <c r="N9" i="37" s="1"/>
  <c r="BK7" i="10"/>
  <c r="S9" i="37" s="1"/>
  <c r="BO7" i="10"/>
  <c r="W9" i="37" s="1"/>
  <c r="BH8" i="10"/>
  <c r="BL8" i="10"/>
  <c r="T10" i="37" s="1"/>
  <c r="BO8" i="10"/>
  <c r="W10" i="37" s="1"/>
  <c r="BI8" i="10"/>
  <c r="Q10" i="37" s="1"/>
  <c r="BM8" i="10"/>
  <c r="U10" i="37" s="1"/>
  <c r="BK8" i="10"/>
  <c r="S10" i="37" s="1"/>
  <c r="BJ8" i="10"/>
  <c r="R10" i="37" s="1"/>
  <c r="BN8" i="10"/>
  <c r="V10" i="37" s="1"/>
  <c r="AA9" i="37"/>
  <c r="AA11" i="37"/>
  <c r="K11" i="37"/>
  <c r="AA10" i="37"/>
  <c r="BG13" i="10"/>
  <c r="Z14" i="37"/>
  <c r="T13" i="36"/>
  <c r="V13" i="12"/>
  <c r="Z16" i="37"/>
  <c r="V15" i="12"/>
  <c r="T15" i="36"/>
  <c r="T12" i="36"/>
  <c r="Z13" i="37"/>
  <c r="V12" i="12"/>
  <c r="T16" i="36"/>
  <c r="V16" i="12"/>
  <c r="Z17" i="37"/>
  <c r="O14" i="37"/>
  <c r="S13" i="36"/>
  <c r="U13" i="12"/>
  <c r="U12" i="12"/>
  <c r="O13" i="37"/>
  <c r="S12" i="36"/>
  <c r="O17" i="37"/>
  <c r="S16" i="36"/>
  <c r="U16" i="12"/>
  <c r="S15" i="36"/>
  <c r="U15" i="12"/>
  <c r="O16" i="37"/>
  <c r="J15" i="37"/>
  <c r="BR7" i="10" l="1"/>
  <c r="V8" i="12" s="1"/>
  <c r="X9" i="37"/>
  <c r="P10" i="37"/>
  <c r="BR8" i="10"/>
  <c r="Z10" i="37" s="1"/>
  <c r="P11" i="37"/>
  <c r="BR9" i="10"/>
  <c r="Z11" i="37" s="1"/>
  <c r="O21" i="22"/>
  <c r="X9" i="22"/>
  <c r="G6" i="22" s="1"/>
  <c r="G21" i="22" s="1"/>
  <c r="V11" i="12"/>
  <c r="C6" i="22"/>
  <c r="C21" i="22" s="1"/>
  <c r="T11" i="36"/>
  <c r="Z8" i="37"/>
  <c r="V7" i="12"/>
  <c r="U7" i="12"/>
  <c r="S7" i="36"/>
  <c r="S11" i="36"/>
  <c r="D6" i="22"/>
  <c r="D21" i="22" s="1"/>
  <c r="O12" i="37"/>
  <c r="D21" i="14"/>
  <c r="D19" i="14"/>
  <c r="D18" i="14"/>
  <c r="D22" i="14"/>
  <c r="D23" i="14"/>
  <c r="C26" i="14"/>
  <c r="D16" i="14"/>
  <c r="D20" i="14"/>
  <c r="D17" i="14"/>
  <c r="BG8" i="10"/>
  <c r="S9" i="36" s="1"/>
  <c r="BG9" i="10"/>
  <c r="U10" i="12" s="1"/>
  <c r="BG7" i="10"/>
  <c r="S8" i="36" s="1"/>
  <c r="J11" i="37"/>
  <c r="T14" i="36"/>
  <c r="V14" i="12"/>
  <c r="Z15" i="37"/>
  <c r="S14" i="36"/>
  <c r="U14" i="12"/>
  <c r="O15" i="37"/>
  <c r="DH68" i="28" l="1"/>
  <c r="DB68" i="28"/>
  <c r="P68" i="28"/>
  <c r="AN68" i="28"/>
  <c r="AT68" i="28"/>
  <c r="AZ68" i="28"/>
  <c r="BF68" i="28"/>
  <c r="BL68" i="28"/>
  <c r="BR68" i="28"/>
  <c r="BZ68" i="28"/>
  <c r="CV68" i="28"/>
  <c r="BX68" i="28"/>
  <c r="J68" i="28"/>
  <c r="CP68" i="28"/>
  <c r="CD68" i="28"/>
  <c r="CJ68" i="28"/>
  <c r="V68" i="28"/>
  <c r="AB68" i="28"/>
  <c r="AH68" i="28"/>
  <c r="AG68" i="28"/>
  <c r="R68" i="28"/>
  <c r="X68" i="28"/>
  <c r="AD68" i="28"/>
  <c r="U68" i="28"/>
  <c r="S68" i="28"/>
  <c r="Y68" i="28"/>
  <c r="AE68" i="28"/>
  <c r="AA68" i="28"/>
  <c r="CF68" i="28"/>
  <c r="DT68" i="28"/>
  <c r="C28" i="14"/>
  <c r="X8" i="22"/>
  <c r="F6" i="22" s="1"/>
  <c r="CR68" i="28"/>
  <c r="CL68" i="28"/>
  <c r="DD68" i="28"/>
  <c r="CX68" i="28"/>
  <c r="DV68" i="28"/>
  <c r="DX68" i="28"/>
  <c r="DJ68" i="28"/>
  <c r="DP68" i="28"/>
  <c r="BW68" i="28"/>
  <c r="DM68" i="28"/>
  <c r="AL68" i="28"/>
  <c r="DL68" i="28"/>
  <c r="DR68" i="28"/>
  <c r="CZ68" i="28"/>
  <c r="H68" i="28"/>
  <c r="DF68" i="28"/>
  <c r="CN68" i="28"/>
  <c r="BR72" i="10"/>
  <c r="I20" i="14" s="1"/>
  <c r="Z9" i="37"/>
  <c r="BR73" i="10"/>
  <c r="I22" i="14" s="1"/>
  <c r="T8" i="36"/>
  <c r="BR71" i="10"/>
  <c r="I18" i="14" s="1"/>
  <c r="AF68" i="28"/>
  <c r="T68" i="28"/>
  <c r="CT68" i="28"/>
  <c r="CH68" i="28"/>
  <c r="D25" i="14"/>
  <c r="D24" i="14"/>
  <c r="Z68" i="28"/>
  <c r="N68" i="28"/>
  <c r="C32" i="14"/>
  <c r="V10" i="12"/>
  <c r="BR70" i="10"/>
  <c r="I16" i="14" s="1"/>
  <c r="CB68" i="28"/>
  <c r="BV68" i="28"/>
  <c r="BP68" i="28"/>
  <c r="BJ68" i="28"/>
  <c r="T10" i="36"/>
  <c r="BD68" i="28"/>
  <c r="AX68" i="28"/>
  <c r="AR68" i="28"/>
  <c r="O10" i="37"/>
  <c r="V9" i="12"/>
  <c r="T9" i="36"/>
  <c r="U8" i="12"/>
  <c r="BG82" i="10"/>
  <c r="U9" i="12"/>
  <c r="BG72" i="10"/>
  <c r="F20" i="14" s="1"/>
  <c r="BG73" i="10"/>
  <c r="F22" i="14" s="1"/>
  <c r="S10" i="36"/>
  <c r="BG71" i="10"/>
  <c r="F18" i="14" s="1"/>
  <c r="O11" i="37"/>
  <c r="BG70" i="10"/>
  <c r="F16" i="14" s="1"/>
  <c r="O9" i="37"/>
  <c r="J22" i="14" l="1"/>
  <c r="B6" i="22"/>
  <c r="B21" i="22" s="1"/>
  <c r="F21" i="22"/>
  <c r="J18" i="14"/>
  <c r="J20" i="14"/>
  <c r="J16" i="14"/>
  <c r="G22" i="14"/>
  <c r="G18" i="14"/>
  <c r="G16" i="14"/>
  <c r="G20" i="14"/>
  <c r="E6" i="22" l="1"/>
  <c r="E21" i="22" s="1"/>
  <c r="P21" i="22" s="1"/>
  <c r="N22" i="22" s="1"/>
  <c r="R6" i="22" l="1"/>
  <c r="C31" i="14" s="1"/>
  <c r="M22" i="22"/>
  <c r="K22" i="22"/>
  <c r="G22" i="22"/>
  <c r="U21" i="22" s="1"/>
  <c r="H22" i="22"/>
  <c r="O22" i="22"/>
  <c r="I22" i="22"/>
  <c r="L22" i="22"/>
  <c r="S21" i="22"/>
  <c r="T21" i="22" s="1"/>
  <c r="J22" i="22"/>
  <c r="F22" i="22"/>
  <c r="P6" i="22"/>
  <c r="C29" i="14" s="1"/>
  <c r="Q6" i="22" l="1"/>
  <c r="C30" i="14" s="1"/>
  <c r="P22" i="22"/>
</calcChain>
</file>

<file path=xl/sharedStrings.xml><?xml version="1.0" encoding="utf-8"?>
<sst xmlns="http://schemas.openxmlformats.org/spreadsheetml/2006/main" count="845" uniqueCount="443">
  <si>
    <r>
      <t xml:space="preserve">    หมายเหตุ </t>
    </r>
    <r>
      <rPr>
        <sz val="14"/>
        <rFont val="TH SarabunPSK"/>
        <family val="2"/>
      </rPr>
      <t xml:space="preserve"> ที่ปุ่ม ผล ผู้ใช้สามารถเลือกผลการเรียนของแต่ละระดับผลตามรายชื่อนักเรียนที่ได้เพื่อพิจารณาความเหมาะสมก็ได้</t>
    </r>
  </si>
  <si>
    <r>
      <t xml:space="preserve">     16.3 ใบแบบแจ้งผล </t>
    </r>
    <r>
      <rPr>
        <sz val="14"/>
        <color indexed="10"/>
        <rFont val="TH SarabunPSK"/>
        <family val="2"/>
      </rPr>
      <t xml:space="preserve">"0 ร มส" </t>
    </r>
    <r>
      <rPr>
        <sz val="14"/>
        <rFont val="TH SarabunPSK"/>
        <family val="2"/>
      </rPr>
      <t>หากมีส่วนต้องการบันทึก วิธีการแก้ไข  ให้บันทึกใน</t>
    </r>
    <r>
      <rPr>
        <sz val="14"/>
        <color indexed="14"/>
        <rFont val="TH SarabunPSK"/>
        <family val="2"/>
      </rPr>
      <t>ช่องหมายเหตุ</t>
    </r>
    <r>
      <rPr>
        <sz val="14"/>
        <rFont val="TH SarabunPSK"/>
        <family val="2"/>
      </rPr>
      <t xml:space="preserve"> ในแผ่นงาน </t>
    </r>
    <r>
      <rPr>
        <sz val="14"/>
        <color indexed="10"/>
        <rFont val="TH SarabunPSK"/>
        <family val="2"/>
      </rPr>
      <t>"ชื่อ-คะแนน"</t>
    </r>
    <r>
      <rPr>
        <sz val="14"/>
        <rFont val="TH SarabunPSK"/>
        <family val="2"/>
      </rPr>
      <t xml:space="preserve"> (พิมพ์แล้วจะไปปรากฏในแผ่นงาน "แจ้ง 0 ร มส")</t>
    </r>
  </si>
  <si>
    <r>
      <t xml:space="preserve">17.  </t>
    </r>
    <r>
      <rPr>
        <b/>
        <sz val="14"/>
        <color indexed="12"/>
        <rFont val="TH SarabunPSK"/>
        <family val="2"/>
      </rPr>
      <t>แบบแยกห้อง</t>
    </r>
    <r>
      <rPr>
        <sz val="14"/>
        <rFont val="TH SarabunPSK"/>
        <family val="2"/>
      </rPr>
      <t xml:space="preserve">  ใช้สำหรับวิชาเลือกที่มีนักเรียนเรียนหลายๆ ห้อง  ให้ปฏิบัติ ดังนี้</t>
    </r>
  </si>
  <si>
    <r>
      <t xml:space="preserve">        17.1 ให้พิมพ์ห้องเรียนในช่อง</t>
    </r>
    <r>
      <rPr>
        <sz val="14"/>
        <color indexed="10"/>
        <rFont val="TH SarabunPSK"/>
        <family val="2"/>
      </rPr>
      <t xml:space="preserve"> เลขประจำตัว</t>
    </r>
    <r>
      <rPr>
        <sz val="14"/>
        <rFont val="TH SarabunPSK"/>
        <family val="2"/>
      </rPr>
      <t xml:space="preserve"> ต้องพิมพ์ในรูปแบบเดียวกันในแต่ละห้อง  เช่น  ม 1/1  </t>
    </r>
    <r>
      <rPr>
        <sz val="14"/>
        <color indexed="10"/>
        <rFont val="TH SarabunPSK"/>
        <family val="2"/>
      </rPr>
      <t xml:space="preserve">หรือ </t>
    </r>
    <r>
      <rPr>
        <sz val="14"/>
        <rFont val="TH SarabunPSK"/>
        <family val="2"/>
      </rPr>
      <t xml:space="preserve">ม. 1/1  </t>
    </r>
    <r>
      <rPr>
        <sz val="14"/>
        <color indexed="10"/>
        <rFont val="TH SarabunPSK"/>
        <family val="2"/>
      </rPr>
      <t>หรือ</t>
    </r>
    <r>
      <rPr>
        <sz val="14"/>
        <rFont val="TH SarabunPSK"/>
        <family val="2"/>
      </rPr>
      <t xml:space="preserve"> 1/1 (เคาะวรรคต้อง</t>
    </r>
    <r>
      <rPr>
        <sz val="14"/>
        <color indexed="10"/>
        <rFont val="TH SarabunPSK"/>
        <family val="2"/>
      </rPr>
      <t>เท่ากัน</t>
    </r>
    <r>
      <rPr>
        <sz val="14"/>
        <rFont val="TH SarabunPSK"/>
        <family val="2"/>
      </rPr>
      <t>ด้วย)</t>
    </r>
  </si>
  <si>
    <r>
      <t xml:space="preserve">                 ควรเปลี่ยนหัวเรื่อง </t>
    </r>
    <r>
      <rPr>
        <sz val="14"/>
        <color indexed="10"/>
        <rFont val="TH SarabunPSK"/>
        <family val="2"/>
      </rPr>
      <t>เลขประจำตัว</t>
    </r>
    <r>
      <rPr>
        <sz val="14"/>
        <rFont val="TH SarabunPSK"/>
        <family val="2"/>
      </rPr>
      <t xml:space="preserve"> เป็น </t>
    </r>
    <r>
      <rPr>
        <sz val="14"/>
        <color indexed="10"/>
        <rFont val="TH SarabunPSK"/>
        <family val="2"/>
      </rPr>
      <t>ห้อง</t>
    </r>
    <r>
      <rPr>
        <sz val="14"/>
        <rFont val="TH SarabunPSK"/>
        <family val="2"/>
      </rPr>
      <t xml:space="preserve"> ด้วย  เพื่อความสอดคล้อง</t>
    </r>
  </si>
  <si>
    <r>
      <t xml:space="preserve">                 ที่ปุ่มห้อง                     ให้คลิก  จะปรากฏ                                         เลือกห้องตามต้องการ แล้ว</t>
    </r>
    <r>
      <rPr>
        <sz val="14"/>
        <color indexed="10"/>
        <rFont val="TH SarabunPSK"/>
        <family val="2"/>
      </rPr>
      <t>พิมพ์</t>
    </r>
    <r>
      <rPr>
        <sz val="14"/>
        <rFont val="TH SarabunPSK"/>
        <family val="2"/>
      </rPr>
      <t>ที่ละห้องที่เลือกไว้</t>
    </r>
  </si>
  <si>
    <r>
      <t xml:space="preserve">        คลิกที่                                      จะปรากฎ                                                     เลือก  "มส"  โปรแกรมจะเลือกเฉพาะนักเรียนที่มี  "มส" เท่านั้น </t>
    </r>
    <r>
      <rPr>
        <sz val="14"/>
        <color indexed="14"/>
        <rFont val="TH SarabunPSK"/>
        <family val="2"/>
      </rPr>
      <t>แล้วสั่งพิมพ์ออกกระดาษ A4</t>
    </r>
  </si>
  <si>
    <r>
      <t>แบบแจ้งเวลาเรียนน้อยกว่า</t>
    </r>
    <r>
      <rPr>
        <b/>
        <sz val="20"/>
        <color indexed="10"/>
        <rFont val="TH SarabunPSK"/>
        <family val="2"/>
      </rPr>
      <t>ร้อยละ 80</t>
    </r>
  </si>
  <si>
    <r>
      <t xml:space="preserve"> 2. คัดลอกแล้วให้</t>
    </r>
    <r>
      <rPr>
        <sz val="15"/>
        <color indexed="12"/>
        <rFont val="TH SarabunPSK"/>
        <family val="2"/>
      </rPr>
      <t>คลิกขวาในช่องขอบสีแดง</t>
    </r>
    <r>
      <rPr>
        <sz val="15"/>
        <color indexed="10"/>
        <rFont val="TH SarabunPSK"/>
        <family val="2"/>
      </rPr>
      <t xml:space="preserve">ให้ตรงห้องที่ต้องการ </t>
    </r>
    <r>
      <rPr>
        <sz val="16"/>
        <color indexed="12"/>
        <rFont val="Cordia New"/>
        <family val="2"/>
      </rPr>
      <t/>
    </r>
  </si>
  <si>
    <r>
      <t>เลือกวางแบบพิเศษ...</t>
    </r>
    <r>
      <rPr>
        <sz val="15"/>
        <color indexed="12"/>
        <rFont val="TH SarabunPSK"/>
        <family val="2"/>
      </rPr>
      <t xml:space="preserve">  และ</t>
    </r>
    <r>
      <rPr>
        <sz val="15"/>
        <color indexed="10"/>
        <rFont val="TH SarabunPSK"/>
        <family val="2"/>
      </rPr>
      <t xml:space="preserve">คลิกเลือกที่ ค่า </t>
    </r>
    <r>
      <rPr>
        <sz val="15"/>
        <color indexed="12"/>
        <rFont val="TH SarabunPSK"/>
        <family val="2"/>
      </rPr>
      <t xml:space="preserve">แล้วตกลง </t>
    </r>
  </si>
  <si>
    <r>
      <t xml:space="preserve">ให้คัดลอกแผ่นงาน </t>
    </r>
    <r>
      <rPr>
        <b/>
        <sz val="14"/>
        <color indexed="10"/>
        <rFont val="TH SarabunPSK"/>
        <family val="2"/>
      </rPr>
      <t>"ตัวชี้วัด"</t>
    </r>
  </si>
  <si>
    <r>
      <t>เลือก</t>
    </r>
    <r>
      <rPr>
        <sz val="14"/>
        <color indexed="12"/>
        <rFont val="TH SarabunPSK"/>
        <family val="2"/>
      </rPr>
      <t xml:space="preserve"> ย้าย/คัดลอก</t>
    </r>
  </si>
  <si>
    <r>
      <t xml:space="preserve">คลิกเลือก   </t>
    </r>
    <r>
      <rPr>
        <b/>
        <sz val="14"/>
        <color indexed="10"/>
        <rFont val="TH SarabunPSK"/>
        <family val="2"/>
      </rPr>
      <t>/ สร้างสำเนา</t>
    </r>
  </si>
  <si>
    <r>
      <t>รวมไม่มา</t>
    </r>
    <r>
      <rPr>
        <sz val="14"/>
        <color indexed="10"/>
        <rFont val="TH SarabunPSK"/>
        <family val="2"/>
      </rPr>
      <t xml:space="preserve"> ป ล ข และอื่นๆ เช่น</t>
    </r>
  </si>
  <si>
    <r>
      <t xml:space="preserve">1. </t>
    </r>
    <r>
      <rPr>
        <sz val="18"/>
        <color indexed="12"/>
        <rFont val="TH SarabunPSK"/>
        <family val="2"/>
      </rPr>
      <t xml:space="preserve">เปลี่ยนสัญญลักษณ์โรงเรียนได้ </t>
    </r>
    <r>
      <rPr>
        <sz val="18"/>
        <color indexed="10"/>
        <rFont val="TH SarabunPSK"/>
        <family val="2"/>
      </rPr>
      <t>(โดยใช้การคัดลอก แล้ววาง)</t>
    </r>
  </si>
  <si>
    <r>
      <t xml:space="preserve">4. ทุกหน้าพิมพ์ด้วยกระดาษ A4  </t>
    </r>
    <r>
      <rPr>
        <sz val="18"/>
        <color indexed="12"/>
        <rFont val="TH SarabunPSK"/>
        <family val="2"/>
      </rPr>
      <t>(พิมพ์เป็นขาวดำ)</t>
    </r>
  </si>
  <si>
    <r>
      <t>6.  ถ้าต้อง</t>
    </r>
    <r>
      <rPr>
        <sz val="18"/>
        <color indexed="12"/>
        <rFont val="TH SarabunPSK"/>
        <family val="2"/>
      </rPr>
      <t>การประเมิน KPA ต้องพิมพ์แจ้งที่เหนือคะแนนด้วย</t>
    </r>
  </si>
  <si>
    <t>สรุปผลการพัฒนาคุณภาพผู้เรียน</t>
  </si>
  <si>
    <t>ผลการประเมิน
คุณลักษณะอันพึงประสงค์</t>
  </si>
  <si>
    <t>ผลการเรียน</t>
  </si>
  <si>
    <t>ผลการประเมิน</t>
  </si>
  <si>
    <t>ร</t>
  </si>
  <si>
    <t>มส</t>
  </si>
  <si>
    <t>การอนุมัติผลการพัฒนาคุณภาพผู้เรียน</t>
  </si>
  <si>
    <t>[   ] อนุมัติ</t>
  </si>
  <si>
    <t>[   ] ไม่อนุมัติ</t>
  </si>
  <si>
    <t>[  ]  เห็นควรอนุมัติ</t>
  </si>
  <si>
    <t>[  ]  เห็นควรปรับปรุง ………………………………..</t>
  </si>
  <si>
    <t>เลขที่</t>
  </si>
  <si>
    <t>ชื่อ - สกุล</t>
  </si>
  <si>
    <t>หมายเหตุ</t>
  </si>
  <si>
    <t>รวม</t>
  </si>
  <si>
    <t>ระดับผล</t>
  </si>
  <si>
    <t>สรุปการประเมิน</t>
  </si>
  <si>
    <t>เฉลี่ย</t>
  </si>
  <si>
    <t>SD</t>
  </si>
  <si>
    <t>รวมเก็บ</t>
  </si>
  <si>
    <t>ผลการประเมินการเรียนรู้</t>
  </si>
  <si>
    <t>เลข
ประจำตัว</t>
  </si>
  <si>
    <t>มั่ว</t>
  </si>
  <si>
    <t>ข้อแนะนำในการใช้งาน</t>
  </si>
  <si>
    <t>ลำดับที่</t>
  </si>
  <si>
    <t xml:space="preserve">  ระดับผล</t>
  </si>
  <si>
    <t>ที่</t>
  </si>
  <si>
    <t>ผล</t>
  </si>
  <si>
    <t>วิธีการแก้</t>
  </si>
  <si>
    <t>ผู้แก้</t>
  </si>
  <si>
    <t>............................................</t>
  </si>
  <si>
    <t>เสนอ ผู้อำนวยการ  เพื่ออนุมัติ</t>
  </si>
  <si>
    <t>รองผู้อำนวยการกลุ่มบริหารวิชาการ</t>
  </si>
  <si>
    <t>อนุมัติ</t>
  </si>
  <si>
    <t>การงานอาชีพและเทคโนโลยี</t>
  </si>
  <si>
    <t>แบบสรุปผลการเรียน</t>
  </si>
  <si>
    <t>ห้อง</t>
  </si>
  <si>
    <t>จำนวนนักเรียน</t>
  </si>
  <si>
    <t>จำนวนนักเรียนที่ได้ ระดับผลการเรียน</t>
  </si>
  <si>
    <t>หมาย</t>
  </si>
  <si>
    <t>ชั้น</t>
  </si>
  <si>
    <t>ทั้งหมด</t>
  </si>
  <si>
    <t>เหตุ</t>
  </si>
  <si>
    <t>นร</t>
  </si>
  <si>
    <t>……./……../………</t>
  </si>
  <si>
    <t>เรียนผู้อำนวยการเพื่อโปรดทราบ</t>
  </si>
  <si>
    <t xml:space="preserve">          เพื่อโปรดทราบ</t>
  </si>
  <si>
    <t xml:space="preserve">   ……………………………….</t>
  </si>
  <si>
    <t xml:space="preserve">   ………………………………..</t>
  </si>
  <si>
    <t>…………………………………………..</t>
  </si>
  <si>
    <t>…………/……………../…………..</t>
  </si>
  <si>
    <t>คะแนน</t>
  </si>
  <si>
    <t>……………………………….</t>
  </si>
  <si>
    <t>......../......../.......</t>
  </si>
  <si>
    <t xml:space="preserve">ร้อยละ  </t>
  </si>
  <si>
    <t>ผิด</t>
  </si>
  <si>
    <t>พัฒนาโดย</t>
  </si>
  <si>
    <t>นายพรศักดิ์  วงศ์ศิริ</t>
  </si>
  <si>
    <t>โรงเรียนนครพนมวิทยาคม</t>
  </si>
  <si>
    <t>อ.เมือง  จ.นครพนม 48000</t>
  </si>
  <si>
    <t>ครูผู้สอน</t>
  </si>
  <si>
    <t xml:space="preserve">เรียน  </t>
  </si>
  <si>
    <t>…….../...……/………</t>
  </si>
  <si>
    <t xml:space="preserve"> (ลงชื่อ) …………………………….. </t>
  </si>
  <si>
    <t>หัวหน้างานวัดผล</t>
  </si>
  <si>
    <t>................................</t>
  </si>
  <si>
    <t>..................................</t>
  </si>
  <si>
    <t xml:space="preserve">  </t>
  </si>
  <si>
    <t>สัปดาห์ 1</t>
  </si>
  <si>
    <t>สัปดาห์ 2</t>
  </si>
  <si>
    <t>สัปดาห์ 3</t>
  </si>
  <si>
    <t>สัปดาห์ 4</t>
  </si>
  <si>
    <t>สัปดาห์ 5</t>
  </si>
  <si>
    <t>สัปดาห์ 6</t>
  </si>
  <si>
    <t>สัปดาห์ 7</t>
  </si>
  <si>
    <t>สัปดาห์ 8</t>
  </si>
  <si>
    <t>สัปดาห์ 9</t>
  </si>
  <si>
    <t>สัปดาห์ 10</t>
  </si>
  <si>
    <t>สัปดาห์ 11</t>
  </si>
  <si>
    <t>สัปดาห์ 12</t>
  </si>
  <si>
    <t>สัปดาห์ 13</t>
  </si>
  <si>
    <t>สัปดาห์ 14</t>
  </si>
  <si>
    <t>สัปดาห์ 15</t>
  </si>
  <si>
    <t>สัปดาห์ 16</t>
  </si>
  <si>
    <t>สัปดาห์ 17</t>
  </si>
  <si>
    <t>สัปดาห์ 18</t>
  </si>
  <si>
    <t>สัปดาห์ 19</t>
  </si>
  <si>
    <t>สัปดาห์ 20</t>
  </si>
  <si>
    <t>/</t>
  </si>
  <si>
    <t>ข</t>
  </si>
  <si>
    <t>ป</t>
  </si>
  <si>
    <t>ล</t>
  </si>
  <si>
    <t>รวมไม่มา</t>
  </si>
  <si>
    <t>เวลามา</t>
  </si>
  <si>
    <t>คะแนนก่อนกลางภาค</t>
  </si>
  <si>
    <t>คะแนนกลางภาค</t>
  </si>
  <si>
    <t>คะแนนหลังกลางภาค</t>
  </si>
  <si>
    <t>ปลายภาค</t>
  </si>
  <si>
    <t>ซ่อม</t>
  </si>
  <si>
    <t>เวลาเรียน</t>
  </si>
  <si>
    <t>หน่วยการเรียน</t>
  </si>
  <si>
    <t>หลังจากนักเรียนเรียนรู้วิชานี้แล้วนักเรียนควรจะสามารถ</t>
  </si>
  <si>
    <t>เวลาขาด</t>
  </si>
  <si>
    <t>สรุป</t>
  </si>
  <si>
    <t xml:space="preserve"> คิดวิเคราะห์/</t>
  </si>
  <si>
    <t xml:space="preserve">การประเมิน </t>
  </si>
  <si>
    <t>อ่าน/เขียน</t>
  </si>
  <si>
    <t>คุณลักษณ ฯ</t>
  </si>
  <si>
    <t>&lt;80%</t>
  </si>
  <si>
    <t>ร้อยละ</t>
  </si>
  <si>
    <t>ผล "มส"</t>
  </si>
  <si>
    <t>ซ่อม "มส"</t>
  </si>
  <si>
    <t>0</t>
  </si>
  <si>
    <t>1. ต้องพิมพ์ชื่อนักเรียนก่อนจึงจะแสดงการคำนวณได้</t>
  </si>
  <si>
    <t xml:space="preserve">ชั้นมัธยมศึกษาปีที่ </t>
  </si>
  <si>
    <t>ข้อแนะนำในการคัดลอกข้อมูลลงแบบสรุป</t>
  </si>
  <si>
    <t>1. ให้คัดลอกข้อมูลผลการเรียนจากหน้าปก (เว้นห้อง /1 จะลงอัตโนมัติคัดลอกไม่ได้)</t>
  </si>
  <si>
    <t>เฉพาะห้องอื่นที่เรียนด้วยกัน ลงในช่องให้ตรงตามห้องที่ละห้อง</t>
  </si>
  <si>
    <t xml:space="preserve">  3.  หรือพิมพ์ในช่องสีขาวให้ตรงห้องก็ได้</t>
  </si>
  <si>
    <t xml:space="preserve">  4. ห้องต้นฉบับให้เป็นห้องแรกที่เป็นหลักของแผนการเรียน  (เปลี่ยนไม่ได้)</t>
  </si>
  <si>
    <t>สถานะนักเรียน</t>
  </si>
  <si>
    <t>ออก</t>
  </si>
  <si>
    <t>คะแนน
เดิม</t>
  </si>
  <si>
    <t>สถานะ นร.</t>
  </si>
  <si>
    <t>สถานะ 
นร.</t>
  </si>
  <si>
    <t xml:space="preserve">     หากไม่พิมพ์คะแนนเต็มก่อนจะบันทึกไม่ได้  คะแนนที่ผ่านจะต้องมากกว่าครี่งหนึ่งของคะแนนเต็ม  และต้องประเมินครบ  ทั้งการ คิดวิเคราะห์ การสื่อความ</t>
  </si>
  <si>
    <t xml:space="preserve">     หากไม่พิมพ์คะแนนเต็มก่อนจะบันทึกไม่ได้  คะแนนที่ผ่านจะต้องมากกว่าครี่งหนึ่งของคะแนนเต็ม</t>
  </si>
  <si>
    <t>พัก</t>
  </si>
  <si>
    <t>สถานะ นร. ถูกลบ</t>
  </si>
  <si>
    <t xml:space="preserve"> </t>
  </si>
  <si>
    <t>เลือกคำแนะนำ</t>
  </si>
  <si>
    <t xml:space="preserve"> -พิมพ์ห้องให้ตรง </t>
  </si>
  <si>
    <t xml:space="preserve"> (ไม่มีห้องระบบจะไม่สรุป) </t>
  </si>
  <si>
    <t>กิจกรรมพัฒนาผู้เรียน</t>
  </si>
  <si>
    <t>มผ</t>
  </si>
  <si>
    <t>ผ</t>
  </si>
  <si>
    <t>ภาษาไทย</t>
  </si>
  <si>
    <t>-</t>
  </si>
  <si>
    <t>คณิตศาสตร์</t>
  </si>
  <si>
    <t>วิทยาศาสตร์</t>
  </si>
  <si>
    <t>สุขศึกษาพลศึกษา</t>
  </si>
  <si>
    <t>ศิลปะ</t>
  </si>
  <si>
    <t>ภาษาต่างประเทศ</t>
  </si>
  <si>
    <t>มาเรียน</t>
  </si>
  <si>
    <t>ไม่มา</t>
  </si>
  <si>
    <t>สำหรับพิมพ์รายชื่อนักเรียนของห้อง</t>
  </si>
  <si>
    <t>หากจำนวนข้อผลการเรียนรู้ไม่พอ</t>
  </si>
  <si>
    <t>เลือก แจ้งผล</t>
  </si>
  <si>
    <t>ตกลง</t>
  </si>
  <si>
    <t>ได้</t>
  </si>
  <si>
    <t>ดังรูป</t>
  </si>
  <si>
    <t>3. ชื่อนักเรียน พิมพ์/เพิ่มที่แผ่นงาน "ชื่อ-คะแนน" ที่เดียว</t>
  </si>
  <si>
    <t>………………………………………</t>
  </si>
  <si>
    <t>- เลือกข้อความ Unicode</t>
  </si>
  <si>
    <t>ให้สั่งวางแบบพิเศษ…</t>
  </si>
  <si>
    <t xml:space="preserve">การคัดลอกจาก Word </t>
  </si>
  <si>
    <t>ผลแก้
ครั้งที่ 1</t>
  </si>
  <si>
    <t>[  ]</t>
  </si>
  <si>
    <t>สัปดาห์ 21</t>
  </si>
  <si>
    <t>สัปดาห์ 22</t>
  </si>
  <si>
    <t>สถานภาพ นร.</t>
  </si>
  <si>
    <t>เก็บก่อนสอบ</t>
  </si>
  <si>
    <t>สอบ</t>
  </si>
  <si>
    <t>สรุปร้อยละ KPA</t>
  </si>
  <si>
    <t>K</t>
  </si>
  <si>
    <t>P</t>
  </si>
  <si>
    <t>A</t>
  </si>
  <si>
    <t>กลางภาค</t>
  </si>
  <si>
    <t>คะแนนพิเศษ</t>
  </si>
  <si>
    <t>k</t>
  </si>
  <si>
    <t>p</t>
  </si>
  <si>
    <t>a</t>
  </si>
  <si>
    <t>สังคมศึกษา ศาสนา และวัฒนธรรม</t>
  </si>
  <si>
    <t xml:space="preserve">แบบบันทึกผลการพัฒนาคุณภาพผู้เรียน หลักสูตรแกนกลางการศึกษาขั้นพื้นฐาน พุทธศักราช 2551 </t>
  </si>
  <si>
    <t>รวมกลางภาค</t>
  </si>
  <si>
    <t>รวมหลังกลางภาค</t>
  </si>
  <si>
    <t>การคัดลอกเพิ่มข้อ</t>
  </si>
  <si>
    <t>ตัวชี้วัด</t>
  </si>
  <si>
    <t>เพิ่มเติมได้ โดยคลิกขวาที่ ตัวชี้วัด</t>
  </si>
  <si>
    <t>ตัวชี้วัด (2)</t>
  </si>
  <si>
    <t xml:space="preserve"> K
 P
 A</t>
  </si>
  <si>
    <t>เวลา</t>
  </si>
  <si>
    <t xml:space="preserve">สำหรับเช็คเวลาเรียน </t>
  </si>
  <si>
    <t>มา</t>
  </si>
  <si>
    <t>เลขประจำตัว 13 หลัก</t>
  </si>
  <si>
    <t>เช็คเวลาสัปดาห์ที่</t>
  </si>
  <si>
    <t>เช็คเวลาถึงสัปดาห์</t>
  </si>
  <si>
    <t>ชั่วโมงที่</t>
  </si>
  <si>
    <t>อบ</t>
  </si>
  <si>
    <t>กฬ</t>
  </si>
  <si>
    <t>รช</t>
  </si>
  <si>
    <t>ฟร</t>
  </si>
  <si>
    <t>เก็บก่อน</t>
  </si>
  <si>
    <t>เก็บหลัง</t>
  </si>
  <si>
    <t>กลาง</t>
  </si>
  <si>
    <t>ปลาย</t>
  </si>
  <si>
    <r>
      <t xml:space="preserve">          การให้คะแนนสำหรับ 8 กลุ่มสาระ หากคะแนนรวมไม่รวม </t>
    </r>
    <r>
      <rPr>
        <sz val="14"/>
        <color indexed="10"/>
        <rFont val="Cordia New"/>
        <family val="2"/>
      </rPr>
      <t>แสดงว่าไม่เก็บคะแนนก่อนสอนสอบ</t>
    </r>
    <r>
      <rPr>
        <sz val="14"/>
        <rFont val="Cordia New"/>
        <family val="2"/>
      </rPr>
      <t xml:space="preserve"> ระบบจะไม่คำนวณให้</t>
    </r>
  </si>
  <si>
    <t>ก</t>
  </si>
  <si>
    <t>ผู้อำนวยการ</t>
  </si>
  <si>
    <t xml:space="preserve">            หมายเหตุ  --- การเช็คเลือกจะเหมือนกันทั้งห้อง  นักเรียนที่ไม่มาเรียนให้เลือก/พิมพ์เฉพาะบุคคลตามกำหนด</t>
  </si>
  <si>
    <t>18.  แบบร้อยละ 80 สำหรับแจ้งนักเรียนที่มีเวลาเรียนไม่ถึงร้อยละ 80 หากมีนักเรียนมีเวลาเรียนไม่ถึงร้อยละ 80 ให้พิมพ์ส่งดังนี้</t>
  </si>
  <si>
    <t>สำนักงานเขตพื้นที่การศึกษามัธยมศึกษา เขต 22</t>
  </si>
  <si>
    <t xml:space="preserve">             75 - 79                     ระดับ  3.5        ดีมาก</t>
  </si>
  <si>
    <t xml:space="preserve">              70 - 74                    ระดับ  3           ดี</t>
  </si>
  <si>
    <t xml:space="preserve">              65 - 69                    ระดับ  2.5       ค่อนข้างดี</t>
  </si>
  <si>
    <t xml:space="preserve">              60 - 64                    ระดับ  2          ปานกลาง</t>
  </si>
  <si>
    <t xml:space="preserve">              55 - 59                    ระดับ 1.5       พอใช้</t>
  </si>
  <si>
    <t xml:space="preserve">              50 - 54                    ระดับ 1          ผ่านเกณฑ์ขั้นต่ำ</t>
  </si>
  <si>
    <t xml:space="preserve">               0 - 49                     ระดับ  0         ต่ำกว่าเกณฑ์ขั้นต่ำ</t>
  </si>
  <si>
    <t xml:space="preserve">              80 - 100                  ระดับ   4          ดีเยี่ยม</t>
  </si>
  <si>
    <t>ส่วนตรวจสอบ</t>
  </si>
  <si>
    <t>เลขประจำตัว</t>
  </si>
  <si>
    <t xml:space="preserve">        17.2 การเลือกนักเรียนสำหรับแยกห้อง</t>
  </si>
  <si>
    <t>สถานะ</t>
  </si>
  <si>
    <t xml:space="preserve">เลือกชื่อโรงเรียนที่ J42 </t>
  </si>
  <si>
    <t>เลือกที่อยู่โรงเรียนที่ J43</t>
  </si>
  <si>
    <r>
      <t xml:space="preserve">ผลการประเมิน
</t>
    </r>
    <r>
      <rPr>
        <b/>
        <sz val="14"/>
        <color indexed="10"/>
        <rFont val="TH SarabunPSK"/>
        <family val="2"/>
      </rPr>
      <t>การอ่าน คิดวิเคราะห์ และเขียน</t>
    </r>
  </si>
  <si>
    <r>
      <t xml:space="preserve">ก่อนกลางภาค </t>
    </r>
    <r>
      <rPr>
        <b/>
        <sz val="12"/>
        <color indexed="12"/>
        <rFont val="TH SarabunPSK"/>
        <family val="2"/>
      </rPr>
      <t xml:space="preserve">มี 0 </t>
    </r>
    <r>
      <rPr>
        <b/>
        <sz val="12"/>
        <color indexed="10"/>
        <rFont val="TH SarabunPSK"/>
        <family val="2"/>
      </rPr>
      <t xml:space="preserve">= </t>
    </r>
    <r>
      <rPr>
        <b/>
        <sz val="12"/>
        <color indexed="12"/>
        <rFont val="TH SarabunPSK"/>
        <family val="2"/>
      </rPr>
      <t xml:space="preserve"> </t>
    </r>
  </si>
  <si>
    <r>
      <t xml:space="preserve">กลางภาค </t>
    </r>
    <r>
      <rPr>
        <b/>
        <sz val="12"/>
        <color indexed="12"/>
        <rFont val="TH SarabunPSK"/>
        <family val="2"/>
      </rPr>
      <t xml:space="preserve">มี 0 </t>
    </r>
    <r>
      <rPr>
        <b/>
        <sz val="12"/>
        <color indexed="10"/>
        <rFont val="TH SarabunPSK"/>
        <family val="2"/>
      </rPr>
      <t xml:space="preserve">= </t>
    </r>
    <r>
      <rPr>
        <b/>
        <sz val="12"/>
        <color indexed="12"/>
        <rFont val="TH SarabunPSK"/>
        <family val="2"/>
      </rPr>
      <t xml:space="preserve"> </t>
    </r>
  </si>
  <si>
    <r>
      <t xml:space="preserve">หลังกลางภาค </t>
    </r>
    <r>
      <rPr>
        <b/>
        <sz val="12"/>
        <color indexed="12"/>
        <rFont val="TH SarabunPSK"/>
        <family val="2"/>
      </rPr>
      <t xml:space="preserve">มี 0 </t>
    </r>
    <r>
      <rPr>
        <b/>
        <sz val="12"/>
        <color indexed="10"/>
        <rFont val="TH SarabunPSK"/>
        <family val="2"/>
      </rPr>
      <t xml:space="preserve">= </t>
    </r>
    <r>
      <rPr>
        <b/>
        <sz val="12"/>
        <color indexed="12"/>
        <rFont val="TH SarabunPSK"/>
        <family val="2"/>
      </rPr>
      <t xml:space="preserve"> </t>
    </r>
  </si>
  <si>
    <r>
      <t>รวม</t>
    </r>
    <r>
      <rPr>
        <b/>
        <sz val="12"/>
        <color indexed="12"/>
        <rFont val="TH SarabunPSK"/>
        <family val="2"/>
      </rPr>
      <t xml:space="preserve">เกิน 100 </t>
    </r>
    <r>
      <rPr>
        <b/>
        <sz val="12"/>
        <color indexed="10"/>
        <rFont val="TH SarabunPSK"/>
        <family val="2"/>
      </rPr>
      <t xml:space="preserve">= </t>
    </r>
    <r>
      <rPr>
        <b/>
        <sz val="12"/>
        <color indexed="12"/>
        <rFont val="TH SarabunPSK"/>
        <family val="2"/>
      </rPr>
      <t xml:space="preserve"> </t>
    </r>
  </si>
  <si>
    <r>
      <t xml:space="preserve">ปลายภาค </t>
    </r>
    <r>
      <rPr>
        <b/>
        <sz val="12"/>
        <color indexed="12"/>
        <rFont val="TH SarabunPSK"/>
        <family val="2"/>
      </rPr>
      <t xml:space="preserve">มี 0 </t>
    </r>
    <r>
      <rPr>
        <b/>
        <sz val="12"/>
        <color indexed="10"/>
        <rFont val="TH SarabunPSK"/>
        <family val="2"/>
      </rPr>
      <t xml:space="preserve">= </t>
    </r>
    <r>
      <rPr>
        <b/>
        <sz val="12"/>
        <color indexed="12"/>
        <rFont val="TH SarabunPSK"/>
        <family val="2"/>
      </rPr>
      <t xml:space="preserve"> </t>
    </r>
  </si>
  <si>
    <r>
      <t>นร. รวม</t>
    </r>
    <r>
      <rPr>
        <b/>
        <sz val="12"/>
        <color indexed="12"/>
        <rFont val="TH SarabunPSK"/>
        <family val="2"/>
      </rPr>
      <t xml:space="preserve">เกิน 100 </t>
    </r>
    <r>
      <rPr>
        <b/>
        <sz val="12"/>
        <color indexed="10"/>
        <rFont val="TH SarabunPSK"/>
        <family val="2"/>
      </rPr>
      <t xml:space="preserve">= </t>
    </r>
    <r>
      <rPr>
        <b/>
        <sz val="12"/>
        <color indexed="12"/>
        <rFont val="TH SarabunPSK"/>
        <family val="2"/>
      </rPr>
      <t xml:space="preserve"> </t>
    </r>
  </si>
  <si>
    <r>
      <t xml:space="preserve">3. นักเรียนแล้ว ลาออก, ย้าย ห้ามลบชื่อนักเรียนออกโดยเด็ดขาด </t>
    </r>
    <r>
      <rPr>
        <sz val="14"/>
        <color indexed="10"/>
        <rFont val="TH SarabunPSK"/>
        <family val="2"/>
      </rPr>
      <t>(ให้แจ้งที่สถานะการเรียน)</t>
    </r>
  </si>
  <si>
    <t>น.ส.</t>
  </si>
  <si>
    <t>ด.ช.</t>
  </si>
  <si>
    <t>ด.ญ.</t>
  </si>
  <si>
    <t>นาย</t>
  </si>
  <si>
    <r>
      <t xml:space="preserve">2.  พิมพ์รายละเอียดของปกให้ครบและถูกต้อง เช่น </t>
    </r>
    <r>
      <rPr>
        <sz val="14"/>
        <color indexed="10"/>
        <rFont val="TH SarabunPSK"/>
        <family val="2"/>
      </rPr>
      <t xml:space="preserve">ชั้น ชื่อวิชา หน่วย/น้ำหนัก ผู้สอน </t>
    </r>
    <r>
      <rPr>
        <sz val="14"/>
        <color indexed="12"/>
        <rFont val="TH SarabunPSK"/>
        <family val="2"/>
      </rPr>
      <t>เป็นต้น</t>
    </r>
    <r>
      <rPr>
        <sz val="14"/>
        <rFont val="TH SarabunPSK"/>
        <family val="2"/>
      </rPr>
      <t xml:space="preserve"> เพื่อให้ปรากฎยังส่วนต่างๆ ของ ปพ. 5 (อัตโนมัติ) อย่างครบถ้วน</t>
    </r>
  </si>
  <si>
    <r>
      <t xml:space="preserve">     หากคัดลอกมา ให้สั่ง</t>
    </r>
    <r>
      <rPr>
        <sz val="14"/>
        <color indexed="10"/>
        <rFont val="TH SarabunPSK"/>
        <family val="2"/>
      </rPr>
      <t xml:space="preserve">วางแบบพิเศษ... </t>
    </r>
    <r>
      <rPr>
        <sz val="14"/>
        <rFont val="TH SarabunPSK"/>
        <family val="2"/>
      </rPr>
      <t>(เลือก</t>
    </r>
    <r>
      <rPr>
        <sz val="14"/>
        <color indexed="10"/>
        <rFont val="TH SarabunPSK"/>
        <family val="2"/>
      </rPr>
      <t>ค่า</t>
    </r>
    <r>
      <rPr>
        <sz val="14"/>
        <rFont val="TH SarabunPSK"/>
        <family val="2"/>
      </rPr>
      <t xml:space="preserve"> หรือ ข้อความ </t>
    </r>
    <r>
      <rPr>
        <sz val="14"/>
        <color indexed="10"/>
        <rFont val="TH SarabunPSK"/>
        <family val="2"/>
      </rPr>
      <t>Unicode</t>
    </r>
    <r>
      <rPr>
        <sz val="14"/>
        <rFont val="TH SarabunPSK"/>
        <family val="2"/>
      </rPr>
      <t>)</t>
    </r>
  </si>
  <si>
    <r>
      <t xml:space="preserve">4. </t>
    </r>
    <r>
      <rPr>
        <sz val="14"/>
        <color indexed="10"/>
        <rFont val="TH SarabunPSK"/>
        <family val="2"/>
      </rPr>
      <t xml:space="preserve"> </t>
    </r>
    <r>
      <rPr>
        <b/>
        <sz val="14"/>
        <color indexed="10"/>
        <rFont val="TH SarabunPSK"/>
        <family val="2"/>
      </rPr>
      <t>การเพิ่มจำนวนนักเรียนเข้าใหม่</t>
    </r>
    <r>
      <rPr>
        <sz val="14"/>
        <rFont val="TH SarabunPSK"/>
        <family val="2"/>
      </rPr>
      <t xml:space="preserve">   </t>
    </r>
  </si>
  <si>
    <r>
      <t xml:space="preserve">       ให้พิมพ์ชื่อ-สกุล ต่อจากนักเรียนคนสุดท้ายในแผ่นงาน </t>
    </r>
    <r>
      <rPr>
        <sz val="14"/>
        <color indexed="10"/>
        <rFont val="TH SarabunPSK"/>
        <family val="2"/>
      </rPr>
      <t xml:space="preserve">"ชื่อ-สกุล" </t>
    </r>
    <r>
      <rPr>
        <sz val="14"/>
        <color indexed="20"/>
        <rFont val="TH SarabunPSK"/>
        <family val="2"/>
      </rPr>
      <t>(ที่เดียว)</t>
    </r>
    <r>
      <rPr>
        <sz val="14"/>
        <color indexed="10"/>
        <rFont val="TH SarabunPSK"/>
        <family val="2"/>
      </rPr>
      <t xml:space="preserve"> </t>
    </r>
    <r>
      <rPr>
        <sz val="14"/>
        <color indexed="12"/>
        <rFont val="TH SarabunPSK"/>
        <family val="2"/>
      </rPr>
      <t>ระบบคำนวณจะปรากฎเองโดยอัตโนมัติ</t>
    </r>
  </si>
  <si>
    <r>
      <t>5. สถานะนักเรียนจะต้องเป็น "เรียน" เมื่อ</t>
    </r>
    <r>
      <rPr>
        <b/>
        <sz val="14"/>
        <color indexed="10"/>
        <rFont val="TH SarabunPSK"/>
        <family val="2"/>
      </rPr>
      <t xml:space="preserve">นักเรียน ออก /  พักการเรียน </t>
    </r>
    <r>
      <rPr>
        <sz val="14"/>
        <rFont val="TH SarabunPSK"/>
        <family val="2"/>
      </rPr>
      <t xml:space="preserve"> </t>
    </r>
    <r>
      <rPr>
        <b/>
        <sz val="14"/>
        <color indexed="12"/>
        <rFont val="TH SarabunPSK"/>
        <family val="2"/>
      </rPr>
      <t xml:space="preserve">ห้ามลบชื่อนักเรียนและคะแนนที่มีอยู่เดิมทิ้ง </t>
    </r>
    <r>
      <rPr>
        <sz val="14"/>
        <rFont val="TH SarabunPSK"/>
        <family val="2"/>
      </rPr>
      <t xml:space="preserve">  </t>
    </r>
    <r>
      <rPr>
        <sz val="14"/>
        <color indexed="10"/>
        <rFont val="TH SarabunPSK"/>
        <family val="2"/>
      </rPr>
      <t>ให้ปฏิบัติดังนี้</t>
    </r>
  </si>
  <si>
    <r>
      <t xml:space="preserve">     </t>
    </r>
    <r>
      <rPr>
        <sz val="14"/>
        <color indexed="10"/>
        <rFont val="TH SarabunPSK"/>
        <family val="2"/>
      </rPr>
      <t>ให้เปลี่ยนสถานะนักเรียนที่ช่อง "สถานะนักเรียน" เป็น</t>
    </r>
    <r>
      <rPr>
        <b/>
        <sz val="14"/>
        <color indexed="12"/>
        <rFont val="TH SarabunPSK"/>
        <family val="2"/>
      </rPr>
      <t xml:space="preserve"> ออก หรือ พัก </t>
    </r>
    <r>
      <rPr>
        <sz val="14"/>
        <color indexed="10"/>
        <rFont val="TH SarabunPSK"/>
        <family val="2"/>
      </rPr>
      <t>แล้วแต่กรณี (</t>
    </r>
    <r>
      <rPr>
        <sz val="14"/>
        <color indexed="12"/>
        <rFont val="TH SarabunPSK"/>
        <family val="2"/>
      </rPr>
      <t>ออกรวมถึงย้าย</t>
    </r>
    <r>
      <rPr>
        <sz val="14"/>
        <color indexed="10"/>
        <rFont val="TH SarabunPSK"/>
        <family val="2"/>
      </rPr>
      <t xml:space="preserve"> : ถือว่าออกจากห้องเรียนนั้นๆ แล้ว)</t>
    </r>
  </si>
  <si>
    <r>
      <t xml:space="preserve">             *** เมื่อปฏิบัติตามนี้จำนวนนักเรียนจะถูกปรับให้เป็นปัจจุบันตามไปด้วย  </t>
    </r>
    <r>
      <rPr>
        <sz val="14"/>
        <color indexed="12"/>
        <rFont val="TH SarabunPSK"/>
        <family val="2"/>
      </rPr>
      <t>ถ้าลบสถานะนักเรียน</t>
    </r>
    <r>
      <rPr>
        <sz val="14"/>
        <color indexed="10"/>
        <rFont val="TH SarabunPSK"/>
        <family val="2"/>
      </rPr>
      <t xml:space="preserve"> ระบบจะแจ้งเตือนว่า </t>
    </r>
    <r>
      <rPr>
        <b/>
        <sz val="14"/>
        <color indexed="12"/>
        <rFont val="TH SarabunPSK"/>
        <family val="2"/>
      </rPr>
      <t>"ผิด"</t>
    </r>
    <r>
      <rPr>
        <sz val="14"/>
        <color indexed="10"/>
        <rFont val="TH SarabunPSK"/>
        <family val="2"/>
      </rPr>
      <t xml:space="preserve">  ***</t>
    </r>
  </si>
  <si>
    <r>
      <t xml:space="preserve">6.  </t>
    </r>
    <r>
      <rPr>
        <b/>
        <sz val="14"/>
        <color indexed="12"/>
        <rFont val="TH SarabunPSK"/>
        <family val="2"/>
      </rPr>
      <t>ข้อมูลตัวเลข</t>
    </r>
    <r>
      <rPr>
        <sz val="14"/>
        <rFont val="TH SarabunPSK"/>
        <family val="2"/>
      </rPr>
      <t xml:space="preserve"> ใช้ทศนิยม 1 ตำแหน่ง  </t>
    </r>
    <r>
      <rPr>
        <b/>
        <sz val="14"/>
        <color indexed="10"/>
        <rFont val="TH SarabunPSK"/>
        <family val="2"/>
      </rPr>
      <t xml:space="preserve">- ไม่มีชื่อระบบคำนวณจะไม่ปรากฎ - </t>
    </r>
    <r>
      <rPr>
        <sz val="14"/>
        <color indexed="12"/>
        <rFont val="TH SarabunPSK"/>
        <family val="2"/>
      </rPr>
      <t>ไม่มีคะแนนเต็มกรอกคะแนนไม่ได้</t>
    </r>
    <r>
      <rPr>
        <b/>
        <sz val="14"/>
        <color indexed="10"/>
        <rFont val="TH SarabunPSK"/>
        <family val="2"/>
      </rPr>
      <t xml:space="preserve"> และ กรอกได้ไม่เกินคะแนนเต็ม</t>
    </r>
  </si>
  <si>
    <r>
      <t xml:space="preserve">      พิมพ์ผิด ให้ใช้เมาส์คลิกปุ่ม               ทันทีเพื่อยกเลิกสิ่งที่กระทำทันที   หรือ </t>
    </r>
    <r>
      <rPr>
        <sz val="14"/>
        <color indexed="10"/>
        <rFont val="TH SarabunPSK"/>
        <family val="2"/>
      </rPr>
      <t>กด Ctrl-Z เพื่อยกเลิก</t>
    </r>
  </si>
  <si>
    <r>
      <t xml:space="preserve">7.  </t>
    </r>
    <r>
      <rPr>
        <b/>
        <sz val="14"/>
        <color indexed="10"/>
        <rFont val="TH SarabunPSK"/>
        <family val="2"/>
      </rPr>
      <t>การเช็คเวลา</t>
    </r>
    <r>
      <rPr>
        <sz val="14"/>
        <rFont val="TH SarabunPSK"/>
        <family val="2"/>
      </rPr>
      <t xml:space="preserve">  ก่อนเช็คเวลาให้ระบุชั่วโมงของวันที่ทำการสอนในแต่ละสัปดาห์ก่อน เพื่อความสะดวกในการเช็คเวลา</t>
    </r>
  </si>
  <si>
    <r>
      <t xml:space="preserve">                             </t>
    </r>
    <r>
      <rPr>
        <b/>
        <sz val="14"/>
        <color indexed="10"/>
        <rFont val="TH SarabunPSK"/>
        <family val="2"/>
      </rPr>
      <t xml:space="preserve"> </t>
    </r>
    <r>
      <rPr>
        <sz val="14"/>
        <rFont val="TH SarabunPSK"/>
        <family val="2"/>
      </rPr>
      <t>---  หากเลือกผิด ยกเลิก  ให้ เลือกช่องว่าง หรือ กดปุ่ม Delete ลบเลขทิ้ง</t>
    </r>
  </si>
  <si>
    <r>
      <t xml:space="preserve">                             </t>
    </r>
    <r>
      <rPr>
        <b/>
        <sz val="14"/>
        <color indexed="10"/>
        <rFont val="TH SarabunPSK"/>
        <family val="2"/>
      </rPr>
      <t xml:space="preserve"> </t>
    </r>
    <r>
      <rPr>
        <sz val="14"/>
        <rFont val="TH SarabunPSK"/>
        <family val="2"/>
      </rPr>
      <t xml:space="preserve">---  รูปแบบวันที่ที่พิมพ์เริ่มต้น หากเกิด </t>
    </r>
    <r>
      <rPr>
        <sz val="14"/>
        <color indexed="10"/>
        <rFont val="TH SarabunPSK"/>
        <family val="2"/>
      </rPr>
      <t xml:space="preserve"> #VALUE!</t>
    </r>
    <r>
      <rPr>
        <sz val="14"/>
        <rFont val="TH SarabunPSK"/>
        <family val="2"/>
      </rPr>
      <t xml:space="preserve"> ให้พิมพ์รูปแบบวันที่ ค.ศ. เป็น ดด/วว/ปปปป  </t>
    </r>
    <r>
      <rPr>
        <sz val="12"/>
        <rFont val="TH SarabunPSK"/>
        <family val="2"/>
      </rPr>
      <t>แทน (ดูตามแถบสูตร)</t>
    </r>
  </si>
  <si>
    <r>
      <t xml:space="preserve">                             </t>
    </r>
    <r>
      <rPr>
        <b/>
        <sz val="14"/>
        <color indexed="10"/>
        <rFont val="TH SarabunPSK"/>
        <family val="2"/>
      </rPr>
      <t xml:space="preserve"> </t>
    </r>
    <r>
      <rPr>
        <sz val="14"/>
        <rFont val="TH SarabunPSK"/>
        <family val="2"/>
      </rPr>
      <t>---  ***</t>
    </r>
    <r>
      <rPr>
        <sz val="14"/>
        <color indexed="10"/>
        <rFont val="TH SarabunPSK"/>
        <family val="2"/>
      </rPr>
      <t>ระวังหากพิมพ์ในช่องเวลาแล้วระบบอัตโนมัติจะไม่ทำงาน</t>
    </r>
    <r>
      <rPr>
        <sz val="14"/>
        <rFont val="TH SarabunPSK"/>
        <family val="2"/>
      </rPr>
      <t xml:space="preserve"> ผู้สอนต้องพิมพ์ใหม่เองตามต้องการ***</t>
    </r>
  </si>
  <si>
    <r>
      <t xml:space="preserve">8.  </t>
    </r>
    <r>
      <rPr>
        <b/>
        <sz val="14"/>
        <color indexed="10"/>
        <rFont val="TH SarabunPSK"/>
        <family val="2"/>
      </rPr>
      <t xml:space="preserve">การเช็คนับจำนวนสัปดาห์ </t>
    </r>
    <r>
      <rPr>
        <sz val="14"/>
        <rFont val="TH SarabunPSK"/>
        <family val="2"/>
      </rPr>
      <t xml:space="preserve"> ต้องเช็คเวลาในแผ่นงาน "เวลา" ด้วยตัวเลขเท่านั้น (เช็คด้วย / ไม่นับสัปดาห์ให้)</t>
    </r>
  </si>
  <si>
    <r>
      <t xml:space="preserve">9.  </t>
    </r>
    <r>
      <rPr>
        <b/>
        <sz val="14"/>
        <color indexed="10"/>
        <rFont val="TH SarabunPSK"/>
        <family val="2"/>
      </rPr>
      <t>การประเมิน KPA</t>
    </r>
    <r>
      <rPr>
        <sz val="14"/>
        <rFont val="TH SarabunPSK"/>
        <family val="2"/>
      </rPr>
      <t xml:space="preserve"> ให้พิมพ์กำหนดเหนือคะแนนในช่องนั้นๆ </t>
    </r>
    <r>
      <rPr>
        <sz val="14"/>
        <color indexed="10"/>
        <rFont val="TH SarabunPSK"/>
        <family val="2"/>
      </rPr>
      <t xml:space="preserve"> (เริ่มกำหนดที่ J4 ระบบจะรวมเป็นร้อยละให้)</t>
    </r>
  </si>
  <si>
    <r>
      <t xml:space="preserve">10.  </t>
    </r>
    <r>
      <rPr>
        <b/>
        <sz val="14"/>
        <color indexed="10"/>
        <rFont val="TH SarabunPSK"/>
        <family val="2"/>
      </rPr>
      <t>คะแนนพิเศษ</t>
    </r>
    <r>
      <rPr>
        <sz val="14"/>
        <rFont val="TH SarabunPSK"/>
        <family val="2"/>
      </rPr>
      <t xml:space="preserve"> เป็นการให้คะแนนได้โดยไม่ต้องมีคะแนนเต็ม อยู่ในดุลพินิจของครูผู้สอน</t>
    </r>
  </si>
  <si>
    <r>
      <t xml:space="preserve">11.  </t>
    </r>
    <r>
      <rPr>
        <b/>
        <sz val="14"/>
        <color indexed="10"/>
        <rFont val="TH SarabunPSK"/>
        <family val="2"/>
      </rPr>
      <t>การประเมินวิเคราห์อ่านเขียนและสื่อความ</t>
    </r>
    <r>
      <rPr>
        <sz val="14"/>
        <rFont val="TH SarabunPSK"/>
        <family val="2"/>
      </rPr>
      <t xml:space="preserve">  ให้พิมพ์คะแนนเต็มก่อนและพิมพ์คะแนนที่ได้ ในช่องประเมิน คะแนนจะปรับเต็ม 100</t>
    </r>
  </si>
  <si>
    <r>
      <t xml:space="preserve">12.  </t>
    </r>
    <r>
      <rPr>
        <b/>
        <sz val="14"/>
        <color indexed="10"/>
        <rFont val="TH SarabunPSK"/>
        <family val="2"/>
      </rPr>
      <t>การประเมินคุณลักษณะ</t>
    </r>
    <r>
      <rPr>
        <sz val="14"/>
        <rFont val="TH SarabunPSK"/>
        <family val="2"/>
      </rPr>
      <t xml:space="preserve"> ให้พิมพ์คะแนนเต็มก่อนและพิมพ์คะแนนที่ได้ ในช่องประเมิน คะแนนจะปรับเต็ม 100</t>
    </r>
  </si>
  <si>
    <r>
      <t xml:space="preserve">        การให้คะแนนสำหรับ 8 กลุ่มสาระ หากคะแนนรวมไม่รวม </t>
    </r>
    <r>
      <rPr>
        <sz val="14"/>
        <color indexed="10"/>
        <rFont val="TH SarabunPSK"/>
        <family val="2"/>
      </rPr>
      <t xml:space="preserve">แสดงว่าการเก็บคะแนนยังไม่เรียบร้อย </t>
    </r>
    <r>
      <rPr>
        <b/>
        <sz val="14"/>
        <color indexed="10"/>
        <rFont val="TH SarabunPSK"/>
        <family val="2"/>
      </rPr>
      <t>(เก็บก่อน/หลัง ไม่มี)</t>
    </r>
    <r>
      <rPr>
        <b/>
        <sz val="14"/>
        <rFont val="TH SarabunPSK"/>
        <family val="2"/>
      </rPr>
      <t xml:space="preserve"> </t>
    </r>
    <r>
      <rPr>
        <sz val="14"/>
        <rFont val="TH SarabunPSK"/>
        <family val="2"/>
      </rPr>
      <t>ระบบจะ</t>
    </r>
    <r>
      <rPr>
        <b/>
        <sz val="14"/>
        <color indexed="12"/>
        <rFont val="TH SarabunPSK"/>
        <family val="2"/>
      </rPr>
      <t>ไม่คำนวณ/ประเมินผล</t>
    </r>
    <r>
      <rPr>
        <sz val="14"/>
        <rFont val="TH SarabunPSK"/>
        <family val="2"/>
      </rPr>
      <t xml:space="preserve">ให้ </t>
    </r>
    <r>
      <rPr>
        <b/>
        <sz val="14"/>
        <color indexed="10"/>
        <rFont val="TH SarabunPSK"/>
        <family val="2"/>
      </rPr>
      <t>****</t>
    </r>
  </si>
  <si>
    <r>
      <t xml:space="preserve">14.  </t>
    </r>
    <r>
      <rPr>
        <b/>
        <sz val="14"/>
        <color indexed="10"/>
        <rFont val="TH SarabunPSK"/>
        <family val="2"/>
      </rPr>
      <t>การประเมินผลการเรียน  8 ระดับ</t>
    </r>
  </si>
  <si>
    <r>
      <t xml:space="preserve">16. แบบแจ้ง </t>
    </r>
    <r>
      <rPr>
        <sz val="14"/>
        <color indexed="10"/>
        <rFont val="TH SarabunPSK"/>
        <family val="2"/>
      </rPr>
      <t>"0 ร มส มผ"</t>
    </r>
    <r>
      <rPr>
        <sz val="14"/>
        <rFont val="TH SarabunPSK"/>
        <family val="2"/>
      </rPr>
      <t xml:space="preserve"> </t>
    </r>
  </si>
  <si>
    <r>
      <t xml:space="preserve">   "0 ร มส มผ"</t>
    </r>
    <r>
      <rPr>
        <sz val="14"/>
        <rFont val="TH SarabunPSK"/>
        <family val="2"/>
      </rPr>
      <t xml:space="preserve"> มีขั้นตอน ดังนี้ </t>
    </r>
  </si>
  <si>
    <r>
      <t xml:space="preserve">2. นักเรียนมาเพิ่มพิมพ์ขื่อนักเรียนต่อจากคนสุดท้ายได้เลย </t>
    </r>
    <r>
      <rPr>
        <sz val="14"/>
        <color indexed="10"/>
        <rFont val="TH SarabunPSK"/>
        <family val="2"/>
      </rPr>
      <t>จำนวนนักเรียนสูงสุดไม่เกิน 15 คน</t>
    </r>
  </si>
  <si>
    <t xml:space="preserve">เมื่อเลือกกิจกรรมพัฒนาผู้เรียน จำนวนน้ำหนักให้ใช้ - </t>
  </si>
  <si>
    <t>ครั้ง/ชม.</t>
  </si>
  <si>
    <t>ผลแก้
ครั้งที่ 2</t>
  </si>
  <si>
    <t>1) คะแนนรวม ปัดเศษ เพื่อตัดสิน/ให้ระดับผลการเรียน</t>
  </si>
  <si>
    <t>2) ร้อยละ รวมคะแนนจริงไม่มีการปัด</t>
  </si>
  <si>
    <r>
      <t xml:space="preserve">      16.1 ให้คลิกที่ปุ่ม                     ตรงตำแหน่ง "ผล"  จะปรากฏ                                               ให้เลือกที่ </t>
    </r>
    <r>
      <rPr>
        <sz val="14"/>
        <color indexed="14"/>
        <rFont val="TH SarabunPSK"/>
        <family val="2"/>
      </rPr>
      <t xml:space="preserve">(เลือกทั้งหมด) </t>
    </r>
  </si>
  <si>
    <r>
      <t xml:space="preserve">     16.2  ให้เลือก "0" "มส" "ร" ตามที่ปรากฏ</t>
    </r>
    <r>
      <rPr>
        <sz val="14"/>
        <color rgb="FFFF0000"/>
        <rFont val="TH SarabunPSK"/>
        <family val="2"/>
      </rPr>
      <t xml:space="preserve"> กรณีมีผล ทั้ง 0  ร  และ มส</t>
    </r>
  </si>
  <si>
    <t xml:space="preserve">                                                           16.3  เมื่อคลิกที่ "ตกลง" จะปรากฎแสดงเฉพาะ "0" "มส" "ร" (ตามที่มี)</t>
  </si>
  <si>
    <t>จำนวน (คน)</t>
  </si>
  <si>
    <t xml:space="preserve"> เลือกระดับ</t>
  </si>
  <si>
    <t>11. การเช็คจำนวนสัปดาห์  ต้องเช็คเวลาในแผ่นงาน "เวลา" ด้วยตัวเลขเท่านั้น (เช็คด้วย / ไม่นับสัปดาห์ให้)</t>
  </si>
  <si>
    <r>
      <t xml:space="preserve">    (ต้องกำหนดใช้ KPA เริ่มต้นที่แผ่นงาน </t>
    </r>
    <r>
      <rPr>
        <sz val="18"/>
        <color rgb="FF0000FF"/>
        <rFont val="TH SarabunPSK"/>
        <family val="2"/>
      </rPr>
      <t>"ชื่อ-คะแนน"</t>
    </r>
    <r>
      <rPr>
        <sz val="18"/>
        <color indexed="10"/>
        <rFont val="TH SarabunPSK"/>
        <family val="2"/>
      </rPr>
      <t xml:space="preserve"> เซลล์ K4 ด้วย)</t>
    </r>
  </si>
  <si>
    <t>7. ใช้ได้ทั้ง 8 กลุ่มสาระ (8 ระดับ) และกิจกรรมพัฒนาผู้เรียน (ผ/มผ) ตามการเลือกกลุ่มสาระการเรียนรู้</t>
  </si>
  <si>
    <r>
      <t xml:space="preserve">8. ใช้แบบอักษรแห่งชาติ </t>
    </r>
    <r>
      <rPr>
        <b/>
        <sz val="18"/>
        <color indexed="10"/>
        <rFont val="TH SarabunPSK"/>
        <family val="2"/>
      </rPr>
      <t xml:space="preserve">TH SarabunPSK </t>
    </r>
    <r>
      <rPr>
        <b/>
        <sz val="18"/>
        <color rgb="FF0000FF"/>
        <rFont val="TH SarabunPSK"/>
        <family val="2"/>
      </rPr>
      <t>(เปลี่ยนใช้แบบอักษรอื่นเองได้)</t>
    </r>
  </si>
  <si>
    <t>9.  กำหนด ระดับมัธยมศึกษาตอนต้น/ตอนปลาย</t>
  </si>
  <si>
    <r>
      <t xml:space="preserve">ช่องที่ 1 ของการบันทึกคะแนนเก็บ </t>
    </r>
    <r>
      <rPr>
        <b/>
        <sz val="16"/>
        <color rgb="FFFF0000"/>
        <rFont val="TH SarabunPSK"/>
        <family val="2"/>
      </rPr>
      <t>"สงวนไว้สำหรับการแสดงคะแนน ตามเวลาเรียนกิจกรรม"</t>
    </r>
  </si>
  <si>
    <r>
      <t>เลือก "กิจกรรมพัฒนาผู้เรียน" เวลาเรียนจะปรับเป็นคะแนนโดยอัตโนมัติ</t>
    </r>
    <r>
      <rPr>
        <b/>
        <sz val="16"/>
        <color rgb="FFFF0000"/>
        <rFont val="TH SarabunPSK"/>
        <family val="2"/>
      </rPr>
      <t xml:space="preserve"> เวลาเรียนต้องไม่น้อยว่า </t>
    </r>
    <r>
      <rPr>
        <b/>
        <sz val="16"/>
        <color rgb="FF0000FF"/>
        <rFont val="TH SarabunPSK"/>
        <family val="2"/>
      </rPr>
      <t>"ร้อยละ 80"</t>
    </r>
  </si>
  <si>
    <t>หากผู้ใช้ สามารถบันทึกคะแนนกิจกรรม เพิ่มได้ตามช่องกำหนด</t>
  </si>
  <si>
    <t>&lt;------ พิมพ์เปลี่ยนได้</t>
  </si>
  <si>
    <t>รหัส/รายวิชา</t>
  </si>
  <si>
    <t>หน่วยกิต</t>
  </si>
  <si>
    <t>ครูที่ปรึกษา</t>
  </si>
  <si>
    <t xml:space="preserve">             ............................................</t>
  </si>
  <si>
    <t xml:space="preserve"> (ลงชื่อ) ………......…...……………….. </t>
  </si>
  <si>
    <t>……………………….……………..</t>
  </si>
  <si>
    <t>พัฒนาโดย : นายพรศักดิ์  วงศ์ศิริ</t>
  </si>
  <si>
    <r>
      <rPr>
        <b/>
        <sz val="16"/>
        <color indexed="12"/>
        <rFont val="TH SarabunPSK"/>
        <family val="2"/>
      </rPr>
      <t xml:space="preserve"> e-mail :</t>
    </r>
    <r>
      <rPr>
        <sz val="16"/>
        <color indexed="12"/>
        <rFont val="TH SarabunPSK"/>
        <family val="2"/>
      </rPr>
      <t xml:space="preserve"> pornsak.wongsiri@gmail.com</t>
    </r>
  </si>
  <si>
    <t xml:space="preserve"> คิดวิเคราะห์</t>
  </si>
  <si>
    <t>คะแนนปลายภาค</t>
  </si>
  <si>
    <t>รวมปลาย</t>
  </si>
  <si>
    <t>คุณลักษณะ</t>
  </si>
  <si>
    <t>อัตราส่วนข้อสอบกลาง</t>
  </si>
  <si>
    <t>ครั้งที่ 1</t>
  </si>
  <si>
    <t>ครั้งที่ 2</t>
  </si>
  <si>
    <t>รวมครึ่งปี</t>
  </si>
  <si>
    <t xml:space="preserve">       </t>
  </si>
  <si>
    <t>ระดับผลการเรียน</t>
  </si>
  <si>
    <t>การประเมินคุณลักษณะอันพึงประสงค์</t>
  </si>
  <si>
    <t>เลือกจากรายการ</t>
  </si>
  <si>
    <t>พิมพ์สาระตามต้องการที่ S42</t>
  </si>
  <si>
    <t>พิมพ์สาระตามต้องการที่ S43</t>
  </si>
  <si>
    <t>พิมพ์สาระตามต้องการที่ S44</t>
  </si>
  <si>
    <r>
      <t>ให้สั่ง</t>
    </r>
    <r>
      <rPr>
        <sz val="14"/>
        <rFont val="Cordia New"/>
        <family val="2"/>
      </rPr>
      <t>วางแบบเลือก</t>
    </r>
  </si>
  <si>
    <t>ตรงกับการจัดรูปแบบปลายทาง</t>
  </si>
  <si>
    <t>หรือ</t>
  </si>
  <si>
    <t>&lt;------ "ชั่วโมง หรือ คาบ" พิมพ์เปลี่ยนได้</t>
  </si>
  <si>
    <t>คุณลักษณฯ 1</t>
  </si>
  <si>
    <t>คุณลักษณฯ 2</t>
  </si>
  <si>
    <t>คุณลักษณฯ 3</t>
  </si>
  <si>
    <t>คุณลักษณฯ 4</t>
  </si>
  <si>
    <t>คุณลักษณฯ 5</t>
  </si>
  <si>
    <t>คุณลักษณฯ 6</t>
  </si>
  <si>
    <t>คุณลักษณฯ 7</t>
  </si>
  <si>
    <t>คุณลักษณฯ 8</t>
  </si>
  <si>
    <t>คิด-วิเคราะห์ 1</t>
  </si>
  <si>
    <t>คิด-วิเคราะห์ 2</t>
  </si>
  <si>
    <t>คิด-วิเคราะห์ 3</t>
  </si>
  <si>
    <t>คิด-วิเคราะห์ 4</t>
  </si>
  <si>
    <t>คิด-วิเคราะห์ 5</t>
  </si>
  <si>
    <t>ป-ป่วย ล-ลา ข-ขาด ห-หนี ก-กิจกรรม ร-รด</t>
  </si>
  <si>
    <t>ห</t>
  </si>
  <si>
    <t>หากประสงค์ เปลี่ยนเป็น "มา" ให้เลือกตัวเลข</t>
  </si>
  <si>
    <r>
      <t xml:space="preserve">2. พื้นที่สีขาวพิมพ์เปลี่ยนตามจริงของวิชา, </t>
    </r>
    <r>
      <rPr>
        <sz val="18"/>
        <color indexed="12"/>
        <rFont val="TH SarabunPSK"/>
        <family val="2"/>
      </rPr>
      <t>บันทึกให้ครบ</t>
    </r>
    <r>
      <rPr>
        <sz val="18"/>
        <color indexed="14"/>
        <rFont val="TH SarabunPSK"/>
        <family val="2"/>
      </rPr>
      <t xml:space="preserve">, </t>
    </r>
    <r>
      <rPr>
        <sz val="18"/>
        <color rgb="FFFFFF00"/>
        <rFont val="TH SarabunPSK"/>
        <family val="2"/>
      </rPr>
      <t xml:space="preserve">บันทึกเลขเปลี่ยน ม. ต้น/ปลาย ช่วงชั้นที่ </t>
    </r>
    <r>
      <rPr>
        <b/>
        <sz val="18"/>
        <color theme="9" tint="0.39997558519241921"/>
        <rFont val="TH SarabunPSK"/>
        <family val="2"/>
      </rPr>
      <t>Q11</t>
    </r>
  </si>
  <si>
    <t>5.  เลือกกลุ่มสาระ/จำนวนหน่วยการเรียนให้ถูกต้อง</t>
  </si>
  <si>
    <t>คาบ</t>
  </si>
  <si>
    <t>1. ประเมินคุณลักษณธเป็นแบบอัตโนมัติ</t>
  </si>
  <si>
    <t>2. ผู้สอนสามารถเปลี่ยน สัดส่วนอัตโนมัติได้</t>
  </si>
  <si>
    <t>3. หากระบบอัตโนมัติให้ผลแล้ว ผู้สอนสามารถเลือกเปลี่ยนรายบุคคลได้</t>
  </si>
  <si>
    <r>
      <t>4. สรุปประเมินเป็นแบบ "</t>
    </r>
    <r>
      <rPr>
        <b/>
        <sz val="14"/>
        <color rgb="FFFFFF00"/>
        <rFont val="TH SarabunPSK"/>
        <family val="2"/>
      </rPr>
      <t>MODE</t>
    </r>
    <r>
      <rPr>
        <sz val="14"/>
        <color rgb="FFFFFF00"/>
        <rFont val="TH SarabunPSK"/>
        <family val="2"/>
      </rPr>
      <t>"</t>
    </r>
  </si>
  <si>
    <t>สัปดาห์ที่</t>
  </si>
  <si>
    <t>คาบเรียน /จำนวนคาบที่ขาดได้</t>
  </si>
  <si>
    <t>คาบเรียนเต็ม</t>
  </si>
  <si>
    <t>ขาดได้
ไม่เกิน</t>
  </si>
  <si>
    <r>
      <rPr>
        <b/>
        <sz val="14"/>
        <rFont val="TH SarabunPSK"/>
        <family val="2"/>
      </rPr>
      <t>% -สอบกลาง</t>
    </r>
    <r>
      <rPr>
        <sz val="14"/>
        <rFont val="TH SarabunPSK"/>
        <family val="2"/>
      </rPr>
      <t xml:space="preserve"> (ระบบจะปรับคำนวณ)
</t>
    </r>
    <r>
      <rPr>
        <b/>
        <sz val="12"/>
        <color rgb="FFC00000"/>
        <rFont val="TH SarabunPSK"/>
        <family val="2"/>
      </rPr>
      <t xml:space="preserve">บันทึกคะแนนที่เชล </t>
    </r>
    <r>
      <rPr>
        <b/>
        <sz val="12"/>
        <color rgb="FF0000FF"/>
        <rFont val="TH SarabunPSK"/>
        <family val="2"/>
      </rPr>
      <t>AN5</t>
    </r>
    <r>
      <rPr>
        <b/>
        <sz val="12"/>
        <color rgb="FFC00000"/>
        <rFont val="TH SarabunPSK"/>
        <family val="2"/>
      </rPr>
      <t xml:space="preserve"> ระบบเริ่มคำนวณ</t>
    </r>
  </si>
  <si>
    <r>
      <t xml:space="preserve">     พิมพ์/เลือก ตัวเลขบอกระดับ 2 = ม ต้น  ระดับ 3 =  ม ปลาย  ที่ </t>
    </r>
    <r>
      <rPr>
        <b/>
        <sz val="14"/>
        <color rgb="FFC00000"/>
        <rFont val="TH SarabunPSK"/>
        <family val="2"/>
      </rPr>
      <t>"ปก"</t>
    </r>
    <r>
      <rPr>
        <sz val="14"/>
        <rFont val="TH SarabunPSK"/>
        <family val="2"/>
      </rPr>
      <t xml:space="preserve"> เซลล์ Q11</t>
    </r>
  </si>
  <si>
    <r>
      <t xml:space="preserve">3.  ชื่อนักเรียนพิมพ์ที่แผ่นงาน </t>
    </r>
    <r>
      <rPr>
        <sz val="14"/>
        <color indexed="10"/>
        <rFont val="TH SarabunPSK"/>
        <family val="2"/>
      </rPr>
      <t>"ชื่อ-คะแนน"</t>
    </r>
    <r>
      <rPr>
        <sz val="14"/>
        <rFont val="TH SarabunPSK"/>
        <family val="2"/>
      </rPr>
      <t xml:space="preserve">  </t>
    </r>
    <r>
      <rPr>
        <sz val="14"/>
        <color indexed="12"/>
        <rFont val="TH SarabunPSK"/>
        <family val="2"/>
      </rPr>
      <t>เมื่อพิมพ์ชื่อนักเรียน ที่แผ่นงาน "ปก" จะแสดงจำนวนให้โดยอัตโนมัติ</t>
    </r>
    <r>
      <rPr>
        <sz val="14"/>
        <color indexed="10"/>
        <rFont val="TH SarabunPSK"/>
        <family val="2"/>
      </rPr>
      <t xml:space="preserve"> (การพิมพ์ ให้พิมพ์เฉพาะที่แถบเชลล์ "</t>
    </r>
    <r>
      <rPr>
        <b/>
        <sz val="14"/>
        <color rgb="FFC00000"/>
        <rFont val="TH SarabunPSK"/>
        <family val="2"/>
      </rPr>
      <t>สีขาว</t>
    </r>
    <r>
      <rPr>
        <sz val="14"/>
        <color indexed="10"/>
        <rFont val="TH SarabunPSK"/>
        <family val="2"/>
      </rPr>
      <t>")</t>
    </r>
  </si>
  <si>
    <r>
      <t xml:space="preserve">13. </t>
    </r>
    <r>
      <rPr>
        <b/>
        <sz val="14"/>
        <color indexed="10"/>
        <rFont val="TH SarabunPSK"/>
        <family val="2"/>
      </rPr>
      <t xml:space="preserve"> การประเมินผล "ร"  "มส" </t>
    </r>
    <r>
      <rPr>
        <sz val="14"/>
        <rFont val="TH SarabunPSK"/>
        <family val="2"/>
      </rPr>
      <t xml:space="preserve">  ให้พิมพ์/เลือก </t>
    </r>
    <r>
      <rPr>
        <b/>
        <sz val="14"/>
        <color indexed="10"/>
        <rFont val="TH SarabunPSK"/>
        <family val="2"/>
      </rPr>
      <t xml:space="preserve">ร  </t>
    </r>
    <r>
      <rPr>
        <sz val="14"/>
        <rFont val="TH SarabunPSK"/>
        <family val="2"/>
      </rPr>
      <t xml:space="preserve">หรือ </t>
    </r>
    <r>
      <rPr>
        <b/>
        <sz val="14"/>
        <color indexed="10"/>
        <rFont val="TH SarabunPSK"/>
        <family val="2"/>
      </rPr>
      <t xml:space="preserve">มส  </t>
    </r>
    <r>
      <rPr>
        <sz val="14"/>
        <rFont val="TH SarabunPSK"/>
        <family val="2"/>
      </rPr>
      <t xml:space="preserve">ลงในช่อง </t>
    </r>
    <r>
      <rPr>
        <sz val="14"/>
        <color indexed="12"/>
        <rFont val="TH SarabunPSK"/>
        <family val="2"/>
      </rPr>
      <t>"</t>
    </r>
    <r>
      <rPr>
        <b/>
        <sz val="14"/>
        <color rgb="FFC00000"/>
        <rFont val="TH SarabunPSK"/>
        <family val="2"/>
      </rPr>
      <t>สถานะนักเรียน</t>
    </r>
    <r>
      <rPr>
        <sz val="14"/>
        <color indexed="12"/>
        <rFont val="TH SarabunPSK"/>
        <family val="2"/>
      </rPr>
      <t>"</t>
    </r>
    <r>
      <rPr>
        <sz val="14"/>
        <color indexed="14"/>
        <rFont val="TH SarabunPSK"/>
        <family val="2"/>
      </rPr>
      <t xml:space="preserve">  และ</t>
    </r>
    <r>
      <rPr>
        <sz val="14"/>
        <color rgb="FFC00000"/>
        <rFont val="TH SarabunPSK"/>
        <family val="2"/>
      </rPr>
      <t>พิมพ์วิธีการแก้ที่ช่องหมายเหตุ</t>
    </r>
  </si>
  <si>
    <r>
      <t>15. การประเมินการวิเคราะห์อ่านเขียน และการประเมินคุณลักษณะ มี 4 ระดับ 0 1 2 3 4 (อัตโนมัติตาม ระดับผลการเรียน ผู้สอนปรับใหม่ได้) สรุปเป็นแบบ "</t>
    </r>
    <r>
      <rPr>
        <b/>
        <sz val="14"/>
        <color rgb="FFC00000"/>
        <rFont val="TH SarabunPSK"/>
        <family val="2"/>
      </rPr>
      <t>MODE</t>
    </r>
    <r>
      <rPr>
        <sz val="14"/>
        <rFont val="TH SarabunPSK"/>
        <family val="2"/>
      </rPr>
      <t>"</t>
    </r>
  </si>
  <si>
    <r>
      <t xml:space="preserve">e-mail : </t>
    </r>
    <r>
      <rPr>
        <b/>
        <sz val="16"/>
        <color indexed="10"/>
        <rFont val="TH SarabunPSK"/>
        <family val="2"/>
      </rPr>
      <t>pornsak.wongsiri@gmail.com</t>
    </r>
  </si>
  <si>
    <t xml:space="preserve">                      การเช็คเวลา พิมพ์หรือเลือกเลือกเช็คได้จาก / 1 2 3 4 5 6 (/ = 1 คาบ 1 2 3 4 5 6 = จำนวนคาบ)</t>
  </si>
  <si>
    <r>
      <t xml:space="preserve">                      เวลาน้อยกว่า 80 % สถานภาพ </t>
    </r>
    <r>
      <rPr>
        <sz val="14"/>
        <color indexed="10"/>
        <rFont val="TH SarabunPSK"/>
        <family val="2"/>
      </rPr>
      <t>"มส" และ</t>
    </r>
    <r>
      <rPr>
        <sz val="14"/>
        <rFont val="TH SarabunPSK"/>
        <family val="2"/>
      </rPr>
      <t>จะปรับได้หากแก้ไข หรือ เติมตัวเลขแทนชั่วโมงเมื่อได้รับการแก้ไข (1-6) ใน สปด. 20-21</t>
    </r>
  </si>
  <si>
    <t>เรียน</t>
  </si>
  <si>
    <t>วันที่อนุมัติ</t>
  </si>
  <si>
    <r>
      <t xml:space="preserve">1. </t>
    </r>
    <r>
      <rPr>
        <b/>
        <sz val="14"/>
        <color rgb="FFC00000"/>
        <rFont val="TH SarabunPSK"/>
        <family val="2"/>
      </rPr>
      <t xml:space="preserve"> ปรับข้อมูลให้เป็นเล่มตามวิชา </t>
    </r>
    <r>
      <rPr>
        <b/>
        <sz val="14"/>
        <color theme="3" tint="-0.499984740745262"/>
        <rFont val="TH SarabunPSK"/>
        <family val="2"/>
      </rPr>
      <t>1) เลือกกลุ่มสาระวิชาให้ถูกต้อง</t>
    </r>
    <r>
      <rPr>
        <sz val="14"/>
        <rFont val="TH SarabunPSK"/>
        <family val="2"/>
      </rPr>
      <t xml:space="preserve">  กลุ่มสาระวิชาประเมิณ 8 ระดับ 0-4 /กิจกรรมพัฒนาผู้เรียน ประเมิณ ผ/มผ</t>
    </r>
  </si>
  <si>
    <r>
      <t xml:space="preserve">                                          2</t>
    </r>
    <r>
      <rPr>
        <b/>
        <sz val="14"/>
        <color theme="3" tint="-0.499984740745262"/>
        <rFont val="TH SarabunPSK"/>
        <family val="2"/>
      </rPr>
      <t>) บันทึก รหัส/วิชา</t>
    </r>
    <r>
      <rPr>
        <sz val="14"/>
        <rFont val="TH SarabunPSK"/>
        <family val="2"/>
      </rPr>
      <t xml:space="preserve">  และข้อมูลวิชา</t>
    </r>
  </si>
  <si>
    <r>
      <t xml:space="preserve">                                          3</t>
    </r>
    <r>
      <rPr>
        <b/>
        <sz val="14"/>
        <color theme="3" tint="-0.499984740745262"/>
        <rFont val="TH SarabunPSK"/>
        <family val="2"/>
      </rPr>
      <t>) บันทึกข้อมูลการอนุมัติ</t>
    </r>
    <r>
      <rPr>
        <sz val="14"/>
        <rFont val="TH SarabunPSK"/>
        <family val="2"/>
      </rPr>
      <t xml:space="preserve">  </t>
    </r>
  </si>
  <si>
    <r>
      <t xml:space="preserve">                                          4</t>
    </r>
    <r>
      <rPr>
        <b/>
        <sz val="14"/>
        <color theme="3" tint="-0.499984740745262"/>
        <rFont val="TH SarabunPSK"/>
        <family val="2"/>
      </rPr>
      <t>) บันทึกข้อมูลการสอน</t>
    </r>
    <r>
      <rPr>
        <sz val="14"/>
        <rFont val="TH SarabunPSK"/>
        <family val="2"/>
      </rPr>
      <t xml:space="preserve">  ตามตารางสอน ได้แก่ วัน/จำนวนคาบสอน</t>
    </r>
  </si>
  <si>
    <r>
      <rPr>
        <b/>
        <sz val="14"/>
        <color theme="3" tint="-0.499984740745262"/>
        <rFont val="TH SarabunPSK"/>
        <family val="2"/>
      </rPr>
      <t>1) - 3)</t>
    </r>
    <r>
      <rPr>
        <sz val="14"/>
        <rFont val="TH SarabunPSK"/>
        <family val="2"/>
      </rPr>
      <t xml:space="preserve"> ที่ แผ่นงาน "ปก"</t>
    </r>
  </si>
  <si>
    <r>
      <rPr>
        <b/>
        <sz val="14"/>
        <color theme="3" tint="-0.499984740745262"/>
        <rFont val="TH SarabunPSK"/>
        <family val="2"/>
      </rPr>
      <t>4)</t>
    </r>
    <r>
      <rPr>
        <sz val="14"/>
        <rFont val="TH SarabunPSK"/>
        <family val="2"/>
      </rPr>
      <t xml:space="preserve"> ที่ แผ่นงาน "เวลา"</t>
    </r>
  </si>
  <si>
    <t>สถานศึกษา</t>
  </si>
  <si>
    <t>ที่อยู่</t>
  </si>
  <si>
    <t>ข้อมูลโรงเรียน</t>
  </si>
  <si>
    <t>(วันจันทร์) วันเปิดภาคเรียน</t>
  </si>
  <si>
    <r>
      <t xml:space="preserve">(บันทึกในรูปแบบ ค.ศ. </t>
    </r>
    <r>
      <rPr>
        <sz val="16"/>
        <color rgb="FFFFFF00"/>
        <rFont val="TH SarabunPSK"/>
        <family val="2"/>
      </rPr>
      <t>วว/ดด/ปปปป</t>
    </r>
    <r>
      <rPr>
        <sz val="16"/>
        <color theme="0"/>
        <rFont val="TH SarabunPSK"/>
        <family val="2"/>
      </rPr>
      <t>)</t>
    </r>
  </si>
  <si>
    <t>10. ปพ.5 อัตโนมัตินี้ สามารถบันทึกคะแนนข้อสอบกลางได้</t>
  </si>
  <si>
    <r>
      <t xml:space="preserve">19. การบันทึกคะแนนข้อสอบกลาง </t>
    </r>
    <r>
      <rPr>
        <b/>
        <sz val="16"/>
        <color theme="1"/>
        <rFont val="TH SarabunPSK"/>
        <family val="2"/>
      </rPr>
      <t>โดยการปรับอัตราส่วนอัตโนมัติ</t>
    </r>
  </si>
  <si>
    <t>ที่แผ่นงาน "ชื่อ-คะแนน"</t>
  </si>
  <si>
    <r>
      <t xml:space="preserve">2) บันทึกคะแนนเต็มของข้อสอบกลางที่เซล </t>
    </r>
    <r>
      <rPr>
        <b/>
        <sz val="16"/>
        <rFont val="TH SarabunPSK"/>
        <family val="2"/>
      </rPr>
      <t>AN5</t>
    </r>
  </si>
  <si>
    <r>
      <t>3) การพิมพ์สรุป พิมพ์ที่</t>
    </r>
    <r>
      <rPr>
        <b/>
        <sz val="16"/>
        <rFont val="TH SarabunPSK"/>
        <family val="2"/>
      </rPr>
      <t>แผ่นงาน "อัตราส่วน"</t>
    </r>
  </si>
  <si>
    <r>
      <t xml:space="preserve">1) บันทึกร้อยละของคะแนนที่เซล </t>
    </r>
    <r>
      <rPr>
        <b/>
        <sz val="16"/>
        <rFont val="TH SarabunPSK"/>
        <family val="2"/>
      </rPr>
      <t>AY1</t>
    </r>
  </si>
  <si>
    <t>แบบแยกห้องเรียน</t>
  </si>
  <si>
    <t>หัวหน้า</t>
  </si>
  <si>
    <t>ตัวเลข "สีขาว" ปรับได้</t>
  </si>
  <si>
    <t>นายxxxxxxxxxxxxxxx</t>
  </si>
  <si>
    <t>นายxxxxxx  xxxxxxxxx</t>
  </si>
  <si>
    <t>x21242 xxxxxxxxxxxxx</t>
  </si>
  <si>
    <t xml:space="preserve">รักชาติ ศาสน์ กษัตริย์ 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</si>
  <si>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</si>
  <si>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</si>
  <si>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</si>
  <si>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</si>
  <si>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</si>
  <si>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</si>
  <si>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</si>
  <si>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ข้อ 9 - 10 หากไม่ได้ใช้ ให้ลบตัวเลขทิ้ง</t>
  </si>
  <si>
    <t>ข้อ 9 - 10 หากต้องการใช้ ให้เติมตัวเลขก่อนด้วย</t>
  </si>
  <si>
    <t>การประเมินการอ่าน ฯ</t>
  </si>
  <si>
    <t>พิมพ์สาระตามต้องการที่ S41</t>
  </si>
  <si>
    <r>
      <t xml:space="preserve">กรณีต้องการเพิ่มกลุ่ม ตามศาสนา พิมพ์ที่ S41 </t>
    </r>
    <r>
      <rPr>
        <b/>
        <sz val="14"/>
        <color rgb="FFFFFF00"/>
        <rFont val="TH SarabunPSK"/>
        <family val="2"/>
      </rPr>
      <t>-</t>
    </r>
    <r>
      <rPr>
        <sz val="14"/>
        <color rgb="FFFFFF00"/>
        <rFont val="TH SarabunPSK"/>
        <family val="2"/>
      </rPr>
      <t xml:space="preserve"> S44 </t>
    </r>
    <r>
      <rPr>
        <b/>
        <sz val="14"/>
        <color rgb="FFFFFF00"/>
        <rFont val="TH SarabunPSK"/>
        <family val="2"/>
      </rPr>
      <t>--&gt;</t>
    </r>
  </si>
  <si>
    <t>โรงเรียนศักดิ์สุนันท์วิทยา</t>
  </si>
  <si>
    <t>ตำบลแม่พริก อำเภอแม่พริก จังหวัดลำปาง</t>
  </si>
  <si>
    <t>ภาคเรียนที่ 1  ปีการศึกษา 2566</t>
  </si>
  <si>
    <t>พระครูนิวิฐสุทธิการ</t>
  </si>
  <si>
    <t>พรมหาวัชรปัฐน์ กาวิละหทัยสกุล</t>
  </si>
  <si>
    <t>10 ตุลาคม 2566</t>
  </si>
  <si>
    <t>นายต้นสกุล  ตาบุญ</t>
  </si>
  <si>
    <t>5/2</t>
  </si>
  <si>
    <t>นางสาว ปริฉัตร  เดชพพันธุ์</t>
  </si>
  <si>
    <t>นาย กมลวัทน์  ช่อมณี</t>
  </si>
  <si>
    <t>นางสาว เกวลิน  โมลา</t>
  </si>
  <si>
    <t>สามเณร จิรกิตติ์  แก้วน้อย</t>
  </si>
  <si>
    <t>สามเณร จิรภัทร  แก้วน้อย</t>
  </si>
  <si>
    <t>นาย จิรายุ  คัตสงค์</t>
  </si>
  <si>
    <t>นาย ฐิติวุฒิ  ป้องกา</t>
  </si>
  <si>
    <t>นาย ณัฐกิตติ์  เมืองเดช</t>
  </si>
  <si>
    <t>นาย ณัฐยศ  ก้ะสุ</t>
  </si>
  <si>
    <t>นาย ณัฐวุฒิ  ใจวงศ์</t>
  </si>
  <si>
    <t>นาย ธนานุรักษ์  กิตติคุณาดุลย์</t>
  </si>
  <si>
    <t>นางสาว ธัญญรัตน์  ธนศิริสกุลวงษ์</t>
  </si>
  <si>
    <t>สามเณร นิติพงษ์  อินทร์แก้ว</t>
  </si>
  <si>
    <t>นางสาว ปวริศา  แซ่เติ๋น</t>
  </si>
  <si>
    <t>นาย พิรภัทร  เป็งคำวัน</t>
  </si>
  <si>
    <t>นาย พุฒิเมธ  ยิ่งดีเจริญ</t>
  </si>
  <si>
    <t>นางสาว เพ็ญพิชชา  ใจฟู</t>
  </si>
  <si>
    <t>นาย ศิวนันต์  สุกอ่วม</t>
  </si>
  <si>
    <t>นาย ศุภรักษ์  โพธิ์เขียว</t>
  </si>
  <si>
    <t>นาย อติยะ  คำเป</t>
  </si>
  <si>
    <t>นางสาว อรทัย  นันตาบุตร</t>
  </si>
  <si>
    <t>นาย อรรถกร  เทียบคำ</t>
  </si>
  <si>
    <t>สามเณร ขวัญชัย  ศรีสุวรรณ</t>
  </si>
  <si>
    <t>นางสาว สุจิรา  โคนชัยภูมิ</t>
  </si>
  <si>
    <t>12686</t>
  </si>
  <si>
    <t>12707</t>
  </si>
  <si>
    <t>12708</t>
  </si>
  <si>
    <t>12709</t>
  </si>
  <si>
    <t>12710</t>
  </si>
  <si>
    <t>12711</t>
  </si>
  <si>
    <t>12712</t>
  </si>
  <si>
    <t>12713</t>
  </si>
  <si>
    <t>12714</t>
  </si>
  <si>
    <t>12715</t>
  </si>
  <si>
    <t>12716</t>
  </si>
  <si>
    <t>12717</t>
  </si>
  <si>
    <t>12718</t>
  </si>
  <si>
    <t>12719</t>
  </si>
  <si>
    <t>12720</t>
  </si>
  <si>
    <t>12721</t>
  </si>
  <si>
    <t>12722</t>
  </si>
  <si>
    <t>12724</t>
  </si>
  <si>
    <t>12725</t>
  </si>
  <si>
    <t>12727</t>
  </si>
  <si>
    <t>12728</t>
  </si>
  <si>
    <t>12729</t>
  </si>
  <si>
    <t>12745</t>
  </si>
  <si>
    <t>12762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</si>
</sst>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0.0_)"/>
    <numFmt numFmtId="189" formatCode="[$-D000000]0\ 0000\ 00000\ 00\ 0"/>
    <numFmt numFmtId="190" formatCode="ววว\ ว\-ดดด\-ปป"/>
    <numFmt numFmtId="191" formatCode="ddd\-[$-107041E]d\ mmm\ yy;@"/>
    <numFmt numFmtId="192" formatCode="[$-1000000]0\ 0000\ 00000\ 00\ 0"/>
    <numFmt numFmtId="193" formatCode="[$-1070000]d/m/yy;@"/>
    <numFmt numFmtId="194" formatCode="[$-107041E]d\ mmmm\ yyyy;@"/>
  </numFmts>
  <fonts count="145" x14ac:knownFonts="1">
    <font>
      <sz val="14"/>
      <name val="Cordia New"/>
      <charset val="222"/>
    </font>
    <font>
      <sz val="14"/>
      <name val="Cordia New"/>
      <family val="2"/>
    </font>
    <font>
      <b/>
      <sz val="20"/>
      <name val="Cordia New"/>
      <family val="2"/>
      <charset val="222"/>
    </font>
    <font>
      <sz val="16"/>
      <name val="Cordia New"/>
      <family val="2"/>
      <charset val="222"/>
    </font>
    <font>
      <b/>
      <sz val="22"/>
      <name val="Cordia New"/>
      <family val="2"/>
      <charset val="222"/>
    </font>
    <font>
      <u/>
      <sz val="26.6"/>
      <color indexed="12"/>
      <name val="Cordia New"/>
      <family val="2"/>
    </font>
    <font>
      <sz val="8"/>
      <name val="Cordia New"/>
      <family val="2"/>
    </font>
    <font>
      <sz val="14"/>
      <color indexed="10"/>
      <name val="Cordia New"/>
      <family val="2"/>
    </font>
    <font>
      <sz val="14"/>
      <color indexed="12"/>
      <name val="Cordia New"/>
      <family val="2"/>
    </font>
    <font>
      <sz val="18"/>
      <color indexed="48"/>
      <name val="Cordia New"/>
      <family val="2"/>
    </font>
    <font>
      <sz val="16"/>
      <color indexed="12"/>
      <name val="Cordia New"/>
      <family val="2"/>
    </font>
    <font>
      <sz val="14"/>
      <color indexed="10"/>
      <name val="Cordia New"/>
      <family val="2"/>
    </font>
    <font>
      <sz val="16"/>
      <name val="Cordia New"/>
      <family val="2"/>
    </font>
    <font>
      <sz val="14"/>
      <name val="Cordia New"/>
      <family val="2"/>
    </font>
    <font>
      <sz val="16"/>
      <name val="Angsana New"/>
      <family val="1"/>
    </font>
    <font>
      <sz val="14"/>
      <name val="TH SarabunPSK"/>
      <family val="2"/>
    </font>
    <font>
      <b/>
      <sz val="20"/>
      <color indexed="12"/>
      <name val="TH SarabunPSK"/>
      <family val="2"/>
    </font>
    <font>
      <b/>
      <sz val="20"/>
      <color indexed="10"/>
      <name val="TH SarabunPSK"/>
      <family val="2"/>
    </font>
    <font>
      <vertAlign val="subscript"/>
      <sz val="16"/>
      <color indexed="10"/>
      <name val="TH SarabunPSK"/>
      <family val="2"/>
    </font>
    <font>
      <b/>
      <sz val="18"/>
      <name val="TH SarabunPSK"/>
      <family val="2"/>
    </font>
    <font>
      <sz val="20"/>
      <name val="TH SarabunPSK"/>
      <family val="2"/>
    </font>
    <font>
      <sz val="14"/>
      <color indexed="12"/>
      <name val="TH SarabunPSK"/>
      <family val="2"/>
    </font>
    <font>
      <sz val="16"/>
      <color indexed="12"/>
      <name val="TH SarabunPSK"/>
      <family val="2"/>
    </font>
    <font>
      <sz val="16"/>
      <name val="TH SarabunPSK"/>
      <family val="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sz val="16"/>
      <color indexed="48"/>
      <name val="TH SarabunPSK"/>
      <family val="2"/>
    </font>
    <font>
      <sz val="18"/>
      <color indexed="10"/>
      <name val="TH SarabunPSK"/>
      <family val="2"/>
    </font>
    <font>
      <sz val="18"/>
      <name val="TH SarabunPSK"/>
      <family val="2"/>
    </font>
    <font>
      <b/>
      <sz val="18"/>
      <color indexed="10"/>
      <name val="TH SarabunPSK"/>
      <family val="2"/>
    </font>
    <font>
      <b/>
      <sz val="14"/>
      <color indexed="10"/>
      <name val="TH SarabunPSK"/>
      <family val="2"/>
    </font>
    <font>
      <b/>
      <sz val="14"/>
      <color indexed="12"/>
      <name val="TH SarabunPSK"/>
      <family val="2"/>
    </font>
    <font>
      <b/>
      <sz val="12"/>
      <color indexed="10"/>
      <name val="TH SarabunPSK"/>
      <family val="2"/>
    </font>
    <font>
      <b/>
      <sz val="12"/>
      <color indexed="12"/>
      <name val="TH SarabunPSK"/>
      <family val="2"/>
    </font>
    <font>
      <b/>
      <sz val="16"/>
      <color indexed="12"/>
      <name val="TH SarabunPSK"/>
      <family val="2"/>
    </font>
    <font>
      <sz val="12"/>
      <color indexed="10"/>
      <name val="TH SarabunPSK"/>
      <family val="2"/>
    </font>
    <font>
      <sz val="18"/>
      <color indexed="12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sz val="14"/>
      <color indexed="43"/>
      <name val="TH SarabunPSK"/>
      <family val="2"/>
    </font>
    <font>
      <sz val="14"/>
      <color indexed="20"/>
      <name val="TH SarabunPSK"/>
      <family val="2"/>
    </font>
    <font>
      <b/>
      <sz val="22"/>
      <name val="TH SarabunPSK"/>
      <family val="2"/>
    </font>
    <font>
      <b/>
      <sz val="22"/>
      <color indexed="10"/>
      <name val="TH SarabunPSK"/>
      <family val="2"/>
    </font>
    <font>
      <sz val="20"/>
      <color indexed="12"/>
      <name val="TH SarabunPSK"/>
      <family val="2"/>
    </font>
    <font>
      <b/>
      <sz val="16"/>
      <name val="TH SarabunPSK"/>
      <family val="2"/>
    </font>
    <font>
      <sz val="14"/>
      <color indexed="22"/>
      <name val="TH SarabunPSK"/>
      <family val="2"/>
    </font>
    <font>
      <b/>
      <sz val="16"/>
      <color indexed="18"/>
      <name val="TH SarabunPSK"/>
      <family val="2"/>
    </font>
    <font>
      <sz val="12"/>
      <color indexed="22"/>
      <name val="TH SarabunPSK"/>
      <family val="2"/>
    </font>
    <font>
      <b/>
      <sz val="14"/>
      <color indexed="22"/>
      <name val="TH SarabunPSK"/>
      <family val="2"/>
    </font>
    <font>
      <b/>
      <sz val="14"/>
      <name val="TH SarabunPSK"/>
      <family val="2"/>
    </font>
    <font>
      <sz val="16"/>
      <color indexed="20"/>
      <name val="TH SarabunPSK"/>
      <family val="2"/>
    </font>
    <font>
      <sz val="16"/>
      <color indexed="61"/>
      <name val="TH SarabunPSK"/>
      <family val="2"/>
    </font>
    <font>
      <sz val="16"/>
      <color indexed="25"/>
      <name val="TH SarabunPSK"/>
      <family val="2"/>
    </font>
    <font>
      <sz val="14"/>
      <color indexed="55"/>
      <name val="TH SarabunPSK"/>
      <family val="2"/>
    </font>
    <font>
      <b/>
      <sz val="14"/>
      <color indexed="55"/>
      <name val="TH SarabunPSK"/>
      <family val="2"/>
    </font>
    <font>
      <sz val="14"/>
      <color indexed="9"/>
      <name val="TH SarabunPSK"/>
      <family val="2"/>
    </font>
    <font>
      <sz val="12"/>
      <color indexed="12"/>
      <name val="TH SarabunPSK"/>
      <family val="2"/>
    </font>
    <font>
      <sz val="11"/>
      <color indexed="12"/>
      <name val="TH SarabunPSK"/>
      <family val="2"/>
    </font>
    <font>
      <sz val="14"/>
      <color indexed="45"/>
      <name val="TH SarabunPSK"/>
      <family val="2"/>
    </font>
    <font>
      <b/>
      <sz val="17"/>
      <color indexed="10"/>
      <name val="TH SarabunPSK"/>
      <family val="2"/>
    </font>
    <font>
      <sz val="16"/>
      <color indexed="14"/>
      <name val="TH SarabunPSK"/>
      <family val="2"/>
    </font>
    <font>
      <b/>
      <sz val="18"/>
      <color indexed="13"/>
      <name val="TH SarabunPSK"/>
      <family val="2"/>
    </font>
    <font>
      <b/>
      <sz val="18"/>
      <color indexed="15"/>
      <name val="TH SarabunPSK"/>
      <family val="2"/>
    </font>
    <font>
      <sz val="12"/>
      <name val="TH SarabunPSK"/>
      <family val="2"/>
    </font>
    <font>
      <sz val="14"/>
      <color indexed="14"/>
      <name val="TH SarabunPSK"/>
      <family val="2"/>
    </font>
    <font>
      <u/>
      <sz val="14"/>
      <color indexed="10"/>
      <name val="TH SarabunPSK"/>
      <family val="2"/>
    </font>
    <font>
      <b/>
      <sz val="16"/>
      <color indexed="20"/>
      <name val="TH SarabunPSK"/>
      <family val="2"/>
    </font>
    <font>
      <b/>
      <sz val="16"/>
      <color indexed="61"/>
      <name val="TH SarabunPSK"/>
      <family val="2"/>
    </font>
    <font>
      <b/>
      <sz val="24"/>
      <color indexed="10"/>
      <name val="TH SarabunPSK"/>
      <family val="2"/>
    </font>
    <font>
      <b/>
      <sz val="18"/>
      <color indexed="12"/>
      <name val="TH SarabunPSK"/>
      <family val="2"/>
    </font>
    <font>
      <sz val="15"/>
      <color indexed="10"/>
      <name val="TH SarabunPSK"/>
      <family val="2"/>
    </font>
    <font>
      <sz val="15"/>
      <color indexed="12"/>
      <name val="TH SarabunPSK"/>
      <family val="2"/>
    </font>
    <font>
      <sz val="15"/>
      <name val="TH SarabunPSK"/>
      <family val="2"/>
    </font>
    <font>
      <sz val="14"/>
      <color indexed="56"/>
      <name val="TH SarabunPSK"/>
      <family val="2"/>
    </font>
    <font>
      <b/>
      <sz val="16"/>
      <color indexed="48"/>
      <name val="TH SarabunPSK"/>
      <family val="2"/>
    </font>
    <font>
      <sz val="14"/>
      <color indexed="13"/>
      <name val="TH SarabunPSK"/>
      <family val="2"/>
    </font>
    <font>
      <sz val="14"/>
      <color indexed="44"/>
      <name val="TH SarabunPSK"/>
      <family val="2"/>
    </font>
    <font>
      <sz val="13"/>
      <color indexed="10"/>
      <name val="TH SarabunPSK"/>
      <family val="2"/>
    </font>
    <font>
      <sz val="11"/>
      <color indexed="10"/>
      <name val="TH SarabunPSK"/>
      <family val="2"/>
    </font>
    <font>
      <sz val="16"/>
      <color indexed="22"/>
      <name val="TH SarabunPSK"/>
      <family val="2"/>
    </font>
    <font>
      <b/>
      <sz val="20"/>
      <color indexed="14"/>
      <name val="TH SarabunPSK"/>
      <family val="2"/>
    </font>
    <font>
      <sz val="18"/>
      <color indexed="14"/>
      <name val="TH SarabunPSK"/>
      <family val="2"/>
    </font>
    <font>
      <sz val="16"/>
      <color indexed="13"/>
      <name val="TH SarabunPSK"/>
      <family val="2"/>
    </font>
    <font>
      <sz val="14"/>
      <color theme="0"/>
      <name val="TH SarabunPSK"/>
      <family val="2"/>
    </font>
    <font>
      <sz val="14"/>
      <color rgb="FFFFFF00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indexed="10"/>
      <name val="Cordia New"/>
      <family val="2"/>
    </font>
    <font>
      <sz val="14"/>
      <color rgb="FF0000FF"/>
      <name val="TH SarabunPSK"/>
      <family val="2"/>
    </font>
    <font>
      <sz val="14"/>
      <color theme="0" tint="-0.34998626667073579"/>
      <name val="TH SarabunPSK"/>
      <family val="2"/>
    </font>
    <font>
      <b/>
      <sz val="16"/>
      <color indexed="43"/>
      <name val="TH SarabunPSK"/>
      <family val="2"/>
    </font>
    <font>
      <sz val="14"/>
      <color rgb="FFFF0000"/>
      <name val="Cordia New"/>
      <family val="2"/>
    </font>
    <font>
      <b/>
      <sz val="16"/>
      <color indexed="10"/>
      <name val="Cordia New"/>
      <family val="2"/>
    </font>
    <font>
      <sz val="18"/>
      <color rgb="FF0000FF"/>
      <name val="TH SarabunPSK"/>
      <family val="2"/>
    </font>
    <font>
      <b/>
      <sz val="18"/>
      <color rgb="FF0000FF"/>
      <name val="TH SarabunPSK"/>
      <family val="2"/>
    </font>
    <font>
      <sz val="16"/>
      <color rgb="FF0000FF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00FF"/>
      <name val="TH SarabunPSK"/>
      <family val="2"/>
    </font>
    <font>
      <sz val="16"/>
      <color theme="0"/>
      <name val="TH SarabunPSK"/>
      <family val="2"/>
    </font>
    <font>
      <b/>
      <sz val="20"/>
      <color rgb="FF0000FF"/>
      <name val="TH SarabunPSK"/>
      <family val="2"/>
    </font>
    <font>
      <sz val="14"/>
      <color rgb="FF0000FF"/>
      <name val="Cordia New"/>
      <family val="2"/>
    </font>
    <font>
      <sz val="16"/>
      <color rgb="FF0000FF"/>
      <name val="Cordia New"/>
      <family val="2"/>
    </font>
    <font>
      <b/>
      <sz val="18"/>
      <color rgb="FFFFFF00"/>
      <name val="TH SarabunPSK"/>
      <family val="2"/>
    </font>
    <font>
      <sz val="16"/>
      <color rgb="FFFF0000"/>
      <name val="TH SarabunPSK"/>
      <family val="2"/>
    </font>
    <font>
      <b/>
      <sz val="16"/>
      <color theme="0"/>
      <name val="TH SarabunPSK"/>
      <family val="2"/>
    </font>
    <font>
      <sz val="18"/>
      <color rgb="FFFF0000"/>
      <name val="TH SarabunPSK"/>
      <family val="2"/>
    </font>
    <font>
      <b/>
      <sz val="22"/>
      <color theme="3" tint="-0.499984740745262"/>
      <name val="TH SarabunPSK"/>
      <family val="2"/>
    </font>
    <font>
      <sz val="16"/>
      <color theme="2"/>
      <name val="TH SarabunPSK"/>
      <family val="2"/>
    </font>
    <font>
      <sz val="14"/>
      <color theme="2"/>
      <name val="TH SarabunPSK"/>
      <family val="2"/>
    </font>
    <font>
      <sz val="12"/>
      <color theme="2"/>
      <name val="TH SarabunPSK"/>
      <family val="2"/>
    </font>
    <font>
      <b/>
      <sz val="14"/>
      <color theme="2"/>
      <name val="TH SarabunPSK"/>
      <family val="2"/>
    </font>
    <font>
      <sz val="11"/>
      <color theme="2"/>
      <name val="TH SarabunPSK"/>
      <family val="2"/>
    </font>
    <font>
      <b/>
      <sz val="13"/>
      <color theme="2"/>
      <name val="TH SarabunPSK"/>
      <family val="2"/>
    </font>
    <font>
      <sz val="10"/>
      <color theme="2"/>
      <name val="TH SarabunPSK"/>
      <family val="2"/>
    </font>
    <font>
      <b/>
      <sz val="20"/>
      <color theme="3"/>
      <name val="TH SarabunPSK"/>
      <family val="2"/>
    </font>
    <font>
      <b/>
      <sz val="20"/>
      <color theme="5"/>
      <name val="TH SarabunPSK"/>
      <family val="2"/>
    </font>
    <font>
      <b/>
      <sz val="24"/>
      <color rgb="FF002060"/>
      <name val="TH SarabunPSK"/>
      <family val="2"/>
    </font>
    <font>
      <b/>
      <sz val="16"/>
      <color rgb="FF002060"/>
      <name val="TH SarabunPSK"/>
      <family val="2"/>
    </font>
    <font>
      <b/>
      <sz val="18"/>
      <color theme="3"/>
      <name val="TH SarabunPSK"/>
      <family val="2"/>
    </font>
    <font>
      <sz val="16"/>
      <color rgb="FF002060"/>
      <name val="TH SarabunPSK"/>
      <family val="2"/>
    </font>
    <font>
      <sz val="12"/>
      <color theme="9" tint="0.59999389629810485"/>
      <name val="TH SarabunPSK"/>
      <family val="2"/>
    </font>
    <font>
      <sz val="14"/>
      <color theme="9" tint="0.59999389629810485"/>
      <name val="TH SarabunPSK"/>
      <family val="2"/>
    </font>
    <font>
      <sz val="18"/>
      <color rgb="FFFFFF00"/>
      <name val="TH SarabunPSK"/>
      <family val="2"/>
    </font>
    <font>
      <b/>
      <sz val="18"/>
      <color theme="9" tint="0.39997558519241921"/>
      <name val="TH SarabunPSK"/>
      <family val="2"/>
    </font>
    <font>
      <b/>
      <sz val="14"/>
      <color rgb="FFFFFF00"/>
      <name val="TH SarabunPSK"/>
      <family val="2"/>
    </font>
    <font>
      <b/>
      <sz val="12"/>
      <color rgb="FFC00000"/>
      <name val="TH SarabunPSK"/>
      <family val="2"/>
    </font>
    <font>
      <b/>
      <sz val="12"/>
      <color rgb="FF0000FF"/>
      <name val="TH SarabunPSK"/>
      <family val="2"/>
    </font>
    <font>
      <b/>
      <sz val="14"/>
      <color rgb="FF0000FF"/>
      <name val="TH SarabunPSK"/>
      <family val="2"/>
    </font>
    <font>
      <b/>
      <sz val="14"/>
      <color rgb="FF002060"/>
      <name val="TH SarabunPSK"/>
      <family val="2"/>
    </font>
    <font>
      <b/>
      <sz val="14"/>
      <color theme="9" tint="-0.499984740745262"/>
      <name val="TH SarabunPSK"/>
      <family val="2"/>
    </font>
    <font>
      <b/>
      <sz val="24"/>
      <color theme="3" tint="-0.249977111117893"/>
      <name val="TH SarabunPSK"/>
      <family val="2"/>
    </font>
    <font>
      <b/>
      <sz val="18"/>
      <color theme="3" tint="-0.499984740745262"/>
      <name val="TH SarabunPSK"/>
      <family val="2"/>
    </font>
    <font>
      <b/>
      <sz val="14"/>
      <color rgb="FFC00000"/>
      <name val="TH SarabunPSK"/>
      <family val="2"/>
    </font>
    <font>
      <sz val="14"/>
      <color rgb="FFC00000"/>
      <name val="TH SarabunPSK"/>
      <family val="2"/>
    </font>
    <font>
      <sz val="12"/>
      <color rgb="FFC00000"/>
      <name val="TH SarabunPSK"/>
      <family val="2"/>
    </font>
    <font>
      <b/>
      <sz val="14"/>
      <color theme="3" tint="-0.499984740745262"/>
      <name val="TH SarabunPSK"/>
      <family val="2"/>
    </font>
    <font>
      <b/>
      <sz val="14"/>
      <color theme="0"/>
      <name val="TH SarabunPSK"/>
      <family val="2"/>
    </font>
    <font>
      <b/>
      <sz val="24"/>
      <color indexed="12"/>
      <name val="TH SarabunPSK"/>
      <family val="2"/>
    </font>
    <font>
      <b/>
      <sz val="16"/>
      <name val="Cordia New"/>
      <family val="2"/>
    </font>
    <font>
      <b/>
      <sz val="16"/>
      <color theme="3" tint="-0.499984740745262"/>
      <name val="TH SarabunPSK"/>
      <family val="2"/>
    </font>
    <font>
      <sz val="16"/>
      <color rgb="FFFFFF00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26.6"/>
      <color indexed="12"/>
      <name val="Cordia New"/>
      <family val="2"/>
    </font>
    <font>
      <sz val="14"/>
      <color theme="1"/>
      <name val="TH SarabunPSK"/>
      <family val="2"/>
    </font>
  </fonts>
  <fills count="4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7FE2E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</fills>
  <borders count="1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1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10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10"/>
      </left>
      <right style="medium">
        <color indexed="64"/>
      </right>
      <top style="medium">
        <color indexed="1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191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0" borderId="0" xfId="0" applyAlignment="1"/>
    <xf numFmtId="0" fontId="0" fillId="3" borderId="0" xfId="0" applyFill="1"/>
    <xf numFmtId="0" fontId="12" fillId="0" borderId="0" xfId="0" applyFont="1"/>
    <xf numFmtId="0" fontId="0" fillId="0" borderId="0" xfId="0" applyAlignment="1" applyProtection="1">
      <alignment vertical="center"/>
      <protection locked="0"/>
    </xf>
    <xf numFmtId="0" fontId="9" fillId="0" borderId="0" xfId="0" applyFont="1" applyAlignment="1" applyProtection="1">
      <protection locked="0"/>
    </xf>
    <xf numFmtId="0" fontId="0" fillId="5" borderId="0" xfId="0" applyFill="1"/>
    <xf numFmtId="0" fontId="12" fillId="5" borderId="0" xfId="0" applyFont="1" applyFill="1"/>
    <xf numFmtId="0" fontId="11" fillId="5" borderId="0" xfId="0" applyFont="1" applyFill="1"/>
    <xf numFmtId="0" fontId="3" fillId="5" borderId="0" xfId="0" applyFont="1" applyFill="1" applyAlignment="1">
      <alignment vertical="center"/>
    </xf>
    <xf numFmtId="0" fontId="0" fillId="0" borderId="0" xfId="0" applyAlignment="1">
      <alignment shrinkToFit="1"/>
    </xf>
    <xf numFmtId="0" fontId="0" fillId="6" borderId="0" xfId="0" applyFill="1"/>
    <xf numFmtId="0" fontId="14" fillId="0" borderId="0" xfId="0" applyFont="1" applyAlignment="1">
      <alignment shrinkToFit="1"/>
    </xf>
    <xf numFmtId="49" fontId="0" fillId="0" borderId="0" xfId="0" applyNumberFormat="1"/>
    <xf numFmtId="0" fontId="0" fillId="0" borderId="0" xfId="0" applyAlignment="1">
      <alignment horizontal="left" shrinkToFit="1"/>
    </xf>
    <xf numFmtId="0" fontId="0" fillId="3" borderId="0" xfId="0" applyFill="1" applyAlignment="1">
      <alignment shrinkToFit="1"/>
    </xf>
    <xf numFmtId="0" fontId="0" fillId="0" borderId="0" xfId="0" applyFill="1" applyAlignment="1">
      <alignment shrinkToFit="1"/>
    </xf>
    <xf numFmtId="0" fontId="0" fillId="0" borderId="0" xfId="0" applyFill="1"/>
    <xf numFmtId="0" fontId="0" fillId="7" borderId="0" xfId="0" applyFill="1" applyAlignment="1">
      <alignment shrinkToFit="1"/>
    </xf>
    <xf numFmtId="0" fontId="0" fillId="7" borderId="0" xfId="0" applyFill="1"/>
    <xf numFmtId="0" fontId="13" fillId="0" borderId="0" xfId="0" applyFont="1"/>
    <xf numFmtId="0" fontId="15" fillId="3" borderId="0" xfId="0" applyFont="1" applyFill="1" applyProtection="1">
      <protection locked="0"/>
    </xf>
    <xf numFmtId="0" fontId="16" fillId="3" borderId="0" xfId="0" applyFont="1" applyFill="1" applyAlignment="1" applyProtection="1">
      <alignment horizontal="right"/>
    </xf>
    <xf numFmtId="0" fontId="18" fillId="3" borderId="0" xfId="0" applyFont="1" applyFill="1" applyAlignment="1" applyProtection="1">
      <alignment horizontal="left"/>
      <protection hidden="1"/>
    </xf>
    <xf numFmtId="0" fontId="19" fillId="3" borderId="0" xfId="0" applyFont="1" applyFill="1" applyAlignment="1" applyProtection="1">
      <alignment horizontal="right"/>
    </xf>
    <xf numFmtId="0" fontId="15" fillId="3" borderId="0" xfId="0" applyFont="1" applyFill="1" applyBorder="1" applyProtection="1">
      <protection locked="0"/>
    </xf>
    <xf numFmtId="0" fontId="23" fillId="3" borderId="0" xfId="4" applyFont="1" applyFill="1" applyBorder="1" applyAlignment="1" applyProtection="1">
      <alignment vertical="center"/>
      <protection locked="0"/>
    </xf>
    <xf numFmtId="0" fontId="22" fillId="3" borderId="0" xfId="4" applyFont="1" applyFill="1" applyBorder="1" applyAlignment="1" applyProtection="1">
      <alignment horizontal="left" vertical="center"/>
      <protection locked="0"/>
    </xf>
    <xf numFmtId="0" fontId="27" fillId="3" borderId="0" xfId="0" applyNumberFormat="1" applyFont="1" applyFill="1" applyAlignment="1" applyProtection="1">
      <alignment horizontal="left"/>
      <protection hidden="1"/>
    </xf>
    <xf numFmtId="0" fontId="28" fillId="3" borderId="0" xfId="0" applyFont="1" applyFill="1" applyBorder="1" applyAlignment="1" applyProtection="1">
      <alignment horizontal="left" vertical="center"/>
      <protection locked="0"/>
    </xf>
    <xf numFmtId="0" fontId="17" fillId="3" borderId="0" xfId="0" applyFont="1" applyFill="1" applyBorder="1" applyAlignment="1" applyProtection="1">
      <alignment horizontal="center" vertical="center"/>
      <protection locked="0"/>
    </xf>
    <xf numFmtId="0" fontId="24" fillId="3" borderId="0" xfId="0" applyFont="1" applyFill="1" applyBorder="1" applyAlignment="1" applyProtection="1">
      <alignment horizontal="center" wrapText="1"/>
    </xf>
    <xf numFmtId="0" fontId="31" fillId="3" borderId="0" xfId="0" applyFont="1" applyFill="1" applyBorder="1" applyAlignment="1" applyProtection="1">
      <alignment horizontal="center"/>
    </xf>
    <xf numFmtId="0" fontId="15" fillId="3" borderId="0" xfId="0" applyFont="1" applyFill="1" applyAlignment="1" applyProtection="1">
      <alignment vertical="center"/>
      <protection locked="0"/>
    </xf>
    <xf numFmtId="0" fontId="22" fillId="3" borderId="0" xfId="0" applyFont="1" applyFill="1" applyBorder="1" applyAlignment="1" applyProtection="1">
      <alignment horizontal="center" vertical="center"/>
      <protection hidden="1"/>
    </xf>
    <xf numFmtId="0" fontId="29" fillId="3" borderId="0" xfId="0" applyFont="1" applyFill="1" applyBorder="1" applyAlignment="1" applyProtection="1">
      <alignment horizontal="center" vertical="center"/>
      <protection hidden="1"/>
    </xf>
    <xf numFmtId="0" fontId="29" fillId="7" borderId="9" xfId="0" applyFont="1" applyFill="1" applyBorder="1" applyAlignment="1" applyProtection="1">
      <alignment horizontal="center" vertical="center"/>
      <protection hidden="1"/>
    </xf>
    <xf numFmtId="0" fontId="32" fillId="3" borderId="13" xfId="0" applyFont="1" applyFill="1" applyBorder="1" applyAlignment="1" applyProtection="1">
      <alignment horizontal="right" vertical="center"/>
      <protection hidden="1"/>
    </xf>
    <xf numFmtId="0" fontId="35" fillId="3" borderId="13" xfId="0" applyFont="1" applyFill="1" applyBorder="1" applyAlignment="1" applyProtection="1">
      <alignment horizontal="right" vertical="center" shrinkToFit="1"/>
      <protection hidden="1"/>
    </xf>
    <xf numFmtId="0" fontId="29" fillId="3" borderId="0" xfId="0" applyFont="1" applyFill="1" applyBorder="1" applyAlignment="1" applyProtection="1">
      <alignment horizontal="center" vertical="center" shrinkToFit="1"/>
      <protection hidden="1"/>
    </xf>
    <xf numFmtId="0" fontId="17" fillId="3" borderId="0" xfId="0" applyFont="1" applyFill="1" applyBorder="1" applyAlignment="1" applyProtection="1">
      <alignment horizontal="center"/>
    </xf>
    <xf numFmtId="0" fontId="23" fillId="3" borderId="0" xfId="0" applyFont="1" applyFill="1" applyBorder="1" applyProtection="1"/>
    <xf numFmtId="0" fontId="23" fillId="4" borderId="0" xfId="0" applyFont="1" applyFill="1" applyBorder="1" applyProtection="1">
      <protection locked="0"/>
    </xf>
    <xf numFmtId="0" fontId="23" fillId="3" borderId="0" xfId="0" applyFont="1" applyFill="1" applyBorder="1" applyProtection="1">
      <protection locked="0"/>
    </xf>
    <xf numFmtId="0" fontId="15" fillId="4" borderId="0" xfId="0" applyFont="1" applyFill="1" applyProtection="1">
      <protection locked="0"/>
    </xf>
    <xf numFmtId="0" fontId="15" fillId="0" borderId="0" xfId="0" applyFont="1" applyProtection="1">
      <protection locked="0"/>
    </xf>
    <xf numFmtId="0" fontId="39" fillId="0" borderId="0" xfId="0" applyFont="1" applyProtection="1">
      <protection locked="0"/>
    </xf>
    <xf numFmtId="0" fontId="15" fillId="12" borderId="0" xfId="0" applyFont="1" applyFill="1" applyAlignment="1" applyProtection="1">
      <alignment horizontal="center"/>
      <protection locked="0" hidden="1"/>
    </xf>
    <xf numFmtId="49" fontId="40" fillId="12" borderId="0" xfId="0" applyNumberFormat="1" applyFont="1" applyFill="1" applyAlignment="1" applyProtection="1">
      <alignment horizontal="center"/>
      <protection locked="0" hidden="1"/>
    </xf>
    <xf numFmtId="0" fontId="25" fillId="12" borderId="0" xfId="0" applyFont="1" applyFill="1" applyProtection="1">
      <protection locked="0"/>
    </xf>
    <xf numFmtId="0" fontId="22" fillId="12" borderId="1" xfId="0" applyFont="1" applyFill="1" applyBorder="1" applyAlignment="1" applyProtection="1">
      <alignment horizontal="left" vertical="center"/>
      <protection locked="0" hidden="1"/>
    </xf>
    <xf numFmtId="0" fontId="22" fillId="4" borderId="0" xfId="0" applyFont="1" applyFill="1" applyBorder="1" applyAlignment="1" applyProtection="1">
      <alignment horizontal="left" vertical="center"/>
      <protection locked="0" hidden="1"/>
    </xf>
    <xf numFmtId="49" fontId="15" fillId="12" borderId="0" xfId="0" applyNumberFormat="1" applyFont="1" applyFill="1" applyAlignment="1" applyProtection="1">
      <alignment horizontal="center"/>
      <protection locked="0" hidden="1"/>
    </xf>
    <xf numFmtId="0" fontId="25" fillId="12" borderId="1" xfId="0" applyFont="1" applyFill="1" applyBorder="1" applyAlignment="1" applyProtection="1">
      <alignment horizontal="left" vertical="center"/>
      <protection locked="0" hidden="1"/>
    </xf>
    <xf numFmtId="0" fontId="41" fillId="12" borderId="1" xfId="0" applyFont="1" applyFill="1" applyBorder="1" applyAlignment="1" applyProtection="1">
      <alignment horizontal="left" vertical="center"/>
      <protection locked="0" hidden="1"/>
    </xf>
    <xf numFmtId="0" fontId="24" fillId="12" borderId="1" xfId="0" applyFont="1" applyFill="1" applyBorder="1" applyAlignment="1" applyProtection="1">
      <alignment horizontal="left" vertical="center"/>
      <protection locked="0" hidden="1"/>
    </xf>
    <xf numFmtId="0" fontId="24" fillId="12" borderId="1" xfId="0" applyFont="1" applyFill="1" applyBorder="1" applyAlignment="1" applyProtection="1">
      <alignment horizontal="center" vertical="center"/>
      <protection locked="0" hidden="1"/>
    </xf>
    <xf numFmtId="0" fontId="15" fillId="12" borderId="0" xfId="0" applyFont="1" applyFill="1" applyProtection="1">
      <protection locked="0" hidden="1"/>
    </xf>
    <xf numFmtId="0" fontId="45" fillId="5" borderId="0" xfId="0" applyFont="1" applyFill="1" applyProtection="1">
      <protection locked="0" hidden="1"/>
    </xf>
    <xf numFmtId="0" fontId="45" fillId="5" borderId="0" xfId="0" applyFont="1" applyFill="1" applyAlignment="1" applyProtection="1">
      <alignment horizontal="center"/>
      <protection locked="0" hidden="1"/>
    </xf>
    <xf numFmtId="0" fontId="15" fillId="0" borderId="0" xfId="0" applyFont="1" applyFill="1" applyProtection="1">
      <protection locked="0" hidden="1"/>
    </xf>
    <xf numFmtId="0" fontId="15" fillId="0" borderId="0" xfId="0" applyFont="1"/>
    <xf numFmtId="0" fontId="38" fillId="4" borderId="7" xfId="0" applyFont="1" applyFill="1" applyBorder="1" applyAlignment="1" applyProtection="1">
      <alignment horizontal="center" vertical="center" textRotation="90" shrinkToFit="1"/>
      <protection locked="0" hidden="1"/>
    </xf>
    <xf numFmtId="0" fontId="47" fillId="5" borderId="0" xfId="0" applyFont="1" applyFill="1" applyBorder="1" applyAlignment="1" applyProtection="1">
      <alignment horizontal="center" vertical="center" textRotation="90" wrapText="1"/>
      <protection locked="0" hidden="1"/>
    </xf>
    <xf numFmtId="0" fontId="48" fillId="5" borderId="0" xfId="0" applyFont="1" applyFill="1" applyAlignment="1" applyProtection="1">
      <alignment vertical="center"/>
      <protection locked="0" hidden="1"/>
    </xf>
    <xf numFmtId="0" fontId="48" fillId="5" borderId="0" xfId="0" applyFont="1" applyFill="1" applyAlignment="1" applyProtection="1">
      <alignment horizontal="center" vertical="center"/>
      <protection locked="0" hidden="1"/>
    </xf>
    <xf numFmtId="0" fontId="49" fillId="0" borderId="0" xfId="0" applyFont="1" applyAlignment="1" applyProtection="1">
      <alignment vertical="center"/>
      <protection locked="0" hidden="1"/>
    </xf>
    <xf numFmtId="0" fontId="38" fillId="4" borderId="6" xfId="0" applyFont="1" applyFill="1" applyBorder="1" applyAlignment="1" applyProtection="1">
      <alignment horizontal="center" vertical="center" textRotation="90" shrinkToFit="1"/>
      <protection locked="0" hidden="1"/>
    </xf>
    <xf numFmtId="49" fontId="22" fillId="0" borderId="18" xfId="0" applyNumberFormat="1" applyFont="1" applyBorder="1" applyAlignment="1" applyProtection="1">
      <alignment horizontal="center" vertical="center" textRotation="90" shrinkToFit="1"/>
    </xf>
    <xf numFmtId="49" fontId="22" fillId="0" borderId="19" xfId="0" applyNumberFormat="1" applyFont="1" applyBorder="1" applyAlignment="1">
      <alignment horizontal="center" vertical="center" textRotation="90" shrinkToFit="1"/>
    </xf>
    <xf numFmtId="49" fontId="22" fillId="0" borderId="20" xfId="0" applyNumberFormat="1" applyFont="1" applyFill="1" applyBorder="1" applyAlignment="1" applyProtection="1">
      <alignment horizontal="center" vertical="center" textRotation="90" shrinkToFit="1"/>
    </xf>
    <xf numFmtId="49" fontId="22" fillId="0" borderId="21" xfId="0" quotePrefix="1" applyNumberFormat="1" applyFont="1" applyFill="1" applyBorder="1" applyAlignment="1" applyProtection="1">
      <alignment horizontal="center" vertical="center" textRotation="90" shrinkToFit="1"/>
    </xf>
    <xf numFmtId="49" fontId="50" fillId="13" borderId="5" xfId="0" quotePrefix="1" applyNumberFormat="1" applyFont="1" applyFill="1" applyBorder="1" applyAlignment="1" applyProtection="1">
      <alignment horizontal="center" vertical="center" textRotation="90" shrinkToFit="1"/>
      <protection locked="0" hidden="1"/>
    </xf>
    <xf numFmtId="49" fontId="22" fillId="0" borderId="17" xfId="0" applyNumberFormat="1" applyFont="1" applyBorder="1" applyAlignment="1">
      <alignment horizontal="center" vertical="center" textRotation="90" shrinkToFit="1"/>
    </xf>
    <xf numFmtId="49" fontId="22" fillId="0" borderId="17" xfId="0" quotePrefix="1" applyNumberFormat="1" applyFont="1" applyBorder="1" applyAlignment="1">
      <alignment horizontal="center" vertical="center" textRotation="90" shrinkToFit="1"/>
    </xf>
    <xf numFmtId="49" fontId="22" fillId="0" borderId="22" xfId="0" applyNumberFormat="1" applyFont="1" applyBorder="1" applyAlignment="1">
      <alignment horizontal="center" vertical="center" textRotation="90" shrinkToFit="1"/>
    </xf>
    <xf numFmtId="49" fontId="24" fillId="2" borderId="12" xfId="0" applyNumberFormat="1" applyFont="1" applyFill="1" applyBorder="1" applyAlignment="1" applyProtection="1">
      <alignment horizontal="center" vertical="center" textRotation="90" shrinkToFit="1"/>
      <protection locked="0" hidden="1"/>
    </xf>
    <xf numFmtId="49" fontId="24" fillId="2" borderId="13" xfId="0" applyNumberFormat="1" applyFont="1" applyFill="1" applyBorder="1" applyAlignment="1" applyProtection="1">
      <alignment horizontal="center" vertical="center" textRotation="90" shrinkToFit="1"/>
      <protection locked="0" hidden="1"/>
    </xf>
    <xf numFmtId="0" fontId="31" fillId="3" borderId="0" xfId="0" applyFont="1" applyFill="1" applyAlignment="1" applyProtection="1">
      <alignment vertical="center"/>
      <protection locked="0" hidden="1"/>
    </xf>
    <xf numFmtId="0" fontId="49" fillId="3" borderId="0" xfId="0" applyFont="1" applyFill="1" applyAlignment="1" applyProtection="1">
      <alignment vertical="center"/>
      <protection locked="0" hidden="1"/>
    </xf>
    <xf numFmtId="0" fontId="49" fillId="3" borderId="0" xfId="0" applyFont="1" applyFill="1" applyAlignment="1" applyProtection="1">
      <alignment horizontal="center" vertical="center"/>
      <protection locked="0" hidden="1"/>
    </xf>
    <xf numFmtId="0" fontId="38" fillId="3" borderId="24" xfId="0" applyNumberFormat="1" applyFont="1" applyFill="1" applyBorder="1" applyAlignment="1" applyProtection="1">
      <alignment horizontal="center" vertical="center" shrinkToFit="1"/>
      <protection locked="0"/>
    </xf>
    <xf numFmtId="49" fontId="22" fillId="3" borderId="22" xfId="0" applyNumberFormat="1" applyFont="1" applyFill="1" applyBorder="1" applyAlignment="1" applyProtection="1">
      <alignment horizontal="center" vertical="center" shrinkToFit="1"/>
    </xf>
    <xf numFmtId="49" fontId="22" fillId="3" borderId="18" xfId="0" applyNumberFormat="1" applyFont="1" applyFill="1" applyBorder="1" applyAlignment="1" applyProtection="1">
      <alignment horizontal="center" vertical="center" shrinkToFit="1"/>
    </xf>
    <xf numFmtId="49" fontId="22" fillId="3" borderId="25" xfId="0" applyNumberFormat="1" applyFont="1" applyFill="1" applyBorder="1" applyAlignment="1" applyProtection="1">
      <alignment horizontal="center" vertical="center" shrinkToFit="1"/>
    </xf>
    <xf numFmtId="49" fontId="50" fillId="13" borderId="5" xfId="0" quotePrefix="1" applyNumberFormat="1" applyFont="1" applyFill="1" applyBorder="1" applyAlignment="1" applyProtection="1">
      <alignment horizontal="center" vertical="center" shrinkToFit="1"/>
      <protection locked="0" hidden="1"/>
    </xf>
    <xf numFmtId="49" fontId="22" fillId="3" borderId="23" xfId="0" applyNumberFormat="1" applyFont="1" applyFill="1" applyBorder="1" applyAlignment="1">
      <alignment horizontal="center" vertical="center" shrinkToFit="1"/>
    </xf>
    <xf numFmtId="49" fontId="25" fillId="4" borderId="8" xfId="0" applyNumberFormat="1" applyFont="1" applyFill="1" applyBorder="1" applyAlignment="1" applyProtection="1">
      <alignment horizontal="center" vertical="center" shrinkToFit="1"/>
      <protection locked="0" hidden="1"/>
    </xf>
    <xf numFmtId="49" fontId="22" fillId="3" borderId="26" xfId="0" applyNumberFormat="1" applyFont="1" applyFill="1" applyBorder="1" applyAlignment="1">
      <alignment horizontal="center" vertical="center" shrinkToFit="1"/>
    </xf>
    <xf numFmtId="49" fontId="24" fillId="2" borderId="13" xfId="0" applyNumberFormat="1" applyFont="1" applyFill="1" applyBorder="1" applyAlignment="1" applyProtection="1">
      <alignment horizontal="center" vertical="center" shrinkToFit="1"/>
      <protection locked="0" hidden="1"/>
    </xf>
    <xf numFmtId="0" fontId="38" fillId="4" borderId="8" xfId="0" applyFont="1" applyFill="1" applyBorder="1" applyAlignment="1" applyProtection="1">
      <alignment horizontal="center" vertical="center" textRotation="90" shrinkToFit="1"/>
      <protection locked="0" hidden="1"/>
    </xf>
    <xf numFmtId="1" fontId="24" fillId="3" borderId="14" xfId="0" applyNumberFormat="1" applyFont="1" applyFill="1" applyBorder="1" applyAlignment="1" applyProtection="1">
      <alignment horizontal="center" vertical="center" shrinkToFit="1"/>
      <protection hidden="1"/>
    </xf>
    <xf numFmtId="0" fontId="51" fillId="3" borderId="28" xfId="0" applyNumberFormat="1" applyFont="1" applyFill="1" applyBorder="1" applyAlignment="1" applyProtection="1">
      <alignment horizontal="center" vertical="center" shrinkToFit="1"/>
      <protection hidden="1"/>
    </xf>
    <xf numFmtId="0" fontId="51" fillId="3" borderId="15" xfId="0" applyNumberFormat="1" applyFont="1" applyFill="1" applyBorder="1" applyAlignment="1" applyProtection="1">
      <alignment horizontal="center" vertical="center" shrinkToFit="1"/>
      <protection hidden="1"/>
    </xf>
    <xf numFmtId="1" fontId="24" fillId="7" borderId="14" xfId="0" applyNumberFormat="1" applyFont="1" applyFill="1" applyBorder="1" applyAlignment="1" applyProtection="1">
      <alignment horizontal="center" vertical="center" shrinkToFit="1"/>
      <protection hidden="1"/>
    </xf>
    <xf numFmtId="1" fontId="34" fillId="7" borderId="29" xfId="0" applyNumberFormat="1" applyFont="1" applyFill="1" applyBorder="1" applyAlignment="1" applyProtection="1">
      <alignment horizontal="center" vertical="center" shrinkToFit="1"/>
      <protection hidden="1"/>
    </xf>
    <xf numFmtId="1" fontId="24" fillId="12" borderId="14" xfId="0" applyNumberFormat="1" applyFont="1" applyFill="1" applyBorder="1" applyAlignment="1" applyProtection="1">
      <alignment horizontal="center" vertical="center" shrinkToFit="1"/>
    </xf>
    <xf numFmtId="0" fontId="24" fillId="2" borderId="7" xfId="0" applyNumberFormat="1" applyFont="1" applyFill="1" applyBorder="1" applyAlignment="1" applyProtection="1">
      <alignment horizontal="center" vertical="center" shrinkToFit="1"/>
      <protection hidden="1"/>
    </xf>
    <xf numFmtId="0" fontId="24" fillId="2" borderId="11" xfId="0" applyNumberFormat="1" applyFont="1" applyFill="1" applyBorder="1" applyAlignment="1" applyProtection="1">
      <alignment horizontal="center" vertical="center" shrinkToFit="1"/>
      <protection hidden="1"/>
    </xf>
    <xf numFmtId="1" fontId="34" fillId="4" borderId="29" xfId="0" applyNumberFormat="1" applyFont="1" applyFill="1" applyBorder="1" applyAlignment="1" applyProtection="1">
      <alignment horizontal="center" vertical="center" shrinkToFit="1"/>
      <protection hidden="1"/>
    </xf>
    <xf numFmtId="1" fontId="22" fillId="7" borderId="14" xfId="0" applyNumberFormat="1" applyFont="1" applyFill="1" applyBorder="1" applyAlignment="1" applyProtection="1">
      <alignment horizontal="center" vertical="center" shrinkToFit="1"/>
      <protection hidden="1"/>
    </xf>
    <xf numFmtId="0" fontId="38" fillId="3" borderId="0" xfId="0" applyFont="1" applyFill="1" applyProtection="1">
      <protection locked="0" hidden="1"/>
    </xf>
    <xf numFmtId="0" fontId="15" fillId="3" borderId="0" xfId="0" applyFont="1" applyFill="1" applyProtection="1">
      <protection locked="0" hidden="1"/>
    </xf>
    <xf numFmtId="0" fontId="15" fillId="3" borderId="0" xfId="0" applyFont="1" applyFill="1" applyAlignment="1" applyProtection="1">
      <alignment horizontal="center"/>
      <protection locked="0" hidden="1"/>
    </xf>
    <xf numFmtId="0" fontId="21" fillId="2" borderId="2" xfId="0" applyFont="1" applyFill="1" applyBorder="1" applyAlignment="1" applyProtection="1">
      <alignment horizontal="center" vertical="center"/>
      <protection hidden="1"/>
    </xf>
    <xf numFmtId="49" fontId="25" fillId="0" borderId="3" xfId="0" applyNumberFormat="1" applyFont="1" applyFill="1" applyBorder="1" applyAlignment="1" applyProtection="1">
      <alignment horizontal="center" vertical="center"/>
    </xf>
    <xf numFmtId="49" fontId="23" fillId="0" borderId="31" xfId="0" applyNumberFormat="1" applyFont="1" applyFill="1" applyBorder="1" applyAlignment="1" applyProtection="1">
      <alignment vertical="center" shrinkToFit="1"/>
    </xf>
    <xf numFmtId="0" fontId="21" fillId="12" borderId="32" xfId="0" applyNumberFormat="1" applyFont="1" applyFill="1" applyBorder="1" applyAlignment="1" applyProtection="1">
      <alignment horizontal="center" vertical="center" shrinkToFit="1"/>
      <protection hidden="1"/>
    </xf>
    <xf numFmtId="0" fontId="21" fillId="4" borderId="2" xfId="0" applyNumberFormat="1" applyFont="1" applyFill="1" applyBorder="1" applyAlignment="1" applyProtection="1">
      <alignment horizontal="center" vertical="center" shrinkToFit="1"/>
      <protection hidden="1"/>
    </xf>
    <xf numFmtId="192" fontId="25" fillId="0" borderId="3" xfId="0" applyNumberFormat="1" applyFont="1" applyFill="1" applyBorder="1" applyAlignment="1" applyProtection="1">
      <alignment horizontal="center" vertical="center"/>
      <protection hidden="1"/>
    </xf>
    <xf numFmtId="0" fontId="35" fillId="11" borderId="30" xfId="0" applyFont="1" applyFill="1" applyBorder="1" applyAlignment="1" applyProtection="1">
      <alignment horizontal="center" vertical="center"/>
      <protection hidden="1"/>
    </xf>
    <xf numFmtId="0" fontId="22" fillId="0" borderId="33" xfId="0" applyNumberFormat="1" applyFont="1" applyFill="1" applyBorder="1" applyAlignment="1" applyProtection="1">
      <alignment horizontal="center" vertical="center" shrinkToFit="1"/>
    </xf>
    <xf numFmtId="0" fontId="22" fillId="0" borderId="34" xfId="0" applyNumberFormat="1" applyFont="1" applyFill="1" applyBorder="1" applyAlignment="1" applyProtection="1">
      <alignment horizontal="center" vertical="center" shrinkToFit="1"/>
    </xf>
    <xf numFmtId="0" fontId="22" fillId="3" borderId="35" xfId="0" applyNumberFormat="1" applyFont="1" applyFill="1" applyBorder="1" applyAlignment="1" applyProtection="1">
      <alignment horizontal="center" vertical="center" shrinkToFit="1"/>
    </xf>
    <xf numFmtId="187" fontId="24" fillId="2" borderId="3" xfId="0" applyNumberFormat="1" applyFont="1" applyFill="1" applyBorder="1" applyAlignment="1" applyProtection="1">
      <alignment horizontal="center" vertical="center" shrinkToFit="1"/>
      <protection hidden="1"/>
    </xf>
    <xf numFmtId="0" fontId="22" fillId="0" borderId="36" xfId="0" applyNumberFormat="1" applyFont="1" applyFill="1" applyBorder="1" applyAlignment="1" applyProtection="1">
      <alignment horizontal="center" vertical="center" shrinkToFit="1"/>
    </xf>
    <xf numFmtId="0" fontId="22" fillId="0" borderId="31" xfId="0" applyNumberFormat="1" applyFont="1" applyFill="1" applyBorder="1" applyAlignment="1" applyProtection="1">
      <alignment horizontal="center" vertical="center" shrinkToFit="1"/>
      <protection hidden="1"/>
    </xf>
    <xf numFmtId="187" fontId="34" fillId="3" borderId="37" xfId="0" applyNumberFormat="1" applyFont="1" applyFill="1" applyBorder="1" applyAlignment="1" applyProtection="1">
      <alignment horizontal="center" vertical="center" shrinkToFit="1"/>
      <protection hidden="1"/>
    </xf>
    <xf numFmtId="187" fontId="23" fillId="11" borderId="38" xfId="0" applyNumberFormat="1" applyFont="1" applyFill="1" applyBorder="1" applyAlignment="1" applyProtection="1">
      <alignment horizontal="center" vertical="center" shrinkToFit="1"/>
      <protection locked="0"/>
    </xf>
    <xf numFmtId="187" fontId="25" fillId="6" borderId="3" xfId="0" applyNumberFormat="1" applyFont="1" applyFill="1" applyBorder="1" applyAlignment="1" applyProtection="1">
      <alignment horizontal="center" vertical="center" shrinkToFit="1"/>
      <protection hidden="1"/>
    </xf>
    <xf numFmtId="0" fontId="24" fillId="2" borderId="3" xfId="0" applyNumberFormat="1" applyFont="1" applyFill="1" applyBorder="1" applyAlignment="1" applyProtection="1">
      <alignment horizontal="center" vertical="center" shrinkToFit="1"/>
      <protection hidden="1"/>
    </xf>
    <xf numFmtId="187" fontId="24" fillId="3" borderId="30" xfId="0" applyNumberFormat="1" applyFont="1" applyFill="1" applyBorder="1" applyAlignment="1" applyProtection="1">
      <alignment horizontal="center" vertical="center" shrinkToFit="1"/>
      <protection hidden="1"/>
    </xf>
    <xf numFmtId="1" fontId="34" fillId="9" borderId="3" xfId="0" applyNumberFormat="1" applyFont="1" applyFill="1" applyBorder="1" applyAlignment="1" applyProtection="1">
      <alignment horizontal="center" vertical="center" shrinkToFit="1"/>
      <protection hidden="1"/>
    </xf>
    <xf numFmtId="0" fontId="34" fillId="3" borderId="39" xfId="0" applyFont="1" applyFill="1" applyBorder="1" applyAlignment="1" applyProtection="1">
      <alignment horizontal="center" vertical="center" shrinkToFit="1"/>
      <protection hidden="1"/>
    </xf>
    <xf numFmtId="0" fontId="34" fillId="3" borderId="32" xfId="0" applyFont="1" applyFill="1" applyBorder="1" applyAlignment="1" applyProtection="1">
      <alignment horizontal="center" vertical="center" shrinkToFit="1"/>
      <protection hidden="1"/>
    </xf>
    <xf numFmtId="0" fontId="22" fillId="3" borderId="3" xfId="0" applyFont="1" applyFill="1" applyBorder="1" applyAlignment="1" applyProtection="1">
      <alignment horizontal="center" vertical="center" shrinkToFit="1"/>
      <protection hidden="1"/>
    </xf>
    <xf numFmtId="0" fontId="34" fillId="12" borderId="3" xfId="0" applyFont="1" applyFill="1" applyBorder="1" applyAlignment="1" applyProtection="1">
      <alignment horizontal="center" vertical="center" shrinkToFit="1"/>
      <protection hidden="1"/>
    </xf>
    <xf numFmtId="0" fontId="31" fillId="12" borderId="3" xfId="0" applyFont="1" applyFill="1" applyBorder="1" applyAlignment="1" applyProtection="1">
      <alignment horizontal="center" vertical="center" shrinkToFit="1"/>
      <protection hidden="1"/>
    </xf>
    <xf numFmtId="0" fontId="15" fillId="0" borderId="3" xfId="0" applyFont="1" applyBorder="1" applyAlignment="1" applyProtection="1">
      <alignment vertical="center"/>
      <protection locked="0" hidden="1"/>
    </xf>
    <xf numFmtId="1" fontId="22" fillId="3" borderId="3" xfId="0" applyNumberFormat="1" applyFont="1" applyFill="1" applyBorder="1" applyAlignment="1" applyProtection="1">
      <alignment horizontal="center" vertical="center" shrinkToFit="1"/>
      <protection hidden="1"/>
    </xf>
    <xf numFmtId="0" fontId="25" fillId="11" borderId="3" xfId="0" applyFont="1" applyFill="1" applyBorder="1" applyAlignment="1" applyProtection="1">
      <alignment horizontal="center" vertical="center" shrinkToFit="1"/>
      <protection hidden="1"/>
    </xf>
    <xf numFmtId="1" fontId="25" fillId="12" borderId="3" xfId="0" applyNumberFormat="1" applyFont="1" applyFill="1" applyBorder="1" applyAlignment="1" applyProtection="1">
      <alignment horizontal="center" vertical="center" shrinkToFit="1"/>
      <protection hidden="1"/>
    </xf>
    <xf numFmtId="0" fontId="45" fillId="5" borderId="0" xfId="0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vertical="center"/>
      <protection locked="0" hidden="1"/>
    </xf>
    <xf numFmtId="0" fontId="21" fillId="2" borderId="32" xfId="0" applyFont="1" applyFill="1" applyBorder="1" applyAlignment="1" applyProtection="1">
      <alignment horizontal="center" vertical="center"/>
      <protection hidden="1"/>
    </xf>
    <xf numFmtId="49" fontId="25" fillId="0" borderId="32" xfId="0" applyNumberFormat="1" applyFont="1" applyFill="1" applyBorder="1" applyAlignment="1" applyProtection="1">
      <alignment horizontal="center" vertical="center"/>
    </xf>
    <xf numFmtId="49" fontId="23" fillId="0" borderId="39" xfId="0" applyNumberFormat="1" applyFont="1" applyFill="1" applyBorder="1" applyAlignment="1" applyProtection="1">
      <alignment vertical="center" shrinkToFit="1"/>
    </xf>
    <xf numFmtId="192" fontId="25" fillId="0" borderId="2" xfId="0" applyNumberFormat="1" applyFont="1" applyFill="1" applyBorder="1" applyAlignment="1" applyProtection="1">
      <alignment horizontal="center" vertical="center"/>
      <protection hidden="1"/>
    </xf>
    <xf numFmtId="0" fontId="35" fillId="11" borderId="44" xfId="0" applyFont="1" applyFill="1" applyBorder="1" applyAlignment="1" applyProtection="1">
      <alignment horizontal="center" vertical="center"/>
      <protection hidden="1"/>
    </xf>
    <xf numFmtId="0" fontId="22" fillId="0" borderId="45" xfId="0" applyNumberFormat="1" applyFont="1" applyFill="1" applyBorder="1" applyAlignment="1" applyProtection="1">
      <alignment horizontal="center" vertical="center" shrinkToFit="1"/>
    </xf>
    <xf numFmtId="0" fontId="22" fillId="0" borderId="46" xfId="0" applyNumberFormat="1" applyFont="1" applyFill="1" applyBorder="1" applyAlignment="1" applyProtection="1">
      <alignment horizontal="center" vertical="center" shrinkToFit="1"/>
    </xf>
    <xf numFmtId="0" fontId="22" fillId="3" borderId="47" xfId="0" applyNumberFormat="1" applyFont="1" applyFill="1" applyBorder="1" applyAlignment="1" applyProtection="1">
      <alignment horizontal="center" vertical="center" shrinkToFit="1"/>
    </xf>
    <xf numFmtId="187" fontId="24" fillId="2" borderId="32" xfId="0" applyNumberFormat="1" applyFont="1" applyFill="1" applyBorder="1" applyAlignment="1" applyProtection="1">
      <alignment horizontal="center" vertical="center" shrinkToFit="1"/>
      <protection hidden="1"/>
    </xf>
    <xf numFmtId="0" fontId="22" fillId="0" borderId="48" xfId="0" applyNumberFormat="1" applyFont="1" applyFill="1" applyBorder="1" applyAlignment="1" applyProtection="1">
      <alignment horizontal="center" vertical="center" shrinkToFit="1"/>
    </xf>
    <xf numFmtId="187" fontId="34" fillId="3" borderId="49" xfId="0" applyNumberFormat="1" applyFont="1" applyFill="1" applyBorder="1" applyAlignment="1" applyProtection="1">
      <alignment horizontal="center" vertical="center" shrinkToFit="1"/>
      <protection hidden="1"/>
    </xf>
    <xf numFmtId="187" fontId="23" fillId="11" borderId="50" xfId="0" applyNumberFormat="1" applyFont="1" applyFill="1" applyBorder="1" applyAlignment="1" applyProtection="1">
      <alignment horizontal="center" vertical="center" shrinkToFit="1"/>
      <protection locked="0"/>
    </xf>
    <xf numFmtId="187" fontId="25" fillId="6" borderId="32" xfId="0" applyNumberFormat="1" applyFont="1" applyFill="1" applyBorder="1" applyAlignment="1" applyProtection="1">
      <alignment horizontal="center" vertical="center" shrinkToFit="1"/>
      <protection hidden="1"/>
    </xf>
    <xf numFmtId="187" fontId="24" fillId="3" borderId="44" xfId="0" applyNumberFormat="1" applyFont="1" applyFill="1" applyBorder="1" applyAlignment="1" applyProtection="1">
      <alignment horizontal="center" vertical="center" shrinkToFit="1"/>
      <protection hidden="1"/>
    </xf>
    <xf numFmtId="1" fontId="34" fillId="9" borderId="32" xfId="0" applyNumberFormat="1" applyFont="1" applyFill="1" applyBorder="1" applyAlignment="1" applyProtection="1">
      <alignment horizontal="center" vertical="center" shrinkToFit="1"/>
      <protection hidden="1"/>
    </xf>
    <xf numFmtId="0" fontId="22" fillId="3" borderId="32" xfId="0" applyFont="1" applyFill="1" applyBorder="1" applyAlignment="1" applyProtection="1">
      <alignment horizontal="center" vertical="center" shrinkToFit="1"/>
      <protection hidden="1"/>
    </xf>
    <xf numFmtId="0" fontId="31" fillId="12" borderId="2" xfId="0" applyFont="1" applyFill="1" applyBorder="1" applyAlignment="1" applyProtection="1">
      <alignment horizontal="center" vertical="center" shrinkToFit="1"/>
      <protection hidden="1"/>
    </xf>
    <xf numFmtId="0" fontId="15" fillId="0" borderId="32" xfId="0" applyFont="1" applyBorder="1" applyAlignment="1" applyProtection="1">
      <alignment vertical="center"/>
      <protection locked="0" hidden="1"/>
    </xf>
    <xf numFmtId="1" fontId="22" fillId="3" borderId="32" xfId="0" applyNumberFormat="1" applyFont="1" applyFill="1" applyBorder="1" applyAlignment="1" applyProtection="1">
      <alignment horizontal="center" vertical="center" shrinkToFit="1"/>
      <protection hidden="1"/>
    </xf>
    <xf numFmtId="0" fontId="25" fillId="11" borderId="32" xfId="0" applyFont="1" applyFill="1" applyBorder="1" applyAlignment="1" applyProtection="1">
      <alignment horizontal="center" vertical="center" shrinkToFit="1"/>
      <protection hidden="1"/>
    </xf>
    <xf numFmtId="1" fontId="25" fillId="12" borderId="32" xfId="0" applyNumberFormat="1" applyFont="1" applyFill="1" applyBorder="1" applyAlignment="1" applyProtection="1">
      <alignment horizontal="center" vertical="center" shrinkToFit="1"/>
      <protection hidden="1"/>
    </xf>
    <xf numFmtId="0" fontId="38" fillId="11" borderId="44" xfId="0" applyFont="1" applyFill="1" applyBorder="1" applyAlignment="1" applyProtection="1">
      <alignment horizontal="center" vertical="center"/>
      <protection hidden="1"/>
    </xf>
    <xf numFmtId="0" fontId="38" fillId="11" borderId="32" xfId="0" applyFont="1" applyFill="1" applyBorder="1" applyAlignment="1" applyProtection="1">
      <alignment horizontal="center" vertical="center" shrinkToFit="1"/>
      <protection hidden="1"/>
    </xf>
    <xf numFmtId="0" fontId="21" fillId="2" borderId="52" xfId="0" applyFont="1" applyFill="1" applyBorder="1" applyAlignment="1" applyProtection="1">
      <alignment horizontal="center" vertical="center"/>
      <protection hidden="1"/>
    </xf>
    <xf numFmtId="49" fontId="25" fillId="0" borderId="52" xfId="0" applyNumberFormat="1" applyFont="1" applyFill="1" applyBorder="1" applyAlignment="1" applyProtection="1">
      <alignment horizontal="center" vertical="center"/>
    </xf>
    <xf numFmtId="49" fontId="23" fillId="0" borderId="54" xfId="0" applyNumberFormat="1" applyFont="1" applyFill="1" applyBorder="1" applyAlignment="1" applyProtection="1">
      <alignment vertical="center" shrinkToFit="1"/>
    </xf>
    <xf numFmtId="0" fontId="21" fillId="12" borderId="52" xfId="0" applyNumberFormat="1" applyFont="1" applyFill="1" applyBorder="1" applyAlignment="1" applyProtection="1">
      <alignment horizontal="center" vertical="center" shrinkToFit="1"/>
      <protection hidden="1"/>
    </xf>
    <xf numFmtId="192" fontId="25" fillId="0" borderId="8" xfId="0" applyNumberFormat="1" applyFont="1" applyFill="1" applyBorder="1" applyAlignment="1" applyProtection="1">
      <alignment horizontal="center" vertical="center"/>
      <protection hidden="1"/>
    </xf>
    <xf numFmtId="0" fontId="38" fillId="11" borderId="53" xfId="0" applyFont="1" applyFill="1" applyBorder="1" applyAlignment="1" applyProtection="1">
      <alignment horizontal="center" vertical="center"/>
      <protection hidden="1"/>
    </xf>
    <xf numFmtId="0" fontId="22" fillId="0" borderId="55" xfId="0" applyNumberFormat="1" applyFont="1" applyFill="1" applyBorder="1" applyAlignment="1" applyProtection="1">
      <alignment horizontal="center" vertical="center" shrinkToFit="1"/>
    </xf>
    <xf numFmtId="0" fontId="22" fillId="0" borderId="56" xfId="0" applyNumberFormat="1" applyFont="1" applyFill="1" applyBorder="1" applyAlignment="1" applyProtection="1">
      <alignment horizontal="center" vertical="center" shrinkToFit="1"/>
    </xf>
    <xf numFmtId="0" fontId="22" fillId="3" borderId="57" xfId="0" applyNumberFormat="1" applyFont="1" applyFill="1" applyBorder="1" applyAlignment="1" applyProtection="1">
      <alignment horizontal="center" vertical="center" shrinkToFit="1"/>
    </xf>
    <xf numFmtId="187" fontId="24" fillId="2" borderId="52" xfId="0" applyNumberFormat="1" applyFont="1" applyFill="1" applyBorder="1" applyAlignment="1" applyProtection="1">
      <alignment horizontal="center" vertical="center" shrinkToFit="1"/>
      <protection hidden="1"/>
    </xf>
    <xf numFmtId="0" fontId="22" fillId="0" borderId="58" xfId="0" applyNumberFormat="1" applyFont="1" applyFill="1" applyBorder="1" applyAlignment="1" applyProtection="1">
      <alignment horizontal="center" vertical="center" shrinkToFit="1"/>
    </xf>
    <xf numFmtId="0" fontId="22" fillId="0" borderId="15" xfId="0" applyNumberFormat="1" applyFont="1" applyFill="1" applyBorder="1" applyAlignment="1" applyProtection="1">
      <alignment horizontal="center" vertical="center" shrinkToFit="1"/>
      <protection hidden="1"/>
    </xf>
    <xf numFmtId="187" fontId="34" fillId="3" borderId="1" xfId="0" applyNumberFormat="1" applyFont="1" applyFill="1" applyBorder="1" applyAlignment="1" applyProtection="1">
      <alignment horizontal="center" vertical="center" shrinkToFit="1"/>
      <protection hidden="1"/>
    </xf>
    <xf numFmtId="187" fontId="23" fillId="11" borderId="59" xfId="0" applyNumberFormat="1" applyFont="1" applyFill="1" applyBorder="1" applyAlignment="1" applyProtection="1">
      <alignment horizontal="center" vertical="center" shrinkToFit="1"/>
      <protection locked="0"/>
    </xf>
    <xf numFmtId="187" fontId="25" fillId="6" borderId="52" xfId="0" applyNumberFormat="1" applyFont="1" applyFill="1" applyBorder="1" applyAlignment="1" applyProtection="1">
      <alignment horizontal="center" vertical="center" shrinkToFit="1"/>
      <protection hidden="1"/>
    </xf>
    <xf numFmtId="187" fontId="24" fillId="3" borderId="53" xfId="0" applyNumberFormat="1" applyFont="1" applyFill="1" applyBorder="1" applyAlignment="1" applyProtection="1">
      <alignment horizontal="center" vertical="center" shrinkToFit="1"/>
      <protection hidden="1"/>
    </xf>
    <xf numFmtId="1" fontId="34" fillId="9" borderId="52" xfId="0" applyNumberFormat="1" applyFont="1" applyFill="1" applyBorder="1" applyAlignment="1" applyProtection="1">
      <alignment horizontal="center" vertical="center" shrinkToFit="1"/>
      <protection hidden="1"/>
    </xf>
    <xf numFmtId="0" fontId="34" fillId="3" borderId="54" xfId="0" applyFont="1" applyFill="1" applyBorder="1" applyAlignment="1" applyProtection="1">
      <alignment horizontal="center" vertical="center" shrinkToFit="1"/>
      <protection hidden="1"/>
    </xf>
    <xf numFmtId="0" fontId="22" fillId="3" borderId="52" xfId="0" applyFont="1" applyFill="1" applyBorder="1" applyAlignment="1" applyProtection="1">
      <alignment horizontal="center" vertical="center" shrinkToFit="1"/>
      <protection hidden="1"/>
    </xf>
    <xf numFmtId="0" fontId="31" fillId="12" borderId="8" xfId="0" applyFont="1" applyFill="1" applyBorder="1" applyAlignment="1" applyProtection="1">
      <alignment horizontal="center" vertical="center" shrinkToFit="1"/>
      <protection hidden="1"/>
    </xf>
    <xf numFmtId="0" fontId="15" fillId="0" borderId="52" xfId="0" applyFont="1" applyBorder="1" applyAlignment="1" applyProtection="1">
      <alignment vertical="center"/>
      <protection locked="0" hidden="1"/>
    </xf>
    <xf numFmtId="0" fontId="38" fillId="11" borderId="52" xfId="0" applyFont="1" applyFill="1" applyBorder="1" applyAlignment="1" applyProtection="1">
      <alignment horizontal="center" vertical="center" shrinkToFit="1"/>
      <protection hidden="1"/>
    </xf>
    <xf numFmtId="1" fontId="22" fillId="3" borderId="52" xfId="0" applyNumberFormat="1" applyFont="1" applyFill="1" applyBorder="1" applyAlignment="1" applyProtection="1">
      <alignment horizontal="center" vertical="center" shrinkToFit="1"/>
      <protection hidden="1"/>
    </xf>
    <xf numFmtId="0" fontId="25" fillId="11" borderId="52" xfId="0" applyFont="1" applyFill="1" applyBorder="1" applyAlignment="1" applyProtection="1">
      <alignment horizontal="center" vertical="center" shrinkToFit="1"/>
      <protection hidden="1"/>
    </xf>
    <xf numFmtId="1" fontId="25" fillId="12" borderId="52" xfId="0" applyNumberFormat="1" applyFont="1" applyFill="1" applyBorder="1" applyAlignment="1" applyProtection="1">
      <alignment horizontal="center" vertical="center" shrinkToFit="1"/>
      <protection hidden="1"/>
    </xf>
    <xf numFmtId="0" fontId="25" fillId="11" borderId="61" xfId="0" applyFont="1" applyFill="1" applyBorder="1" applyAlignment="1" applyProtection="1">
      <alignment horizontal="center" vertical="center" shrinkToFit="1"/>
      <protection hidden="1"/>
    </xf>
    <xf numFmtId="0" fontId="38" fillId="11" borderId="2" xfId="0" applyFont="1" applyFill="1" applyBorder="1" applyAlignment="1" applyProtection="1">
      <alignment horizontal="center" vertical="center"/>
      <protection hidden="1"/>
    </xf>
    <xf numFmtId="0" fontId="22" fillId="3" borderId="42" xfId="0" applyNumberFormat="1" applyFont="1" applyFill="1" applyBorder="1" applyAlignment="1" applyProtection="1">
      <alignment horizontal="center" vertical="center" shrinkToFit="1"/>
    </xf>
    <xf numFmtId="0" fontId="34" fillId="3" borderId="3" xfId="0" applyFont="1" applyFill="1" applyBorder="1" applyAlignment="1" applyProtection="1">
      <alignment horizontal="center" vertical="center" shrinkToFit="1"/>
      <protection hidden="1"/>
    </xf>
    <xf numFmtId="0" fontId="38" fillId="11" borderId="2" xfId="0" applyFont="1" applyFill="1" applyBorder="1" applyAlignment="1" applyProtection="1">
      <alignment horizontal="center" vertical="center" shrinkToFit="1"/>
      <protection hidden="1"/>
    </xf>
    <xf numFmtId="0" fontId="53" fillId="15" borderId="0" xfId="0" applyFont="1" applyFill="1" applyBorder="1" applyAlignment="1" applyProtection="1">
      <alignment horizontal="center" vertical="center"/>
      <protection locked="0" hidden="1"/>
    </xf>
    <xf numFmtId="0" fontId="54" fillId="15" borderId="0" xfId="0" applyFont="1" applyFill="1" applyBorder="1" applyAlignment="1" applyProtection="1">
      <alignment horizontal="center" vertical="center"/>
      <protection hidden="1"/>
    </xf>
    <xf numFmtId="0" fontId="53" fillId="15" borderId="0" xfId="0" applyFont="1" applyFill="1" applyAlignment="1" applyProtection="1">
      <alignment vertical="center"/>
      <protection locked="0" hidden="1"/>
    </xf>
    <xf numFmtId="0" fontId="38" fillId="11" borderId="32" xfId="0" applyFont="1" applyFill="1" applyBorder="1" applyAlignment="1" applyProtection="1">
      <alignment horizontal="center" vertical="center"/>
      <protection hidden="1"/>
    </xf>
    <xf numFmtId="0" fontId="38" fillId="11" borderId="52" xfId="0" applyFont="1" applyFill="1" applyBorder="1" applyAlignment="1" applyProtection="1">
      <alignment horizontal="center" vertical="center"/>
      <protection hidden="1"/>
    </xf>
    <xf numFmtId="0" fontId="22" fillId="3" borderId="24" xfId="0" applyNumberFormat="1" applyFont="1" applyFill="1" applyBorder="1" applyAlignment="1" applyProtection="1">
      <alignment horizontal="center" vertical="center" shrinkToFit="1"/>
    </xf>
    <xf numFmtId="0" fontId="34" fillId="3" borderId="52" xfId="0" applyFont="1" applyFill="1" applyBorder="1" applyAlignment="1" applyProtection="1">
      <alignment horizontal="center" vertical="center" shrinkToFit="1"/>
      <protection hidden="1"/>
    </xf>
    <xf numFmtId="0" fontId="15" fillId="5" borderId="0" xfId="0" applyFont="1" applyFill="1" applyAlignment="1" applyProtection="1">
      <alignment vertical="center"/>
      <protection locked="0" hidden="1"/>
    </xf>
    <xf numFmtId="0" fontId="15" fillId="5" borderId="0" xfId="0" applyFont="1" applyFill="1" applyAlignment="1" applyProtection="1">
      <alignment horizontal="center" vertical="center"/>
      <protection locked="0" hidden="1"/>
    </xf>
    <xf numFmtId="0" fontId="53" fillId="0" borderId="0" xfId="0" applyFont="1" applyFill="1" applyAlignment="1" applyProtection="1">
      <alignment vertical="center"/>
      <protection hidden="1"/>
    </xf>
    <xf numFmtId="0" fontId="55" fillId="0" borderId="0" xfId="0" applyFont="1" applyFill="1" applyAlignment="1" applyProtection="1">
      <alignment vertical="center"/>
      <protection hidden="1"/>
    </xf>
    <xf numFmtId="0" fontId="24" fillId="2" borderId="14" xfId="0" applyNumberFormat="1" applyFont="1" applyFill="1" applyBorder="1" applyAlignment="1" applyProtection="1">
      <alignment horizontal="center" vertical="center" shrinkToFit="1"/>
      <protection hidden="1"/>
    </xf>
    <xf numFmtId="0" fontId="15" fillId="0" borderId="0" xfId="0" applyFont="1" applyAlignment="1" applyProtection="1">
      <alignment horizontal="center"/>
      <protection hidden="1"/>
    </xf>
    <xf numFmtId="49" fontId="38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15" fillId="4" borderId="0" xfId="0" applyFont="1" applyFill="1" applyAlignment="1" applyProtection="1">
      <alignment horizontal="center"/>
      <protection hidden="1"/>
    </xf>
    <xf numFmtId="0" fontId="45" fillId="5" borderId="0" xfId="0" applyFont="1" applyFill="1" applyAlignment="1" applyProtection="1">
      <alignment horizontal="center"/>
      <protection hidden="1"/>
    </xf>
    <xf numFmtId="0" fontId="15" fillId="5" borderId="0" xfId="0" applyFont="1" applyFill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Fill="1" applyProtection="1">
      <protection hidden="1"/>
    </xf>
    <xf numFmtId="0" fontId="15" fillId="0" borderId="0" xfId="0" applyFont="1" applyFill="1" applyAlignment="1" applyProtection="1">
      <alignment horizontal="center"/>
      <protection hidden="1"/>
    </xf>
    <xf numFmtId="49" fontId="15" fillId="0" borderId="0" xfId="0" applyNumberFormat="1" applyFont="1" applyAlignment="1" applyProtection="1">
      <alignment horizontal="center"/>
      <protection hidden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15" fillId="0" borderId="0" xfId="0" applyFont="1" applyFill="1" applyBorder="1" applyAlignment="1" applyProtection="1">
      <alignment vertical="center"/>
      <protection hidden="1"/>
    </xf>
    <xf numFmtId="0" fontId="45" fillId="5" borderId="0" xfId="0" applyFont="1" applyFill="1" applyBorder="1" applyAlignment="1" applyProtection="1">
      <alignment vertical="center"/>
      <protection hidden="1"/>
    </xf>
    <xf numFmtId="0" fontId="15" fillId="5" borderId="0" xfId="0" applyFont="1" applyFill="1" applyBorder="1" applyAlignment="1" applyProtection="1">
      <alignment vertical="center"/>
      <protection hidden="1"/>
    </xf>
    <xf numFmtId="0" fontId="15" fillId="5" borderId="0" xfId="0" applyFont="1" applyFill="1" applyBorder="1" applyAlignment="1" applyProtection="1">
      <alignment horizontal="center" vertical="center"/>
      <protection hidden="1"/>
    </xf>
    <xf numFmtId="0" fontId="58" fillId="9" borderId="0" xfId="0" applyFont="1" applyFill="1" applyAlignment="1" applyProtection="1">
      <alignment horizontal="center"/>
      <protection hidden="1"/>
    </xf>
    <xf numFmtId="49" fontId="58" fillId="9" borderId="0" xfId="0" applyNumberFormat="1" applyFont="1" applyFill="1" applyAlignment="1" applyProtection="1">
      <alignment horizontal="center"/>
      <protection hidden="1"/>
    </xf>
    <xf numFmtId="0" fontId="58" fillId="9" borderId="0" xfId="0" applyFont="1" applyFill="1" applyProtection="1">
      <protection hidden="1"/>
    </xf>
    <xf numFmtId="0" fontId="45" fillId="5" borderId="0" xfId="0" applyFont="1" applyFill="1" applyAlignment="1" applyProtection="1">
      <alignment vertical="center"/>
      <protection hidden="1"/>
    </xf>
    <xf numFmtId="0" fontId="15" fillId="0" borderId="0" xfId="0" applyFont="1" applyFill="1" applyAlignment="1" applyProtection="1">
      <alignment vertical="center"/>
      <protection hidden="1"/>
    </xf>
    <xf numFmtId="0" fontId="15" fillId="0" borderId="0" xfId="0" applyFont="1" applyFill="1" applyAlignment="1" applyProtection="1">
      <alignment horizontal="center" vertical="center"/>
      <protection hidden="1"/>
    </xf>
    <xf numFmtId="0" fontId="58" fillId="0" borderId="0" xfId="0" applyFont="1" applyFill="1" applyProtection="1">
      <protection hidden="1"/>
    </xf>
    <xf numFmtId="0" fontId="45" fillId="5" borderId="0" xfId="0" applyFont="1" applyFill="1" applyProtection="1">
      <protection hidden="1"/>
    </xf>
    <xf numFmtId="0" fontId="58" fillId="0" borderId="0" xfId="0" applyFont="1" applyFill="1" applyAlignment="1" applyProtection="1">
      <alignment horizontal="center"/>
      <protection hidden="1"/>
    </xf>
    <xf numFmtId="0" fontId="53" fillId="9" borderId="0" xfId="0" applyFont="1" applyFill="1" applyAlignment="1" applyProtection="1">
      <alignment horizontal="center"/>
      <protection hidden="1"/>
    </xf>
    <xf numFmtId="0" fontId="53" fillId="5" borderId="0" xfId="0" applyFont="1" applyFill="1" applyProtection="1">
      <protection hidden="1"/>
    </xf>
    <xf numFmtId="0" fontId="53" fillId="0" borderId="0" xfId="0" applyFont="1" applyFill="1" applyProtection="1">
      <protection hidden="1"/>
    </xf>
    <xf numFmtId="0" fontId="53" fillId="0" borderId="0" xfId="0" applyFont="1" applyFill="1" applyAlignment="1" applyProtection="1">
      <alignment horizontal="center"/>
      <protection hidden="1"/>
    </xf>
    <xf numFmtId="0" fontId="53" fillId="0" borderId="0" xfId="0" applyFont="1"/>
    <xf numFmtId="0" fontId="34" fillId="4" borderId="0" xfId="0" applyFont="1" applyFill="1" applyAlignment="1" applyProtection="1">
      <alignment vertical="center"/>
      <protection hidden="1"/>
    </xf>
    <xf numFmtId="0" fontId="23" fillId="4" borderId="0" xfId="0" applyFont="1" applyFill="1" applyProtection="1">
      <protection hidden="1"/>
    </xf>
    <xf numFmtId="0" fontId="23" fillId="4" borderId="0" xfId="0" applyFont="1" applyFill="1" applyAlignment="1" applyProtection="1">
      <alignment vertical="center"/>
      <protection hidden="1"/>
    </xf>
    <xf numFmtId="0" fontId="23" fillId="4" borderId="0" xfId="0" applyFont="1" applyFill="1" applyAlignment="1" applyProtection="1">
      <alignment vertical="center" shrinkToFit="1"/>
      <protection hidden="1"/>
    </xf>
    <xf numFmtId="0" fontId="23" fillId="4" borderId="0" xfId="0" applyFont="1" applyFill="1" applyAlignment="1" applyProtection="1">
      <alignment horizontal="center" vertical="center"/>
      <protection hidden="1"/>
    </xf>
    <xf numFmtId="1" fontId="23" fillId="4" borderId="0" xfId="0" applyNumberFormat="1" applyFont="1" applyFill="1" applyAlignment="1" applyProtection="1">
      <alignment horizontal="center" vertical="center"/>
      <protection hidden="1"/>
    </xf>
    <xf numFmtId="0" fontId="60" fillId="4" borderId="0" xfId="0" applyFont="1" applyFill="1" applyAlignment="1" applyProtection="1">
      <alignment horizontal="right" vertical="center"/>
      <protection hidden="1"/>
    </xf>
    <xf numFmtId="0" fontId="23" fillId="0" borderId="0" xfId="0" applyFont="1"/>
    <xf numFmtId="0" fontId="15" fillId="0" borderId="0" xfId="0" applyFont="1" applyAlignment="1">
      <alignment horizontal="left" vertical="center" indent="1" shrinkToFit="1"/>
    </xf>
    <xf numFmtId="0" fontId="49" fillId="4" borderId="0" xfId="0" applyFont="1" applyFill="1" applyAlignment="1" applyProtection="1">
      <alignment vertical="center"/>
      <protection hidden="1"/>
    </xf>
    <xf numFmtId="0" fontId="34" fillId="2" borderId="3" xfId="0" applyFont="1" applyFill="1" applyBorder="1" applyAlignment="1" applyProtection="1">
      <alignment horizontal="center" vertical="center" shrinkToFit="1"/>
      <protection hidden="1"/>
    </xf>
    <xf numFmtId="0" fontId="35" fillId="7" borderId="7" xfId="0" applyFont="1" applyFill="1" applyBorder="1" applyAlignment="1" applyProtection="1">
      <alignment horizontal="center" vertical="center" shrinkToFit="1"/>
      <protection hidden="1"/>
    </xf>
    <xf numFmtId="0" fontId="56" fillId="6" borderId="7" xfId="0" applyFont="1" applyFill="1" applyBorder="1" applyAlignment="1" applyProtection="1">
      <alignment horizontal="center" vertical="center" shrinkToFit="1"/>
      <protection hidden="1"/>
    </xf>
    <xf numFmtId="1" fontId="31" fillId="3" borderId="15" xfId="0" applyNumberFormat="1" applyFont="1" applyFill="1" applyBorder="1" applyAlignment="1" applyProtection="1">
      <alignment horizontal="center" vertical="center"/>
    </xf>
    <xf numFmtId="1" fontId="31" fillId="3" borderId="14" xfId="0" applyNumberFormat="1" applyFont="1" applyFill="1" applyBorder="1" applyAlignment="1" applyProtection="1">
      <alignment horizontal="center" vertical="center"/>
    </xf>
    <xf numFmtId="0" fontId="34" fillId="14" borderId="32" xfId="0" applyFont="1" applyFill="1" applyBorder="1" applyAlignment="1" applyProtection="1">
      <alignment horizontal="center" vertical="center"/>
      <protection hidden="1"/>
    </xf>
    <xf numFmtId="0" fontId="38" fillId="7" borderId="6" xfId="0" applyFont="1" applyFill="1" applyBorder="1" applyAlignment="1" applyProtection="1">
      <alignment horizontal="center" shrinkToFit="1"/>
      <protection hidden="1"/>
    </xf>
    <xf numFmtId="0" fontId="56" fillId="6" borderId="6" xfId="0" applyFont="1" applyFill="1" applyBorder="1" applyAlignment="1" applyProtection="1">
      <alignment horizontal="center" vertical="center" shrinkToFit="1"/>
      <protection hidden="1"/>
    </xf>
    <xf numFmtId="0" fontId="15" fillId="4" borderId="0" xfId="0" applyFont="1" applyFill="1" applyAlignment="1" applyProtection="1">
      <alignment vertical="center"/>
      <protection hidden="1"/>
    </xf>
    <xf numFmtId="1" fontId="38" fillId="12" borderId="14" xfId="0" applyNumberFormat="1" applyFont="1" applyFill="1" applyBorder="1" applyAlignment="1" applyProtection="1">
      <alignment horizontal="center" vertical="center" shrinkToFit="1"/>
      <protection hidden="1"/>
    </xf>
    <xf numFmtId="1" fontId="38" fillId="2" borderId="14" xfId="0" applyNumberFormat="1" applyFont="1" applyFill="1" applyBorder="1" applyAlignment="1" applyProtection="1">
      <alignment horizontal="center" vertical="center" shrinkToFit="1"/>
      <protection hidden="1"/>
    </xf>
    <xf numFmtId="1" fontId="38" fillId="3" borderId="9" xfId="0" applyNumberFormat="1" applyFont="1" applyFill="1" applyBorder="1" applyAlignment="1" applyProtection="1">
      <alignment horizontal="center" vertical="center" shrinkToFit="1"/>
      <protection hidden="1"/>
    </xf>
    <xf numFmtId="0" fontId="24" fillId="4" borderId="52" xfId="0" applyFont="1" applyFill="1" applyBorder="1" applyAlignment="1" applyProtection="1">
      <alignment horizontal="center" vertical="center"/>
      <protection hidden="1"/>
    </xf>
    <xf numFmtId="0" fontId="38" fillId="7" borderId="8" xfId="0" applyFont="1" applyFill="1" applyBorder="1" applyAlignment="1" applyProtection="1">
      <alignment horizontal="center" shrinkToFit="1"/>
      <protection hidden="1"/>
    </xf>
    <xf numFmtId="0" fontId="56" fillId="6" borderId="8" xfId="0" applyFont="1" applyFill="1" applyBorder="1" applyAlignment="1" applyProtection="1">
      <alignment horizontal="center" vertical="center" shrinkToFit="1"/>
      <protection hidden="1"/>
    </xf>
    <xf numFmtId="0" fontId="23" fillId="11" borderId="3" xfId="0" applyFont="1" applyFill="1" applyBorder="1" applyAlignment="1" applyProtection="1">
      <alignment horizontal="center" vertical="center"/>
      <protection hidden="1"/>
    </xf>
    <xf numFmtId="0" fontId="23" fillId="2" borderId="3" xfId="0" applyFont="1" applyFill="1" applyBorder="1" applyAlignment="1" applyProtection="1">
      <alignment horizontal="center" vertical="center"/>
      <protection hidden="1"/>
    </xf>
    <xf numFmtId="0" fontId="23" fillId="3" borderId="37" xfId="0" applyNumberFormat="1" applyFont="1" applyFill="1" applyBorder="1" applyAlignment="1" applyProtection="1">
      <alignment horizontal="left" vertical="center" shrinkToFit="1"/>
      <protection hidden="1"/>
    </xf>
    <xf numFmtId="0" fontId="21" fillId="11" borderId="3" xfId="0" applyFont="1" applyFill="1" applyBorder="1" applyAlignment="1" applyProtection="1">
      <alignment horizontal="center" vertical="center" shrinkToFit="1"/>
      <protection hidden="1"/>
    </xf>
    <xf numFmtId="0" fontId="21" fillId="2" borderId="3" xfId="0" applyFont="1" applyFill="1" applyBorder="1" applyAlignment="1" applyProtection="1">
      <alignment horizontal="center" vertical="center" shrinkToFit="1"/>
      <protection hidden="1"/>
    </xf>
    <xf numFmtId="0" fontId="21" fillId="12" borderId="3" xfId="0" applyFont="1" applyFill="1" applyBorder="1" applyAlignment="1" applyProtection="1">
      <alignment horizontal="center" vertical="center" shrinkToFit="1"/>
      <protection hidden="1"/>
    </xf>
    <xf numFmtId="0" fontId="36" fillId="7" borderId="3" xfId="0" applyFont="1" applyFill="1" applyBorder="1" applyAlignment="1" applyProtection="1">
      <alignment horizontal="center" vertical="center" shrinkToFit="1"/>
      <protection hidden="1"/>
    </xf>
    <xf numFmtId="0" fontId="25" fillId="12" borderId="3" xfId="0" applyFont="1" applyFill="1" applyBorder="1" applyAlignment="1" applyProtection="1">
      <alignment horizontal="center" vertical="center"/>
      <protection hidden="1"/>
    </xf>
    <xf numFmtId="1" fontId="21" fillId="3" borderId="3" xfId="0" applyNumberFormat="1" applyFont="1" applyFill="1" applyBorder="1" applyAlignment="1" applyProtection="1">
      <alignment horizontal="center" vertical="center" shrinkToFit="1"/>
      <protection hidden="1"/>
    </xf>
    <xf numFmtId="0" fontId="22" fillId="2" borderId="31" xfId="0" applyFont="1" applyFill="1" applyBorder="1" applyAlignment="1" applyProtection="1">
      <alignment horizontal="center" vertical="center"/>
      <protection hidden="1"/>
    </xf>
    <xf numFmtId="0" fontId="38" fillId="7" borderId="3" xfId="0" applyFont="1" applyFill="1" applyBorder="1" applyAlignment="1" applyProtection="1">
      <alignment horizontal="center" vertical="center" shrinkToFit="1"/>
      <protection hidden="1"/>
    </xf>
    <xf numFmtId="0" fontId="21" fillId="3" borderId="3" xfId="0" applyFont="1" applyFill="1" applyBorder="1" applyAlignment="1" applyProtection="1">
      <alignment horizontal="center" vertical="center"/>
      <protection hidden="1"/>
    </xf>
    <xf numFmtId="0" fontId="15" fillId="3" borderId="3" xfId="0" applyFont="1" applyFill="1" applyBorder="1" applyAlignment="1" applyProtection="1">
      <alignment horizontal="center" vertical="center" shrinkToFit="1"/>
      <protection hidden="1"/>
    </xf>
    <xf numFmtId="0" fontId="23" fillId="0" borderId="0" xfId="0" applyFont="1" applyAlignment="1">
      <alignment vertical="center"/>
    </xf>
    <xf numFmtId="0" fontId="23" fillId="11" borderId="32" xfId="0" applyFont="1" applyFill="1" applyBorder="1" applyAlignment="1" applyProtection="1">
      <alignment horizontal="center" vertical="center"/>
      <protection hidden="1"/>
    </xf>
    <xf numFmtId="0" fontId="23" fillId="2" borderId="32" xfId="0" applyFont="1" applyFill="1" applyBorder="1" applyAlignment="1" applyProtection="1">
      <alignment horizontal="center" vertical="center"/>
      <protection hidden="1"/>
    </xf>
    <xf numFmtId="0" fontId="23" fillId="3" borderId="62" xfId="0" applyNumberFormat="1" applyFont="1" applyFill="1" applyBorder="1" applyAlignment="1" applyProtection="1">
      <alignment horizontal="left" vertical="center" shrinkToFit="1"/>
      <protection hidden="1"/>
    </xf>
    <xf numFmtId="0" fontId="21" fillId="11" borderId="2" xfId="0" applyFont="1" applyFill="1" applyBorder="1" applyAlignment="1" applyProtection="1">
      <alignment horizontal="center" vertical="center" shrinkToFit="1"/>
      <protection hidden="1"/>
    </xf>
    <xf numFmtId="0" fontId="21" fillId="2" borderId="32" xfId="0" applyFont="1" applyFill="1" applyBorder="1" applyAlignment="1" applyProtection="1">
      <alignment horizontal="center" vertical="center" shrinkToFit="1"/>
      <protection hidden="1"/>
    </xf>
    <xf numFmtId="0" fontId="21" fillId="11" borderId="32" xfId="0" applyFont="1" applyFill="1" applyBorder="1" applyAlignment="1" applyProtection="1">
      <alignment horizontal="center" vertical="center" shrinkToFit="1"/>
      <protection hidden="1"/>
    </xf>
    <xf numFmtId="0" fontId="21" fillId="12" borderId="32" xfId="0" applyFont="1" applyFill="1" applyBorder="1" applyAlignment="1" applyProtection="1">
      <alignment horizontal="center" vertical="center" shrinkToFit="1"/>
      <protection hidden="1"/>
    </xf>
    <xf numFmtId="0" fontId="36" fillId="7" borderId="2" xfId="0" applyFont="1" applyFill="1" applyBorder="1" applyAlignment="1" applyProtection="1">
      <alignment horizontal="center" vertical="center" shrinkToFit="1"/>
      <protection hidden="1"/>
    </xf>
    <xf numFmtId="0" fontId="25" fillId="12" borderId="32" xfId="0" applyFont="1" applyFill="1" applyBorder="1" applyAlignment="1" applyProtection="1">
      <alignment horizontal="center" vertical="center"/>
      <protection hidden="1"/>
    </xf>
    <xf numFmtId="1" fontId="21" fillId="3" borderId="2" xfId="0" applyNumberFormat="1" applyFont="1" applyFill="1" applyBorder="1" applyAlignment="1" applyProtection="1">
      <alignment horizontal="center" vertical="center" shrinkToFit="1"/>
      <protection hidden="1"/>
    </xf>
    <xf numFmtId="0" fontId="22" fillId="2" borderId="39" xfId="0" applyFont="1" applyFill="1" applyBorder="1" applyAlignment="1" applyProtection="1">
      <alignment horizontal="center" vertical="center"/>
      <protection hidden="1"/>
    </xf>
    <xf numFmtId="0" fontId="38" fillId="7" borderId="2" xfId="0" applyFont="1" applyFill="1" applyBorder="1" applyAlignment="1" applyProtection="1">
      <alignment horizontal="center" vertical="center" shrinkToFit="1"/>
      <protection hidden="1"/>
    </xf>
    <xf numFmtId="0" fontId="21" fillId="3" borderId="2" xfId="0" applyFont="1" applyFill="1" applyBorder="1" applyAlignment="1" applyProtection="1">
      <alignment horizontal="center" vertical="center"/>
      <protection hidden="1"/>
    </xf>
    <xf numFmtId="0" fontId="15" fillId="3" borderId="32" xfId="0" applyFont="1" applyFill="1" applyBorder="1" applyAlignment="1" applyProtection="1">
      <alignment horizontal="center" vertical="center" shrinkToFit="1"/>
      <protection hidden="1"/>
    </xf>
    <xf numFmtId="0" fontId="21" fillId="11" borderId="8" xfId="0" applyFont="1" applyFill="1" applyBorder="1" applyAlignment="1" applyProtection="1">
      <alignment horizontal="center" vertical="center" shrinkToFit="1"/>
      <protection hidden="1"/>
    </xf>
    <xf numFmtId="0" fontId="21" fillId="2" borderId="52" xfId="0" applyFont="1" applyFill="1" applyBorder="1" applyAlignment="1" applyProtection="1">
      <alignment horizontal="center" vertical="center" shrinkToFit="1"/>
      <protection hidden="1"/>
    </xf>
    <xf numFmtId="0" fontId="21" fillId="11" borderId="52" xfId="0" applyFont="1" applyFill="1" applyBorder="1" applyAlignment="1" applyProtection="1">
      <alignment horizontal="center" vertical="center" shrinkToFit="1"/>
      <protection hidden="1"/>
    </xf>
    <xf numFmtId="0" fontId="21" fillId="12" borderId="52" xfId="0" applyFont="1" applyFill="1" applyBorder="1" applyAlignment="1" applyProtection="1">
      <alignment horizontal="center" vertical="center" shrinkToFit="1"/>
      <protection hidden="1"/>
    </xf>
    <xf numFmtId="0" fontId="36" fillId="7" borderId="8" xfId="0" applyFont="1" applyFill="1" applyBorder="1" applyAlignment="1" applyProtection="1">
      <alignment horizontal="center" vertical="center" shrinkToFit="1"/>
      <protection hidden="1"/>
    </xf>
    <xf numFmtId="0" fontId="25" fillId="12" borderId="52" xfId="0" applyFont="1" applyFill="1" applyBorder="1" applyAlignment="1" applyProtection="1">
      <alignment horizontal="center" vertical="center"/>
      <protection hidden="1"/>
    </xf>
    <xf numFmtId="1" fontId="21" fillId="3" borderId="8" xfId="0" applyNumberFormat="1" applyFont="1" applyFill="1" applyBorder="1" applyAlignment="1" applyProtection="1">
      <alignment horizontal="center" vertical="center" shrinkToFit="1"/>
      <protection hidden="1"/>
    </xf>
    <xf numFmtId="0" fontId="38" fillId="7" borderId="8" xfId="0" applyFont="1" applyFill="1" applyBorder="1" applyAlignment="1" applyProtection="1">
      <alignment horizontal="center" vertical="center" shrinkToFit="1"/>
      <protection hidden="1"/>
    </xf>
    <xf numFmtId="0" fontId="21" fillId="3" borderId="8" xfId="0" applyFont="1" applyFill="1" applyBorder="1" applyAlignment="1" applyProtection="1">
      <alignment horizontal="center" vertical="center"/>
      <protection hidden="1"/>
    </xf>
    <xf numFmtId="0" fontId="15" fillId="3" borderId="52" xfId="0" applyFont="1" applyFill="1" applyBorder="1" applyAlignment="1" applyProtection="1">
      <alignment horizontal="center" vertical="center" shrinkToFit="1"/>
      <protection hidden="1"/>
    </xf>
    <xf numFmtId="0" fontId="21" fillId="11" borderId="3" xfId="0" applyFont="1" applyFill="1" applyBorder="1" applyAlignment="1" applyProtection="1">
      <alignment horizontal="center" vertical="center"/>
      <protection hidden="1"/>
    </xf>
    <xf numFmtId="0" fontId="21" fillId="11" borderId="2" xfId="0" applyFont="1" applyFill="1" applyBorder="1" applyAlignment="1" applyProtection="1">
      <alignment horizontal="center" vertical="center"/>
      <protection hidden="1"/>
    </xf>
    <xf numFmtId="0" fontId="21" fillId="11" borderId="8" xfId="0" applyFont="1" applyFill="1" applyBorder="1" applyAlignment="1" applyProtection="1">
      <alignment horizontal="center" vertical="center"/>
      <protection hidden="1"/>
    </xf>
    <xf numFmtId="0" fontId="23" fillId="11" borderId="52" xfId="0" applyFont="1" applyFill="1" applyBorder="1" applyAlignment="1" applyProtection="1">
      <alignment horizontal="center" vertical="center"/>
      <protection hidden="1"/>
    </xf>
    <xf numFmtId="0" fontId="23" fillId="2" borderId="52" xfId="0" applyFont="1" applyFill="1" applyBorder="1" applyAlignment="1" applyProtection="1">
      <alignment horizontal="center" vertical="center"/>
      <protection hidden="1"/>
    </xf>
    <xf numFmtId="0" fontId="23" fillId="3" borderId="63" xfId="0" applyNumberFormat="1" applyFont="1" applyFill="1" applyBorder="1" applyAlignment="1" applyProtection="1">
      <alignment horizontal="left" vertical="center" shrinkToFit="1"/>
      <protection hidden="1"/>
    </xf>
    <xf numFmtId="0" fontId="22" fillId="2" borderId="54" xfId="0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vertical="center"/>
    </xf>
    <xf numFmtId="0" fontId="15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 shrinkToFit="1"/>
    </xf>
    <xf numFmtId="1" fontId="15" fillId="0" borderId="0" xfId="0" applyNumberFormat="1" applyFont="1" applyAlignment="1" applyProtection="1">
      <alignment horizontal="center" vertical="center"/>
    </xf>
    <xf numFmtId="0" fontId="15" fillId="3" borderId="0" xfId="0" applyFont="1" applyFill="1" applyBorder="1" applyProtection="1">
      <protection hidden="1"/>
    </xf>
    <xf numFmtId="0" fontId="20" fillId="3" borderId="0" xfId="0" applyFont="1" applyFill="1" applyBorder="1" applyProtection="1">
      <protection hidden="1"/>
    </xf>
    <xf numFmtId="0" fontId="20" fillId="3" borderId="0" xfId="0" applyFont="1" applyFill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left" indent="1" shrinkToFit="1"/>
      <protection locked="0"/>
    </xf>
    <xf numFmtId="0" fontId="15" fillId="0" borderId="65" xfId="0" applyFont="1" applyBorder="1" applyAlignment="1" applyProtection="1">
      <alignment horizontal="left" vertical="center" shrinkToFit="1"/>
      <protection locked="0"/>
    </xf>
    <xf numFmtId="0" fontId="15" fillId="0" borderId="66" xfId="0" applyFont="1" applyBorder="1" applyAlignment="1" applyProtection="1">
      <alignment horizontal="left" vertical="center"/>
      <protection locked="0"/>
    </xf>
    <xf numFmtId="0" fontId="21" fillId="3" borderId="0" xfId="0" applyFont="1" applyFill="1" applyBorder="1" applyAlignment="1" applyProtection="1">
      <alignment vertical="center"/>
      <protection locked="0"/>
    </xf>
    <xf numFmtId="0" fontId="43" fillId="3" borderId="0" xfId="0" applyFont="1" applyFill="1" applyBorder="1" applyAlignment="1" applyProtection="1">
      <alignment vertical="center"/>
      <protection locked="0"/>
    </xf>
    <xf numFmtId="0" fontId="31" fillId="2" borderId="14" xfId="0" applyFont="1" applyFill="1" applyBorder="1" applyAlignment="1" applyProtection="1">
      <alignment horizontal="center" vertical="center"/>
    </xf>
    <xf numFmtId="0" fontId="31" fillId="4" borderId="14" xfId="0" applyFont="1" applyFill="1" applyBorder="1" applyAlignment="1" applyProtection="1">
      <alignment horizontal="center" vertical="center"/>
    </xf>
    <xf numFmtId="0" fontId="31" fillId="4" borderId="7" xfId="0" applyFont="1" applyFill="1" applyBorder="1" applyAlignment="1" applyProtection="1">
      <alignment horizontal="center" vertical="center"/>
    </xf>
    <xf numFmtId="0" fontId="28" fillId="3" borderId="0" xfId="0" applyFont="1" applyFill="1" applyAlignment="1" applyProtection="1">
      <alignment vertical="center"/>
      <protection locked="0"/>
    </xf>
    <xf numFmtId="0" fontId="61" fillId="3" borderId="0" xfId="0" applyFont="1" applyFill="1" applyProtection="1">
      <protection hidden="1"/>
    </xf>
    <xf numFmtId="0" fontId="62" fillId="3" borderId="0" xfId="0" applyFont="1" applyFill="1" applyProtection="1">
      <protection hidden="1"/>
    </xf>
    <xf numFmtId="0" fontId="62" fillId="3" borderId="0" xfId="0" applyFont="1" applyFill="1" applyAlignment="1" applyProtection="1">
      <alignment horizontal="center"/>
      <protection hidden="1"/>
    </xf>
    <xf numFmtId="0" fontId="49" fillId="11" borderId="7" xfId="0" applyFont="1" applyFill="1" applyBorder="1" applyAlignment="1" applyProtection="1">
      <alignment horizontal="center" vertical="center" textRotation="90" shrinkToFit="1"/>
      <protection hidden="1"/>
    </xf>
    <xf numFmtId="49" fontId="31" fillId="4" borderId="67" xfId="0" applyNumberFormat="1" applyFont="1" applyFill="1" applyBorder="1" applyAlignment="1" applyProtection="1">
      <alignment horizontal="center" vertical="center" wrapText="1"/>
      <protection hidden="1"/>
    </xf>
    <xf numFmtId="0" fontId="24" fillId="7" borderId="21" xfId="0" applyNumberFormat="1" applyFont="1" applyFill="1" applyBorder="1" applyAlignment="1" applyProtection="1">
      <alignment horizontal="center" vertical="center"/>
      <protection hidden="1"/>
    </xf>
    <xf numFmtId="0" fontId="25" fillId="3" borderId="14" xfId="0" applyFont="1" applyFill="1" applyBorder="1" applyAlignment="1" applyProtection="1">
      <alignment vertical="center" textRotation="90" shrinkToFit="1"/>
      <protection hidden="1"/>
    </xf>
    <xf numFmtId="0" fontId="25" fillId="3" borderId="67" xfId="0" applyFont="1" applyFill="1" applyBorder="1" applyAlignment="1" applyProtection="1">
      <alignment horizontal="center" vertical="center" textRotation="90" shrinkToFit="1"/>
      <protection hidden="1"/>
    </xf>
    <xf numFmtId="0" fontId="25" fillId="3" borderId="20" xfId="0" applyFont="1" applyFill="1" applyBorder="1" applyAlignment="1" applyProtection="1">
      <alignment vertical="center" textRotation="90" shrinkToFit="1"/>
      <protection locked="0"/>
    </xf>
    <xf numFmtId="0" fontId="25" fillId="3" borderId="20" xfId="0" applyFont="1" applyFill="1" applyBorder="1" applyAlignment="1" applyProtection="1">
      <alignment horizontal="center" vertical="center" textRotation="90" shrinkToFit="1"/>
      <protection locked="0"/>
    </xf>
    <xf numFmtId="0" fontId="24" fillId="7" borderId="20" xfId="0" applyNumberFormat="1" applyFont="1" applyFill="1" applyBorder="1" applyAlignment="1" applyProtection="1">
      <alignment vertical="center"/>
      <protection locked="0"/>
    </xf>
    <xf numFmtId="0" fontId="23" fillId="2" borderId="40" xfId="0" applyFont="1" applyFill="1" applyBorder="1" applyAlignment="1" applyProtection="1">
      <alignment horizontal="center" vertical="center"/>
      <protection hidden="1"/>
    </xf>
    <xf numFmtId="0" fontId="23" fillId="3" borderId="35" xfId="0" applyNumberFormat="1" applyFont="1" applyFill="1" applyBorder="1" applyAlignment="1" applyProtection="1">
      <alignment horizontal="left" vertical="center" shrinkToFit="1"/>
      <protection hidden="1"/>
    </xf>
    <xf numFmtId="0" fontId="21" fillId="11" borderId="40" xfId="0" applyFont="1" applyFill="1" applyBorder="1" applyAlignment="1" applyProtection="1">
      <alignment horizontal="center" vertical="center"/>
      <protection hidden="1"/>
    </xf>
    <xf numFmtId="0" fontId="21" fillId="11" borderId="38" xfId="0" applyFont="1" applyFill="1" applyBorder="1" applyAlignment="1" applyProtection="1">
      <alignment horizontal="center" vertical="center"/>
      <protection hidden="1"/>
    </xf>
    <xf numFmtId="0" fontId="38" fillId="7" borderId="33" xfId="0" applyFont="1" applyFill="1" applyBorder="1" applyAlignment="1" applyProtection="1">
      <alignment horizontal="center" vertical="center" shrinkToFit="1"/>
      <protection locked="0"/>
    </xf>
    <xf numFmtId="0" fontId="38" fillId="7" borderId="34" xfId="0" applyFont="1" applyFill="1" applyBorder="1" applyAlignment="1" applyProtection="1">
      <alignment horizontal="center" vertical="center" shrinkToFit="1"/>
      <protection locked="0"/>
    </xf>
    <xf numFmtId="0" fontId="15" fillId="3" borderId="35" xfId="0" applyFont="1" applyFill="1" applyBorder="1" applyAlignment="1" applyProtection="1">
      <alignment horizontal="center" vertical="center" shrinkToFit="1"/>
      <protection locked="0"/>
    </xf>
    <xf numFmtId="0" fontId="23" fillId="2" borderId="51" xfId="0" applyFont="1" applyFill="1" applyBorder="1" applyAlignment="1" applyProtection="1">
      <alignment horizontal="center" vertical="center"/>
      <protection hidden="1"/>
    </xf>
    <xf numFmtId="0" fontId="23" fillId="3" borderId="68" xfId="0" applyNumberFormat="1" applyFont="1" applyFill="1" applyBorder="1" applyAlignment="1" applyProtection="1">
      <alignment horizontal="left" vertical="center" shrinkToFit="1"/>
      <protection hidden="1"/>
    </xf>
    <xf numFmtId="0" fontId="21" fillId="11" borderId="69" xfId="0" applyFont="1" applyFill="1" applyBorder="1" applyAlignment="1" applyProtection="1">
      <alignment horizontal="center" vertical="center"/>
      <protection hidden="1"/>
    </xf>
    <xf numFmtId="0" fontId="38" fillId="7" borderId="45" xfId="0" applyFont="1" applyFill="1" applyBorder="1" applyAlignment="1" applyProtection="1">
      <alignment horizontal="center" vertical="center" shrinkToFit="1"/>
      <protection locked="0"/>
    </xf>
    <xf numFmtId="0" fontId="38" fillId="7" borderId="46" xfId="0" applyFont="1" applyFill="1" applyBorder="1" applyAlignment="1" applyProtection="1">
      <alignment horizontal="center" vertical="center" shrinkToFit="1"/>
      <protection locked="0"/>
    </xf>
    <xf numFmtId="0" fontId="15" fillId="3" borderId="68" xfId="0" applyFont="1" applyFill="1" applyBorder="1" applyAlignment="1" applyProtection="1">
      <alignment horizontal="center" vertical="center" shrinkToFit="1"/>
      <protection locked="0"/>
    </xf>
    <xf numFmtId="0" fontId="23" fillId="2" borderId="60" xfId="0" applyFont="1" applyFill="1" applyBorder="1" applyAlignment="1" applyProtection="1">
      <alignment horizontal="center" vertical="center"/>
      <protection hidden="1"/>
    </xf>
    <xf numFmtId="0" fontId="23" fillId="3" borderId="70" xfId="0" applyNumberFormat="1" applyFont="1" applyFill="1" applyBorder="1" applyAlignment="1" applyProtection="1">
      <alignment horizontal="left" vertical="center" shrinkToFit="1"/>
      <protection hidden="1"/>
    </xf>
    <xf numFmtId="0" fontId="21" fillId="11" borderId="23" xfId="0" applyFont="1" applyFill="1" applyBorder="1" applyAlignment="1" applyProtection="1">
      <alignment horizontal="center" vertical="center"/>
      <protection hidden="1"/>
    </xf>
    <xf numFmtId="0" fontId="38" fillId="7" borderId="55" xfId="0" applyFont="1" applyFill="1" applyBorder="1" applyAlignment="1" applyProtection="1">
      <alignment horizontal="center" vertical="center" shrinkToFit="1"/>
      <protection locked="0"/>
    </xf>
    <xf numFmtId="0" fontId="38" fillId="7" borderId="56" xfId="0" applyFont="1" applyFill="1" applyBorder="1" applyAlignment="1" applyProtection="1">
      <alignment horizontal="center" vertical="center" shrinkToFit="1"/>
      <protection locked="0"/>
    </xf>
    <xf numFmtId="0" fontId="15" fillId="3" borderId="70" xfId="0" applyFont="1" applyFill="1" applyBorder="1" applyAlignment="1" applyProtection="1">
      <alignment horizontal="center" vertical="center" shrinkToFit="1"/>
      <protection locked="0"/>
    </xf>
    <xf numFmtId="0" fontId="21" fillId="11" borderId="34" xfId="0" applyFont="1" applyFill="1" applyBorder="1" applyAlignment="1" applyProtection="1">
      <alignment horizontal="center" vertical="center"/>
      <protection hidden="1"/>
    </xf>
    <xf numFmtId="0" fontId="21" fillId="11" borderId="42" xfId="0" applyFont="1" applyFill="1" applyBorder="1" applyAlignment="1" applyProtection="1">
      <alignment horizontal="center" vertical="center"/>
      <protection hidden="1"/>
    </xf>
    <xf numFmtId="0" fontId="21" fillId="11" borderId="24" xfId="0" applyFont="1" applyFill="1" applyBorder="1" applyAlignment="1" applyProtection="1">
      <alignment horizontal="center" vertical="center"/>
      <protection hidden="1"/>
    </xf>
    <xf numFmtId="0" fontId="38" fillId="9" borderId="0" xfId="0" applyFont="1" applyFill="1" applyAlignment="1">
      <alignment horizontal="center"/>
    </xf>
    <xf numFmtId="0" fontId="15" fillId="11" borderId="0" xfId="0" applyFont="1" applyFill="1" applyAlignment="1">
      <alignment vertical="center"/>
    </xf>
    <xf numFmtId="0" fontId="21" fillId="9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8" fillId="9" borderId="0" xfId="0" applyFont="1" applyFill="1" applyAlignment="1">
      <alignment horizontal="center" vertical="center"/>
    </xf>
    <xf numFmtId="0" fontId="38" fillId="3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5" fillId="9" borderId="0" xfId="0" applyFont="1" applyFill="1" applyAlignment="1">
      <alignment vertical="center"/>
    </xf>
    <xf numFmtId="0" fontId="65" fillId="9" borderId="0" xfId="3" applyFont="1" applyFill="1" applyAlignment="1" applyProtection="1">
      <alignment horizontal="center"/>
    </xf>
    <xf numFmtId="0" fontId="15" fillId="3" borderId="0" xfId="0" applyFont="1" applyFill="1"/>
    <xf numFmtId="0" fontId="15" fillId="11" borderId="0" xfId="0" applyFont="1" applyFill="1"/>
    <xf numFmtId="0" fontId="15" fillId="2" borderId="0" xfId="0" applyFont="1" applyFill="1"/>
    <xf numFmtId="0" fontId="38" fillId="13" borderId="0" xfId="0" applyFont="1" applyFill="1" applyAlignment="1">
      <alignment vertical="center"/>
    </xf>
    <xf numFmtId="0" fontId="15" fillId="13" borderId="0" xfId="0" applyFont="1" applyFill="1"/>
    <xf numFmtId="0" fontId="30" fillId="2" borderId="0" xfId="0" applyFont="1" applyFill="1"/>
    <xf numFmtId="0" fontId="15" fillId="4" borderId="0" xfId="0" applyFont="1" applyFill="1"/>
    <xf numFmtId="0" fontId="38" fillId="9" borderId="0" xfId="0" applyFont="1" applyFill="1" applyAlignment="1" applyProtection="1">
      <alignment horizontal="center" vertical="center"/>
      <protection locked="0"/>
    </xf>
    <xf numFmtId="0" fontId="38" fillId="0" borderId="0" xfId="0" applyFont="1" applyFill="1" applyAlignment="1">
      <alignment horizontal="center"/>
    </xf>
    <xf numFmtId="0" fontId="22" fillId="4" borderId="0" xfId="0" applyFont="1" applyFill="1" applyAlignment="1" applyProtection="1">
      <alignment horizontal="left" vertical="center" indent="2"/>
      <protection hidden="1"/>
    </xf>
    <xf numFmtId="0" fontId="15" fillId="4" borderId="0" xfId="0" applyFont="1" applyFill="1" applyAlignment="1" applyProtection="1">
      <alignment horizontal="center" vertical="center"/>
      <protection hidden="1"/>
    </xf>
    <xf numFmtId="49" fontId="23" fillId="4" borderId="0" xfId="0" applyNumberFormat="1" applyFont="1" applyFill="1" applyAlignment="1" applyProtection="1">
      <alignment horizontal="left" vertical="center"/>
      <protection hidden="1"/>
    </xf>
    <xf numFmtId="0" fontId="51" fillId="4" borderId="0" xfId="0" applyFont="1" applyFill="1" applyAlignment="1" applyProtection="1">
      <alignment horizontal="right" vertical="center"/>
      <protection hidden="1"/>
    </xf>
    <xf numFmtId="49" fontId="23" fillId="4" borderId="0" xfId="0" applyNumberFormat="1" applyFont="1" applyFill="1" applyBorder="1" applyAlignment="1" applyProtection="1">
      <alignment horizontal="left" vertical="center" indent="1"/>
      <protection hidden="1"/>
    </xf>
    <xf numFmtId="0" fontId="25" fillId="4" borderId="0" xfId="0" applyFont="1" applyFill="1" applyAlignment="1" applyProtection="1">
      <alignment horizontal="right" vertical="center"/>
      <protection hidden="1"/>
    </xf>
    <xf numFmtId="0" fontId="49" fillId="11" borderId="14" xfId="0" applyFont="1" applyFill="1" applyBorder="1" applyAlignment="1" applyProtection="1">
      <alignment horizontal="center" vertical="center" shrinkToFit="1"/>
      <protection hidden="1"/>
    </xf>
    <xf numFmtId="0" fontId="49" fillId="2" borderId="14" xfId="0" applyFont="1" applyFill="1" applyBorder="1" applyAlignment="1" applyProtection="1">
      <alignment horizontal="center" vertical="center" shrinkToFit="1"/>
      <protection hidden="1"/>
    </xf>
    <xf numFmtId="0" fontId="24" fillId="7" borderId="71" xfId="0" applyFont="1" applyFill="1" applyBorder="1" applyAlignment="1" applyProtection="1">
      <alignment horizontal="center" vertical="center"/>
      <protection hidden="1"/>
    </xf>
    <xf numFmtId="9" fontId="21" fillId="3" borderId="14" xfId="0" applyNumberFormat="1" applyFont="1" applyFill="1" applyBorder="1" applyAlignment="1" applyProtection="1">
      <alignment horizontal="center" vertical="center" textRotation="90" shrinkToFit="1"/>
      <protection hidden="1"/>
    </xf>
    <xf numFmtId="0" fontId="33" fillId="4" borderId="14" xfId="0" applyFont="1" applyFill="1" applyBorder="1" applyAlignment="1" applyProtection="1">
      <alignment horizontal="center" vertical="center" wrapText="1" shrinkToFit="1"/>
      <protection hidden="1"/>
    </xf>
    <xf numFmtId="0" fontId="38" fillId="2" borderId="15" xfId="0" applyFont="1" applyFill="1" applyBorder="1" applyAlignment="1" applyProtection="1">
      <alignment horizontal="center" vertical="center"/>
      <protection hidden="1"/>
    </xf>
    <xf numFmtId="0" fontId="33" fillId="7" borderId="14" xfId="0" applyFont="1" applyFill="1" applyBorder="1" applyAlignment="1" applyProtection="1">
      <alignment horizontal="center" vertical="center" wrapText="1" shrinkToFit="1"/>
      <protection hidden="1"/>
    </xf>
    <xf numFmtId="9" fontId="38" fillId="10" borderId="15" xfId="0" applyNumberFormat="1" applyFont="1" applyFill="1" applyBorder="1" applyAlignment="1" applyProtection="1">
      <alignment horizontal="center" vertical="center" textRotation="90" shrinkToFit="1"/>
      <protection hidden="1"/>
    </xf>
    <xf numFmtId="0" fontId="25" fillId="3" borderId="4" xfId="0" applyFont="1" applyFill="1" applyBorder="1" applyAlignment="1" applyProtection="1">
      <alignment horizontal="center" vertical="center" wrapText="1"/>
      <protection hidden="1"/>
    </xf>
    <xf numFmtId="0" fontId="35" fillId="12" borderId="14" xfId="0" applyFont="1" applyFill="1" applyBorder="1" applyAlignment="1" applyProtection="1">
      <alignment horizontal="center" vertical="center" wrapText="1"/>
      <protection hidden="1"/>
    </xf>
    <xf numFmtId="0" fontId="25" fillId="3" borderId="15" xfId="0" applyFont="1" applyFill="1" applyBorder="1" applyAlignment="1" applyProtection="1">
      <alignment horizontal="center" vertical="center" wrapText="1"/>
      <protection hidden="1"/>
    </xf>
    <xf numFmtId="0" fontId="35" fillId="2" borderId="14" xfId="0" applyFont="1" applyFill="1" applyBorder="1" applyAlignment="1" applyProtection="1">
      <alignment horizontal="center" vertical="center" wrapText="1"/>
      <protection hidden="1"/>
    </xf>
    <xf numFmtId="0" fontId="23" fillId="4" borderId="3" xfId="0" applyFont="1" applyFill="1" applyBorder="1" applyAlignment="1" applyProtection="1">
      <alignment horizontal="center" vertical="center"/>
      <protection hidden="1"/>
    </xf>
    <xf numFmtId="1" fontId="21" fillId="4" borderId="3" xfId="0" applyNumberFormat="1" applyFont="1" applyFill="1" applyBorder="1" applyAlignment="1" applyProtection="1">
      <alignment horizontal="center" vertical="center"/>
      <protection hidden="1"/>
    </xf>
    <xf numFmtId="0" fontId="21" fillId="2" borderId="31" xfId="0" applyFont="1" applyFill="1" applyBorder="1" applyAlignment="1" applyProtection="1">
      <alignment horizontal="center" vertical="center"/>
      <protection hidden="1"/>
    </xf>
    <xf numFmtId="0" fontId="21" fillId="3" borderId="31" xfId="0" applyFont="1" applyFill="1" applyBorder="1" applyAlignment="1" applyProtection="1">
      <alignment horizontal="center" vertical="center"/>
      <protection hidden="1"/>
    </xf>
    <xf numFmtId="0" fontId="38" fillId="7" borderId="30" xfId="0" applyFont="1" applyFill="1" applyBorder="1" applyAlignment="1" applyProtection="1">
      <alignment horizontal="center" vertical="center"/>
      <protection hidden="1"/>
    </xf>
    <xf numFmtId="0" fontId="15" fillId="3" borderId="3" xfId="0" applyFont="1" applyFill="1" applyBorder="1" applyAlignment="1" applyProtection="1">
      <alignment horizontal="center" vertical="center"/>
      <protection hidden="1"/>
    </xf>
    <xf numFmtId="0" fontId="21" fillId="12" borderId="31" xfId="0" applyFont="1" applyFill="1" applyBorder="1" applyAlignment="1" applyProtection="1">
      <alignment horizontal="center" vertical="center"/>
      <protection locked="0" hidden="1"/>
    </xf>
    <xf numFmtId="0" fontId="38" fillId="3" borderId="3" xfId="0" applyFont="1" applyFill="1" applyBorder="1" applyAlignment="1" applyProtection="1">
      <alignment horizontal="center" vertical="center"/>
      <protection locked="0" hidden="1"/>
    </xf>
    <xf numFmtId="1" fontId="38" fillId="2" borderId="31" xfId="0" applyNumberFormat="1" applyFont="1" applyFill="1" applyBorder="1" applyAlignment="1" applyProtection="1">
      <alignment horizontal="center" vertical="center"/>
      <protection locked="0" hidden="1"/>
    </xf>
    <xf numFmtId="0" fontId="23" fillId="4" borderId="32" xfId="0" applyFont="1" applyFill="1" applyBorder="1" applyAlignment="1" applyProtection="1">
      <alignment horizontal="center" vertical="center"/>
      <protection hidden="1"/>
    </xf>
    <xf numFmtId="1" fontId="21" fillId="4" borderId="32" xfId="0" applyNumberFormat="1" applyFont="1" applyFill="1" applyBorder="1" applyAlignment="1" applyProtection="1">
      <alignment horizontal="center" vertical="center"/>
      <protection hidden="1"/>
    </xf>
    <xf numFmtId="0" fontId="21" fillId="2" borderId="39" xfId="0" applyFont="1" applyFill="1" applyBorder="1" applyAlignment="1" applyProtection="1">
      <alignment horizontal="center" vertical="center"/>
      <protection hidden="1"/>
    </xf>
    <xf numFmtId="0" fontId="21" fillId="3" borderId="39" xfId="0" applyFont="1" applyFill="1" applyBorder="1" applyAlignment="1" applyProtection="1">
      <alignment horizontal="center" vertical="center"/>
      <protection hidden="1"/>
    </xf>
    <xf numFmtId="0" fontId="38" fillId="7" borderId="10" xfId="0" applyFont="1" applyFill="1" applyBorder="1" applyAlignment="1" applyProtection="1">
      <alignment horizontal="center" vertical="center"/>
      <protection hidden="1"/>
    </xf>
    <xf numFmtId="0" fontId="15" fillId="3" borderId="32" xfId="0" applyFont="1" applyFill="1" applyBorder="1" applyAlignment="1" applyProtection="1">
      <alignment horizontal="center" vertical="center"/>
      <protection hidden="1"/>
    </xf>
    <xf numFmtId="0" fontId="21" fillId="12" borderId="39" xfId="0" applyFont="1" applyFill="1" applyBorder="1" applyAlignment="1" applyProtection="1">
      <alignment horizontal="center" vertical="center"/>
      <protection locked="0" hidden="1"/>
    </xf>
    <xf numFmtId="0" fontId="38" fillId="3" borderId="32" xfId="0" applyFont="1" applyFill="1" applyBorder="1" applyAlignment="1" applyProtection="1">
      <alignment horizontal="center" vertical="center"/>
      <protection locked="0" hidden="1"/>
    </xf>
    <xf numFmtId="1" fontId="38" fillId="2" borderId="39" xfId="0" applyNumberFormat="1" applyFont="1" applyFill="1" applyBorder="1" applyAlignment="1" applyProtection="1">
      <alignment horizontal="center" vertical="center"/>
      <protection locked="0" hidden="1"/>
    </xf>
    <xf numFmtId="0" fontId="38" fillId="7" borderId="13" xfId="0" applyFont="1" applyFill="1" applyBorder="1" applyAlignment="1" applyProtection="1">
      <alignment horizontal="center" vertical="center"/>
      <protection hidden="1"/>
    </xf>
    <xf numFmtId="0" fontId="15" fillId="3" borderId="52" xfId="0" applyFont="1" applyFill="1" applyBorder="1" applyAlignment="1" applyProtection="1">
      <alignment horizontal="center" vertical="center"/>
      <protection hidden="1"/>
    </xf>
    <xf numFmtId="0" fontId="38" fillId="7" borderId="3" xfId="0" applyFont="1" applyFill="1" applyBorder="1" applyAlignment="1" applyProtection="1">
      <alignment horizontal="center" vertical="center"/>
      <protection hidden="1"/>
    </xf>
    <xf numFmtId="0" fontId="38" fillId="7" borderId="2" xfId="0" applyFont="1" applyFill="1" applyBorder="1" applyAlignment="1" applyProtection="1">
      <alignment horizontal="center" vertical="center"/>
      <protection hidden="1"/>
    </xf>
    <xf numFmtId="0" fontId="38" fillId="7" borderId="6" xfId="0" applyFont="1" applyFill="1" applyBorder="1" applyAlignment="1" applyProtection="1">
      <alignment horizontal="center" vertical="center"/>
      <protection hidden="1"/>
    </xf>
    <xf numFmtId="0" fontId="23" fillId="4" borderId="52" xfId="0" applyFont="1" applyFill="1" applyBorder="1" applyAlignment="1" applyProtection="1">
      <alignment horizontal="center" vertical="center"/>
      <protection hidden="1"/>
    </xf>
    <xf numFmtId="1" fontId="21" fillId="4" borderId="52" xfId="0" applyNumberFormat="1" applyFont="1" applyFill="1" applyBorder="1" applyAlignment="1" applyProtection="1">
      <alignment horizontal="center" vertical="center"/>
      <protection hidden="1"/>
    </xf>
    <xf numFmtId="0" fontId="21" fillId="2" borderId="54" xfId="0" applyFont="1" applyFill="1" applyBorder="1" applyAlignment="1" applyProtection="1">
      <alignment horizontal="center" vertical="center"/>
      <protection hidden="1"/>
    </xf>
    <xf numFmtId="0" fontId="21" fillId="3" borderId="54" xfId="0" applyFont="1" applyFill="1" applyBorder="1" applyAlignment="1" applyProtection="1">
      <alignment horizontal="center" vertical="center"/>
      <protection hidden="1"/>
    </xf>
    <xf numFmtId="0" fontId="38" fillId="7" borderId="8" xfId="0" applyFont="1" applyFill="1" applyBorder="1" applyAlignment="1" applyProtection="1">
      <alignment horizontal="center" vertical="center"/>
      <protection hidden="1"/>
    </xf>
    <xf numFmtId="0" fontId="21" fillId="12" borderId="54" xfId="0" applyFont="1" applyFill="1" applyBorder="1" applyAlignment="1" applyProtection="1">
      <alignment horizontal="center" vertical="center"/>
      <protection locked="0" hidden="1"/>
    </xf>
    <xf numFmtId="0" fontId="38" fillId="3" borderId="52" xfId="0" applyFont="1" applyFill="1" applyBorder="1" applyAlignment="1" applyProtection="1">
      <alignment horizontal="center" vertical="center"/>
      <protection locked="0" hidden="1"/>
    </xf>
    <xf numFmtId="1" fontId="38" fillId="2" borderId="54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0" xfId="0" applyFont="1" applyAlignment="1"/>
    <xf numFmtId="0" fontId="15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15" fillId="0" borderId="64" xfId="0" applyFont="1" applyBorder="1" applyAlignment="1" applyProtection="1">
      <alignment horizontal="center"/>
    </xf>
    <xf numFmtId="0" fontId="23" fillId="0" borderId="0" xfId="0" applyNumberFormat="1" applyFont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  <protection locked="0"/>
    </xf>
    <xf numFmtId="0" fontId="15" fillId="0" borderId="72" xfId="0" applyFont="1" applyBorder="1" applyAlignment="1"/>
    <xf numFmtId="0" fontId="23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</xf>
    <xf numFmtId="0" fontId="15" fillId="0" borderId="73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72" xfId="0" applyFont="1" applyBorder="1"/>
    <xf numFmtId="0" fontId="23" fillId="0" borderId="0" xfId="0" applyFont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  <protection locked="0"/>
    </xf>
    <xf numFmtId="0" fontId="15" fillId="0" borderId="73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9" fillId="0" borderId="74" xfId="0" applyFont="1" applyBorder="1" applyAlignment="1" applyProtection="1">
      <alignment horizontal="center" vertical="center"/>
      <protection locked="0"/>
    </xf>
    <xf numFmtId="0" fontId="16" fillId="11" borderId="0" xfId="0" applyFont="1" applyFill="1" applyAlignment="1" applyProtection="1">
      <alignment horizontal="center" vertical="center"/>
      <protection hidden="1"/>
    </xf>
    <xf numFmtId="0" fontId="15" fillId="4" borderId="0" xfId="0" applyFont="1" applyFill="1" applyProtection="1">
      <protection hidden="1"/>
    </xf>
    <xf numFmtId="0" fontId="66" fillId="4" borderId="0" xfId="0" applyFont="1" applyFill="1" applyAlignment="1" applyProtection="1">
      <alignment horizontal="right" vertical="center"/>
      <protection hidden="1"/>
    </xf>
    <xf numFmtId="0" fontId="22" fillId="4" borderId="0" xfId="0" applyFont="1" applyFill="1" applyAlignment="1" applyProtection="1">
      <alignment horizontal="right" vertical="center"/>
      <protection hidden="1"/>
    </xf>
    <xf numFmtId="0" fontId="67" fillId="4" borderId="0" xfId="0" applyFont="1" applyFill="1" applyAlignment="1" applyProtection="1">
      <alignment horizontal="left" vertical="center" indent="2"/>
      <protection hidden="1"/>
    </xf>
    <xf numFmtId="0" fontId="22" fillId="4" borderId="1" xfId="0" applyNumberFormat="1" applyFont="1" applyFill="1" applyBorder="1" applyAlignment="1" applyProtection="1">
      <alignment horizontal="right" vertical="center"/>
      <protection hidden="1"/>
    </xf>
    <xf numFmtId="0" fontId="24" fillId="7" borderId="14" xfId="0" applyFont="1" applyFill="1" applyBorder="1" applyAlignment="1" applyProtection="1">
      <alignment horizontal="center" vertical="center" wrapText="1"/>
      <protection hidden="1"/>
    </xf>
    <xf numFmtId="0" fontId="24" fillId="3" borderId="14" xfId="0" applyFont="1" applyFill="1" applyBorder="1" applyAlignment="1" applyProtection="1">
      <alignment horizontal="center" vertical="center"/>
      <protection hidden="1"/>
    </xf>
    <xf numFmtId="0" fontId="24" fillId="2" borderId="14" xfId="0" applyFont="1" applyFill="1" applyBorder="1" applyAlignment="1" applyProtection="1">
      <alignment horizontal="center" vertical="center" shrinkToFit="1"/>
      <protection hidden="1"/>
    </xf>
    <xf numFmtId="0" fontId="34" fillId="12" borderId="14" xfId="0" applyFont="1" applyFill="1" applyBorder="1" applyAlignment="1" applyProtection="1">
      <alignment horizontal="center" vertical="center" shrinkToFit="1"/>
      <protection hidden="1"/>
    </xf>
    <xf numFmtId="9" fontId="38" fillId="7" borderId="15" xfId="0" applyNumberFormat="1" applyFont="1" applyFill="1" applyBorder="1" applyAlignment="1" applyProtection="1">
      <alignment horizontal="center" vertical="center" shrinkToFit="1"/>
      <protection hidden="1"/>
    </xf>
    <xf numFmtId="0" fontId="31" fillId="11" borderId="14" xfId="0" applyFont="1" applyFill="1" applyBorder="1" applyAlignment="1" applyProtection="1">
      <alignment horizontal="center" vertical="center" shrinkToFit="1"/>
      <protection hidden="1"/>
    </xf>
    <xf numFmtId="0" fontId="38" fillId="2" borderId="15" xfId="0" applyFont="1" applyFill="1" applyBorder="1" applyAlignment="1" applyProtection="1">
      <alignment horizontal="center" vertical="center" shrinkToFit="1"/>
      <protection hidden="1"/>
    </xf>
    <xf numFmtId="0" fontId="34" fillId="12" borderId="15" xfId="0" applyFont="1" applyFill="1" applyBorder="1" applyAlignment="1" applyProtection="1">
      <alignment horizontal="center" vertical="center" shrinkToFit="1"/>
      <protection hidden="1"/>
    </xf>
    <xf numFmtId="0" fontId="25" fillId="7" borderId="15" xfId="0" applyFont="1" applyFill="1" applyBorder="1" applyAlignment="1" applyProtection="1">
      <alignment horizontal="center" vertical="center" wrapText="1"/>
      <protection hidden="1"/>
    </xf>
    <xf numFmtId="49" fontId="23" fillId="3" borderId="3" xfId="0" applyNumberFormat="1" applyFont="1" applyFill="1" applyBorder="1" applyAlignment="1" applyProtection="1">
      <alignment horizontal="center" vertical="center"/>
      <protection hidden="1"/>
    </xf>
    <xf numFmtId="0" fontId="23" fillId="3" borderId="3" xfId="0" applyNumberFormat="1" applyFont="1" applyFill="1" applyBorder="1" applyAlignment="1" applyProtection="1">
      <alignment horizontal="left" vertical="center" shrinkToFit="1"/>
      <protection hidden="1"/>
    </xf>
    <xf numFmtId="0" fontId="25" fillId="12" borderId="37" xfId="0" applyNumberFormat="1" applyFont="1" applyFill="1" applyBorder="1" applyAlignment="1" applyProtection="1">
      <alignment horizontal="center" vertical="center" shrinkToFit="1"/>
      <protection hidden="1"/>
    </xf>
    <xf numFmtId="0" fontId="34" fillId="2" borderId="3" xfId="0" applyFont="1" applyFill="1" applyBorder="1" applyAlignment="1" applyProtection="1">
      <alignment horizontal="center" vertical="center"/>
      <protection hidden="1"/>
    </xf>
    <xf numFmtId="2" fontId="31" fillId="11" borderId="3" xfId="0" applyNumberFormat="1" applyFont="1" applyFill="1" applyBorder="1" applyAlignment="1" applyProtection="1">
      <alignment horizontal="center" vertical="center"/>
      <protection hidden="1"/>
    </xf>
    <xf numFmtId="0" fontId="31" fillId="3" borderId="3" xfId="0" applyFont="1" applyFill="1" applyBorder="1" applyAlignment="1" applyProtection="1">
      <alignment horizontal="center" vertical="center"/>
      <protection hidden="1"/>
    </xf>
    <xf numFmtId="1" fontId="34" fillId="12" borderId="31" xfId="0" applyNumberFormat="1" applyFont="1" applyFill="1" applyBorder="1" applyAlignment="1" applyProtection="1">
      <alignment horizontal="center" vertical="center"/>
      <protection hidden="1"/>
    </xf>
    <xf numFmtId="0" fontId="15" fillId="0" borderId="31" xfId="0" applyFont="1" applyFill="1" applyBorder="1" applyAlignment="1" applyProtection="1">
      <alignment horizontal="left" vertical="center" shrinkToFit="1"/>
      <protection hidden="1"/>
    </xf>
    <xf numFmtId="49" fontId="23" fillId="3" borderId="32" xfId="0" applyNumberFormat="1" applyFont="1" applyFill="1" applyBorder="1" applyAlignment="1" applyProtection="1">
      <alignment horizontal="center" vertical="center"/>
      <protection hidden="1"/>
    </xf>
    <xf numFmtId="0" fontId="23" fillId="3" borderId="32" xfId="0" applyNumberFormat="1" applyFont="1" applyFill="1" applyBorder="1" applyAlignment="1" applyProtection="1">
      <alignment horizontal="left" vertical="center" shrinkToFit="1"/>
      <protection hidden="1"/>
    </xf>
    <xf numFmtId="0" fontId="25" fillId="12" borderId="62" xfId="0" applyNumberFormat="1" applyFont="1" applyFill="1" applyBorder="1" applyAlignment="1" applyProtection="1">
      <alignment horizontal="center" vertical="center" shrinkToFit="1"/>
      <protection hidden="1"/>
    </xf>
    <xf numFmtId="0" fontId="34" fillId="2" borderId="32" xfId="0" applyFont="1" applyFill="1" applyBorder="1" applyAlignment="1" applyProtection="1">
      <alignment horizontal="center" vertical="center"/>
      <protection hidden="1"/>
    </xf>
    <xf numFmtId="2" fontId="31" fillId="11" borderId="2" xfId="0" applyNumberFormat="1" applyFont="1" applyFill="1" applyBorder="1" applyAlignment="1" applyProtection="1">
      <alignment horizontal="center" vertical="center"/>
      <protection hidden="1"/>
    </xf>
    <xf numFmtId="0" fontId="31" fillId="3" borderId="2" xfId="0" applyFont="1" applyFill="1" applyBorder="1" applyAlignment="1" applyProtection="1">
      <alignment horizontal="center" vertical="center"/>
      <protection hidden="1"/>
    </xf>
    <xf numFmtId="1" fontId="34" fillId="12" borderId="39" xfId="0" applyNumberFormat="1" applyFont="1" applyFill="1" applyBorder="1" applyAlignment="1" applyProtection="1">
      <alignment horizontal="center" vertical="center"/>
      <protection hidden="1"/>
    </xf>
    <xf numFmtId="0" fontId="15" fillId="0" borderId="39" xfId="0" applyFont="1" applyFill="1" applyBorder="1" applyAlignment="1" applyProtection="1">
      <alignment horizontal="left" vertical="center" shrinkToFit="1"/>
      <protection hidden="1"/>
    </xf>
    <xf numFmtId="2" fontId="31" fillId="11" borderId="8" xfId="0" applyNumberFormat="1" applyFont="1" applyFill="1" applyBorder="1" applyAlignment="1" applyProtection="1">
      <alignment horizontal="center" vertical="center"/>
      <protection hidden="1"/>
    </xf>
    <xf numFmtId="0" fontId="31" fillId="3" borderId="8" xfId="0" applyFont="1" applyFill="1" applyBorder="1" applyAlignment="1" applyProtection="1">
      <alignment horizontal="center" vertical="center"/>
      <protection hidden="1"/>
    </xf>
    <xf numFmtId="0" fontId="63" fillId="0" borderId="39" xfId="0" applyFont="1" applyFill="1" applyBorder="1" applyAlignment="1" applyProtection="1">
      <alignment horizontal="left" vertical="center" shrinkToFit="1"/>
      <protection hidden="1"/>
    </xf>
    <xf numFmtId="49" fontId="23" fillId="3" borderId="52" xfId="0" applyNumberFormat="1" applyFont="1" applyFill="1" applyBorder="1" applyAlignment="1" applyProtection="1">
      <alignment horizontal="center" vertical="center"/>
      <protection hidden="1"/>
    </xf>
    <xf numFmtId="0" fontId="23" fillId="3" borderId="52" xfId="0" applyNumberFormat="1" applyFont="1" applyFill="1" applyBorder="1" applyAlignment="1" applyProtection="1">
      <alignment horizontal="left" vertical="center" shrinkToFit="1"/>
      <protection hidden="1"/>
    </xf>
    <xf numFmtId="0" fontId="25" fillId="12" borderId="63" xfId="0" applyNumberFormat="1" applyFont="1" applyFill="1" applyBorder="1" applyAlignment="1" applyProtection="1">
      <alignment horizontal="center" vertical="center" shrinkToFit="1"/>
      <protection hidden="1"/>
    </xf>
    <xf numFmtId="0" fontId="34" fillId="2" borderId="52" xfId="0" applyFont="1" applyFill="1" applyBorder="1" applyAlignment="1" applyProtection="1">
      <alignment horizontal="center" vertical="center"/>
      <protection hidden="1"/>
    </xf>
    <xf numFmtId="1" fontId="34" fillId="12" borderId="54" xfId="0" applyNumberFormat="1" applyFont="1" applyFill="1" applyBorder="1" applyAlignment="1" applyProtection="1">
      <alignment horizontal="center" vertical="center"/>
      <protection hidden="1"/>
    </xf>
    <xf numFmtId="0" fontId="15" fillId="0" borderId="54" xfId="0" applyFont="1" applyFill="1" applyBorder="1" applyAlignment="1" applyProtection="1">
      <alignment horizontal="left" vertical="center" shrinkToFit="1"/>
      <protection hidden="1"/>
    </xf>
    <xf numFmtId="0" fontId="23" fillId="4" borderId="0" xfId="0" applyNumberFormat="1" applyFont="1" applyFill="1" applyAlignment="1" applyProtection="1">
      <alignment horizontal="center" vertical="center"/>
      <protection hidden="1"/>
    </xf>
    <xf numFmtId="0" fontId="15" fillId="4" borderId="0" xfId="0" applyFont="1" applyFill="1" applyAlignment="1" applyProtection="1">
      <alignment horizontal="left" vertical="center"/>
      <protection hidden="1"/>
    </xf>
    <xf numFmtId="0" fontId="15" fillId="4" borderId="0" xfId="0" applyNumberFormat="1" applyFont="1" applyFill="1" applyAlignment="1" applyProtection="1">
      <alignment horizontal="center" vertical="center"/>
      <protection hidden="1"/>
    </xf>
    <xf numFmtId="0" fontId="24" fillId="4" borderId="0" xfId="0" applyNumberFormat="1" applyFont="1" applyFill="1" applyAlignment="1" applyProtection="1">
      <alignment horizontal="right" vertical="center"/>
      <protection hidden="1"/>
    </xf>
    <xf numFmtId="0" fontId="15" fillId="4" borderId="0" xfId="0" applyNumberFormat="1" applyFont="1" applyFill="1" applyAlignment="1" applyProtection="1">
      <alignment horizontal="left" vertical="center"/>
      <protection hidden="1"/>
    </xf>
    <xf numFmtId="0" fontId="22" fillId="4" borderId="0" xfId="0" applyNumberFormat="1" applyFont="1" applyFill="1" applyAlignment="1" applyProtection="1">
      <alignment horizontal="right" vertical="center"/>
      <protection hidden="1"/>
    </xf>
    <xf numFmtId="0" fontId="24" fillId="3" borderId="71" xfId="0" applyFont="1" applyFill="1" applyBorder="1" applyAlignment="1" applyProtection="1">
      <alignment horizontal="center" vertical="center"/>
      <protection hidden="1"/>
    </xf>
    <xf numFmtId="0" fontId="38" fillId="2" borderId="14" xfId="0" applyFont="1" applyFill="1" applyBorder="1" applyAlignment="1" applyProtection="1">
      <alignment horizontal="center" vertical="center" shrinkToFit="1"/>
      <protection hidden="1"/>
    </xf>
    <xf numFmtId="0" fontId="21" fillId="4" borderId="14" xfId="0" applyFont="1" applyFill="1" applyBorder="1" applyAlignment="1" applyProtection="1">
      <alignment horizontal="center" vertical="center"/>
      <protection hidden="1"/>
    </xf>
    <xf numFmtId="0" fontId="22" fillId="12" borderId="15" xfId="0" applyFont="1" applyFill="1" applyBorder="1" applyAlignment="1" applyProtection="1">
      <alignment horizontal="center" vertical="center"/>
      <protection hidden="1"/>
    </xf>
    <xf numFmtId="9" fontId="38" fillId="10" borderId="15" xfId="0" applyNumberFormat="1" applyFont="1" applyFill="1" applyBorder="1" applyAlignment="1" applyProtection="1">
      <alignment horizontal="center" vertical="center"/>
      <protection hidden="1"/>
    </xf>
    <xf numFmtId="0" fontId="25" fillId="7" borderId="4" xfId="0" applyFont="1" applyFill="1" applyBorder="1" applyAlignment="1" applyProtection="1">
      <alignment horizontal="center" vertical="center" wrapText="1"/>
      <protection hidden="1"/>
    </xf>
    <xf numFmtId="49" fontId="23" fillId="7" borderId="3" xfId="0" applyNumberFormat="1" applyFont="1" applyFill="1" applyBorder="1" applyAlignment="1" applyProtection="1">
      <alignment horizontal="center" vertical="center"/>
      <protection hidden="1"/>
    </xf>
    <xf numFmtId="1" fontId="21" fillId="9" borderId="3" xfId="0" applyNumberFormat="1" applyFont="1" applyFill="1" applyBorder="1" applyAlignment="1" applyProtection="1">
      <alignment horizontal="center" vertical="center"/>
      <protection hidden="1"/>
    </xf>
    <xf numFmtId="1" fontId="22" fillId="12" borderId="31" xfId="0" applyNumberFormat="1" applyFont="1" applyFill="1" applyBorder="1" applyAlignment="1" applyProtection="1">
      <alignment horizontal="center" vertical="center"/>
      <protection hidden="1"/>
    </xf>
    <xf numFmtId="0" fontId="15" fillId="3" borderId="3" xfId="0" applyFont="1" applyFill="1" applyBorder="1" applyAlignment="1" applyProtection="1">
      <alignment horizontal="left" vertical="center" shrinkToFit="1"/>
      <protection hidden="1"/>
    </xf>
    <xf numFmtId="49" fontId="23" fillId="7" borderId="32" xfId="0" applyNumberFormat="1" applyFont="1" applyFill="1" applyBorder="1" applyAlignment="1" applyProtection="1">
      <alignment horizontal="center" vertical="center"/>
      <protection hidden="1"/>
    </xf>
    <xf numFmtId="1" fontId="21" fillId="9" borderId="2" xfId="0" applyNumberFormat="1" applyFont="1" applyFill="1" applyBorder="1" applyAlignment="1" applyProtection="1">
      <alignment horizontal="center" vertical="center"/>
      <protection hidden="1"/>
    </xf>
    <xf numFmtId="1" fontId="22" fillId="12" borderId="39" xfId="0" applyNumberFormat="1" applyFont="1" applyFill="1" applyBorder="1" applyAlignment="1" applyProtection="1">
      <alignment horizontal="center" vertical="center"/>
      <protection hidden="1"/>
    </xf>
    <xf numFmtId="0" fontId="15" fillId="3" borderId="32" xfId="0" applyFont="1" applyFill="1" applyBorder="1" applyAlignment="1" applyProtection="1">
      <alignment horizontal="left" vertical="center" shrinkToFit="1"/>
      <protection hidden="1"/>
    </xf>
    <xf numFmtId="1" fontId="21" fillId="9" borderId="8" xfId="0" applyNumberFormat="1" applyFont="1" applyFill="1" applyBorder="1" applyAlignment="1" applyProtection="1">
      <alignment horizontal="center" vertical="center"/>
      <protection hidden="1"/>
    </xf>
    <xf numFmtId="0" fontId="15" fillId="3" borderId="52" xfId="0" applyFont="1" applyFill="1" applyBorder="1" applyAlignment="1" applyProtection="1">
      <alignment horizontal="left" vertical="center" shrinkToFit="1"/>
      <protection hidden="1"/>
    </xf>
    <xf numFmtId="49" fontId="23" fillId="7" borderId="52" xfId="0" applyNumberFormat="1" applyFont="1" applyFill="1" applyBorder="1" applyAlignment="1" applyProtection="1">
      <alignment horizontal="center" vertical="center"/>
      <protection hidden="1"/>
    </xf>
    <xf numFmtId="1" fontId="22" fillId="12" borderId="54" xfId="0" applyNumberFormat="1" applyFont="1" applyFill="1" applyBorder="1" applyAlignment="1" applyProtection="1">
      <alignment horizontal="center" vertical="center"/>
      <protection hidden="1"/>
    </xf>
    <xf numFmtId="0" fontId="15" fillId="4" borderId="0" xfId="0" applyFont="1" applyFill="1" applyAlignment="1" applyProtection="1">
      <alignment horizontal="center" vertical="center"/>
    </xf>
    <xf numFmtId="0" fontId="23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3" fillId="4" borderId="0" xfId="0" applyNumberFormat="1" applyFont="1" applyFill="1" applyAlignment="1" applyProtection="1">
      <alignment horizontal="center" vertical="center"/>
    </xf>
    <xf numFmtId="0" fontId="15" fillId="4" borderId="0" xfId="0" applyFont="1" applyFill="1" applyAlignment="1" applyProtection="1">
      <alignment horizontal="left" vertical="center"/>
    </xf>
    <xf numFmtId="0" fontId="49" fillId="4" borderId="0" xfId="0" applyFont="1" applyFill="1" applyAlignment="1">
      <alignment vertical="center"/>
    </xf>
    <xf numFmtId="0" fontId="34" fillId="7" borderId="11" xfId="0" applyFont="1" applyFill="1" applyBorder="1" applyAlignment="1" applyProtection="1">
      <alignment vertical="center"/>
    </xf>
    <xf numFmtId="0" fontId="34" fillId="7" borderId="4" xfId="0" applyFont="1" applyFill="1" applyBorder="1" applyAlignment="1" applyProtection="1">
      <alignment vertical="center"/>
      <protection locked="0"/>
    </xf>
    <xf numFmtId="0" fontId="34" fillId="7" borderId="13" xfId="0" applyFont="1" applyFill="1" applyBorder="1" applyAlignment="1" applyProtection="1">
      <alignment horizontal="center" vertical="center"/>
    </xf>
    <xf numFmtId="0" fontId="34" fillId="7" borderId="9" xfId="0" applyFont="1" applyFill="1" applyBorder="1" applyAlignment="1" applyProtection="1">
      <alignment horizontal="center" vertical="center"/>
      <protection locked="0"/>
    </xf>
    <xf numFmtId="0" fontId="34" fillId="7" borderId="12" xfId="0" applyFont="1" applyFill="1" applyBorder="1" applyAlignment="1" applyProtection="1">
      <alignment vertical="center"/>
    </xf>
    <xf numFmtId="0" fontId="30" fillId="2" borderId="26" xfId="0" applyFont="1" applyFill="1" applyBorder="1" applyAlignment="1" applyProtection="1">
      <alignment horizontal="center" vertical="center" shrinkToFit="1"/>
      <protection hidden="1"/>
    </xf>
    <xf numFmtId="0" fontId="30" fillId="2" borderId="24" xfId="0" applyFont="1" applyFill="1" applyBorder="1" applyAlignment="1" applyProtection="1">
      <alignment horizontal="center" vertical="center" shrinkToFit="1"/>
      <protection hidden="1"/>
    </xf>
    <xf numFmtId="0" fontId="30" fillId="2" borderId="57" xfId="0" applyFont="1" applyFill="1" applyBorder="1" applyAlignment="1" applyProtection="1">
      <alignment horizontal="center" vertical="center" shrinkToFit="1"/>
      <protection hidden="1"/>
    </xf>
    <xf numFmtId="0" fontId="31" fillId="11" borderId="76" xfId="0" applyFont="1" applyFill="1" applyBorder="1" applyAlignment="1" applyProtection="1">
      <alignment horizontal="center" vertical="center" shrinkToFit="1"/>
      <protection hidden="1"/>
    </xf>
    <xf numFmtId="0" fontId="31" fillId="11" borderId="77" xfId="0" applyFont="1" applyFill="1" applyBorder="1" applyAlignment="1" applyProtection="1">
      <alignment horizontal="center" vertical="center" shrinkToFit="1"/>
      <protection hidden="1"/>
    </xf>
    <xf numFmtId="0" fontId="31" fillId="11" borderId="78" xfId="0" applyFont="1" applyFill="1" applyBorder="1" applyAlignment="1" applyProtection="1">
      <alignment horizontal="center" vertical="center" shrinkToFit="1"/>
      <protection hidden="1"/>
    </xf>
    <xf numFmtId="0" fontId="30" fillId="2" borderId="72" xfId="0" applyFont="1" applyFill="1" applyBorder="1" applyAlignment="1" applyProtection="1">
      <alignment horizontal="center" vertical="center" shrinkToFit="1"/>
      <protection hidden="1"/>
    </xf>
    <xf numFmtId="0" fontId="30" fillId="2" borderId="77" xfId="0" applyFont="1" applyFill="1" applyBorder="1" applyAlignment="1" applyProtection="1">
      <alignment horizontal="center" vertical="center" shrinkToFit="1"/>
      <protection hidden="1"/>
    </xf>
    <xf numFmtId="0" fontId="31" fillId="11" borderId="73" xfId="0" applyFont="1" applyFill="1" applyBorder="1" applyAlignment="1" applyProtection="1">
      <alignment horizontal="center" vertical="center" shrinkToFit="1"/>
      <protection hidden="1"/>
    </xf>
    <xf numFmtId="0" fontId="30" fillId="12" borderId="22" xfId="0" applyFont="1" applyFill="1" applyBorder="1" applyAlignment="1" applyProtection="1">
      <alignment horizontal="center" vertical="center" shrinkToFit="1"/>
      <protection hidden="1"/>
    </xf>
    <xf numFmtId="0" fontId="30" fillId="12" borderId="18" xfId="0" applyFont="1" applyFill="1" applyBorder="1" applyAlignment="1" applyProtection="1">
      <alignment horizontal="center" vertical="center" shrinkToFit="1"/>
      <protection hidden="1"/>
    </xf>
    <xf numFmtId="0" fontId="30" fillId="12" borderId="25" xfId="0" applyFont="1" applyFill="1" applyBorder="1" applyAlignment="1" applyProtection="1">
      <alignment horizontal="center" vertical="center" shrinkToFit="1"/>
      <protection hidden="1"/>
    </xf>
    <xf numFmtId="0" fontId="34" fillId="7" borderId="5" xfId="0" applyFont="1" applyFill="1" applyBorder="1" applyAlignment="1" applyProtection="1">
      <alignment vertical="center"/>
      <protection locked="0"/>
    </xf>
    <xf numFmtId="0" fontId="23" fillId="4" borderId="0" xfId="0" applyFont="1" applyFill="1" applyAlignment="1">
      <alignment vertical="center"/>
    </xf>
    <xf numFmtId="49" fontId="23" fillId="2" borderId="3" xfId="0" applyNumberFormat="1" applyFont="1" applyFill="1" applyBorder="1" applyAlignment="1" applyProtection="1">
      <alignment horizontal="center" vertical="center"/>
      <protection hidden="1"/>
    </xf>
    <xf numFmtId="0" fontId="21" fillId="4" borderId="38" xfId="0" applyNumberFormat="1" applyFont="1" applyFill="1" applyBorder="1" applyAlignment="1" applyProtection="1">
      <alignment horizontal="center" vertical="center" shrinkToFit="1"/>
      <protection hidden="1"/>
    </xf>
    <xf numFmtId="0" fontId="38" fillId="7" borderId="33" xfId="0" applyNumberFormat="1" applyFont="1" applyFill="1" applyBorder="1" applyAlignment="1" applyProtection="1">
      <alignment horizontal="center" vertical="center" shrinkToFit="1"/>
      <protection hidden="1"/>
    </xf>
    <xf numFmtId="0" fontId="38" fillId="7" borderId="34" xfId="0" applyNumberFormat="1" applyFont="1" applyFill="1" applyBorder="1" applyAlignment="1" applyProtection="1">
      <alignment horizontal="center" vertical="center" shrinkToFit="1"/>
      <protection hidden="1"/>
    </xf>
    <xf numFmtId="0" fontId="21" fillId="3" borderId="33" xfId="0" applyNumberFormat="1" applyFont="1" applyFill="1" applyBorder="1" applyAlignment="1" applyProtection="1">
      <alignment horizontal="center" vertical="center" shrinkToFit="1"/>
      <protection hidden="1"/>
    </xf>
    <xf numFmtId="0" fontId="21" fillId="3" borderId="34" xfId="0" applyNumberFormat="1" applyFont="1" applyFill="1" applyBorder="1" applyAlignment="1" applyProtection="1">
      <alignment horizontal="center" vertical="center" shrinkToFit="1"/>
      <protection hidden="1"/>
    </xf>
    <xf numFmtId="0" fontId="21" fillId="3" borderId="38" xfId="0" applyNumberFormat="1" applyFont="1" applyFill="1" applyBorder="1" applyAlignment="1" applyProtection="1">
      <alignment horizontal="center" vertical="center" shrinkToFit="1"/>
      <protection hidden="1"/>
    </xf>
    <xf numFmtId="0" fontId="21" fillId="3" borderId="35" xfId="0" applyNumberFormat="1" applyFont="1" applyFill="1" applyBorder="1" applyAlignment="1" applyProtection="1">
      <alignment horizontal="center" vertical="center" shrinkToFit="1"/>
      <protection hidden="1"/>
    </xf>
    <xf numFmtId="0" fontId="21" fillId="2" borderId="69" xfId="0" applyNumberFormat="1" applyFont="1" applyFill="1" applyBorder="1" applyAlignment="1" applyProtection="1">
      <alignment horizontal="center" vertical="center" shrinkToFit="1"/>
      <protection hidden="1"/>
    </xf>
    <xf numFmtId="0" fontId="21" fillId="2" borderId="42" xfId="0" applyNumberFormat="1" applyFont="1" applyFill="1" applyBorder="1" applyAlignment="1" applyProtection="1">
      <alignment horizontal="center" vertical="center" shrinkToFit="1"/>
      <protection hidden="1"/>
    </xf>
    <xf numFmtId="0" fontId="21" fillId="2" borderId="47" xfId="0" applyNumberFormat="1" applyFont="1" applyFill="1" applyBorder="1" applyAlignment="1" applyProtection="1">
      <alignment horizontal="center" vertical="center" shrinkToFit="1"/>
      <protection hidden="1"/>
    </xf>
    <xf numFmtId="0" fontId="15" fillId="15" borderId="31" xfId="0" applyFont="1" applyFill="1" applyBorder="1" applyAlignment="1" applyProtection="1">
      <alignment horizontal="center" vertical="center" shrinkToFit="1"/>
      <protection locked="0"/>
    </xf>
    <xf numFmtId="49" fontId="23" fillId="2" borderId="32" xfId="0" applyNumberFormat="1" applyFont="1" applyFill="1" applyBorder="1" applyAlignment="1" applyProtection="1">
      <alignment horizontal="center" vertical="center"/>
      <protection hidden="1"/>
    </xf>
    <xf numFmtId="0" fontId="23" fillId="3" borderId="62" xfId="0" applyFont="1" applyFill="1" applyBorder="1" applyAlignment="1" applyProtection="1">
      <alignment horizontal="left" vertical="center" shrinkToFit="1"/>
      <protection hidden="1"/>
    </xf>
    <xf numFmtId="0" fontId="21" fillId="4" borderId="50" xfId="0" applyNumberFormat="1" applyFont="1" applyFill="1" applyBorder="1" applyAlignment="1" applyProtection="1">
      <alignment horizontal="center" vertical="center" shrinkToFit="1"/>
      <protection hidden="1"/>
    </xf>
    <xf numFmtId="0" fontId="38" fillId="7" borderId="45" xfId="0" applyNumberFormat="1" applyFont="1" applyFill="1" applyBorder="1" applyAlignment="1" applyProtection="1">
      <alignment horizontal="center" vertical="center" shrinkToFit="1"/>
      <protection hidden="1"/>
    </xf>
    <xf numFmtId="0" fontId="38" fillId="7" borderId="46" xfId="0" applyNumberFormat="1" applyFont="1" applyFill="1" applyBorder="1" applyAlignment="1" applyProtection="1">
      <alignment horizontal="center" vertical="center" shrinkToFit="1"/>
      <protection hidden="1"/>
    </xf>
    <xf numFmtId="0" fontId="21" fillId="3" borderId="45" xfId="0" applyNumberFormat="1" applyFont="1" applyFill="1" applyBorder="1" applyAlignment="1" applyProtection="1">
      <alignment horizontal="center" vertical="center" shrinkToFit="1"/>
      <protection hidden="1"/>
    </xf>
    <xf numFmtId="0" fontId="21" fillId="3" borderId="46" xfId="0" applyNumberFormat="1" applyFont="1" applyFill="1" applyBorder="1" applyAlignment="1" applyProtection="1">
      <alignment horizontal="center" vertical="center" shrinkToFit="1"/>
      <protection hidden="1"/>
    </xf>
    <xf numFmtId="0" fontId="21" fillId="3" borderId="50" xfId="0" applyNumberFormat="1" applyFont="1" applyFill="1" applyBorder="1" applyAlignment="1" applyProtection="1">
      <alignment horizontal="center" vertical="center" shrinkToFit="1"/>
      <protection hidden="1"/>
    </xf>
    <xf numFmtId="0" fontId="21" fillId="3" borderId="68" xfId="0" applyNumberFormat="1" applyFont="1" applyFill="1" applyBorder="1" applyAlignment="1" applyProtection="1">
      <alignment horizontal="center" vertical="center" shrinkToFit="1"/>
      <protection hidden="1"/>
    </xf>
    <xf numFmtId="0" fontId="21" fillId="2" borderId="51" xfId="0" applyNumberFormat="1" applyFont="1" applyFill="1" applyBorder="1" applyAlignment="1" applyProtection="1">
      <alignment horizontal="center" vertical="center" shrinkToFit="1"/>
      <protection hidden="1"/>
    </xf>
    <xf numFmtId="0" fontId="21" fillId="2" borderId="46" xfId="0" applyNumberFormat="1" applyFont="1" applyFill="1" applyBorder="1" applyAlignment="1" applyProtection="1">
      <alignment horizontal="center" vertical="center" shrinkToFit="1"/>
      <protection hidden="1"/>
    </xf>
    <xf numFmtId="0" fontId="21" fillId="2" borderId="68" xfId="0" applyNumberFormat="1" applyFont="1" applyFill="1" applyBorder="1" applyAlignment="1" applyProtection="1">
      <alignment horizontal="center" vertical="center" shrinkToFit="1"/>
      <protection hidden="1"/>
    </xf>
    <xf numFmtId="0" fontId="15" fillId="15" borderId="39" xfId="0" applyFont="1" applyFill="1" applyBorder="1" applyAlignment="1" applyProtection="1">
      <alignment horizontal="center" vertical="center" shrinkToFit="1"/>
      <protection locked="0"/>
    </xf>
    <xf numFmtId="0" fontId="21" fillId="4" borderId="59" xfId="0" applyNumberFormat="1" applyFont="1" applyFill="1" applyBorder="1" applyAlignment="1" applyProtection="1">
      <alignment horizontal="center" vertical="center" shrinkToFit="1"/>
      <protection hidden="1"/>
    </xf>
    <xf numFmtId="0" fontId="38" fillId="7" borderId="55" xfId="0" applyNumberFormat="1" applyFont="1" applyFill="1" applyBorder="1" applyAlignment="1" applyProtection="1">
      <alignment horizontal="center" vertical="center" shrinkToFit="1"/>
      <protection hidden="1"/>
    </xf>
    <xf numFmtId="0" fontId="38" fillId="7" borderId="56" xfId="0" applyNumberFormat="1" applyFont="1" applyFill="1" applyBorder="1" applyAlignment="1" applyProtection="1">
      <alignment horizontal="center" vertical="center" shrinkToFit="1"/>
      <protection hidden="1"/>
    </xf>
    <xf numFmtId="0" fontId="21" fillId="3" borderId="55" xfId="0" applyNumberFormat="1" applyFont="1" applyFill="1" applyBorder="1" applyAlignment="1" applyProtection="1">
      <alignment horizontal="center" vertical="center" shrinkToFit="1"/>
      <protection hidden="1"/>
    </xf>
    <xf numFmtId="0" fontId="21" fillId="3" borderId="56" xfId="0" applyNumberFormat="1" applyFont="1" applyFill="1" applyBorder="1" applyAlignment="1" applyProtection="1">
      <alignment horizontal="center" vertical="center" shrinkToFit="1"/>
      <protection hidden="1"/>
    </xf>
    <xf numFmtId="0" fontId="21" fillId="3" borderId="59" xfId="0" applyNumberFormat="1" applyFont="1" applyFill="1" applyBorder="1" applyAlignment="1" applyProtection="1">
      <alignment horizontal="center" vertical="center" shrinkToFit="1"/>
      <protection hidden="1"/>
    </xf>
    <xf numFmtId="0" fontId="21" fillId="3" borderId="70" xfId="0" applyNumberFormat="1" applyFont="1" applyFill="1" applyBorder="1" applyAlignment="1" applyProtection="1">
      <alignment horizontal="center" vertical="center" shrinkToFit="1"/>
      <protection hidden="1"/>
    </xf>
    <xf numFmtId="0" fontId="21" fillId="2" borderId="60" xfId="0" applyNumberFormat="1" applyFont="1" applyFill="1" applyBorder="1" applyAlignment="1" applyProtection="1">
      <alignment horizontal="center" vertical="center" shrinkToFit="1"/>
      <protection hidden="1"/>
    </xf>
    <xf numFmtId="0" fontId="21" fillId="2" borderId="56" xfId="0" applyNumberFormat="1" applyFont="1" applyFill="1" applyBorder="1" applyAlignment="1" applyProtection="1">
      <alignment horizontal="center" vertical="center" shrinkToFit="1"/>
      <protection hidden="1"/>
    </xf>
    <xf numFmtId="0" fontId="21" fillId="2" borderId="70" xfId="0" applyNumberFormat="1" applyFont="1" applyFill="1" applyBorder="1" applyAlignment="1" applyProtection="1">
      <alignment horizontal="center" vertical="center" shrinkToFit="1"/>
      <protection hidden="1"/>
    </xf>
    <xf numFmtId="0" fontId="23" fillId="3" borderId="37" xfId="0" applyFont="1" applyFill="1" applyBorder="1" applyAlignment="1" applyProtection="1">
      <alignment horizontal="left" vertical="center" shrinkToFit="1"/>
      <protection hidden="1"/>
    </xf>
    <xf numFmtId="0" fontId="38" fillId="7" borderId="35" xfId="0" applyNumberFormat="1" applyFont="1" applyFill="1" applyBorder="1" applyAlignment="1" applyProtection="1">
      <alignment horizontal="center" vertical="center" shrinkToFit="1"/>
      <protection hidden="1"/>
    </xf>
    <xf numFmtId="0" fontId="21" fillId="2" borderId="33" xfId="0" applyNumberFormat="1" applyFont="1" applyFill="1" applyBorder="1" applyAlignment="1" applyProtection="1">
      <alignment horizontal="center" vertical="center" shrinkToFit="1"/>
      <protection hidden="1"/>
    </xf>
    <xf numFmtId="0" fontId="21" fillId="2" borderId="34" xfId="0" applyNumberFormat="1" applyFont="1" applyFill="1" applyBorder="1" applyAlignment="1" applyProtection="1">
      <alignment horizontal="center" vertical="center" shrinkToFit="1"/>
      <protection hidden="1"/>
    </xf>
    <xf numFmtId="0" fontId="21" fillId="2" borderId="35" xfId="0" applyNumberFormat="1" applyFont="1" applyFill="1" applyBorder="1" applyAlignment="1" applyProtection="1">
      <alignment horizontal="center" vertical="center" shrinkToFit="1"/>
      <protection hidden="1"/>
    </xf>
    <xf numFmtId="0" fontId="38" fillId="7" borderId="68" xfId="0" applyNumberFormat="1" applyFont="1" applyFill="1" applyBorder="1" applyAlignment="1" applyProtection="1">
      <alignment horizontal="center" vertical="center" shrinkToFit="1"/>
      <protection hidden="1"/>
    </xf>
    <xf numFmtId="0" fontId="21" fillId="2" borderId="45" xfId="0" applyNumberFormat="1" applyFont="1" applyFill="1" applyBorder="1" applyAlignment="1" applyProtection="1">
      <alignment horizontal="center" vertical="center" shrinkToFit="1"/>
      <protection hidden="1"/>
    </xf>
    <xf numFmtId="0" fontId="38" fillId="7" borderId="70" xfId="0" applyNumberFormat="1" applyFont="1" applyFill="1" applyBorder="1" applyAlignment="1" applyProtection="1">
      <alignment horizontal="center" vertical="center" shrinkToFit="1"/>
      <protection hidden="1"/>
    </xf>
    <xf numFmtId="0" fontId="21" fillId="2" borderId="55" xfId="0" applyNumberFormat="1" applyFont="1" applyFill="1" applyBorder="1" applyAlignment="1" applyProtection="1">
      <alignment horizontal="center" vertical="center" shrinkToFit="1"/>
      <protection hidden="1"/>
    </xf>
    <xf numFmtId="49" fontId="23" fillId="2" borderId="52" xfId="0" applyNumberFormat="1" applyFont="1" applyFill="1" applyBorder="1" applyAlignment="1" applyProtection="1">
      <alignment horizontal="center" vertical="center"/>
      <protection hidden="1"/>
    </xf>
    <xf numFmtId="0" fontId="23" fillId="3" borderId="63" xfId="0" applyFont="1" applyFill="1" applyBorder="1" applyAlignment="1" applyProtection="1">
      <alignment horizontal="left" vertical="center" shrinkToFit="1"/>
      <protection hidden="1"/>
    </xf>
    <xf numFmtId="0" fontId="15" fillId="15" borderId="54" xfId="0" applyFont="1" applyFill="1" applyBorder="1" applyAlignment="1" applyProtection="1">
      <alignment horizontal="center" vertical="center" shrinkToFit="1"/>
      <protection locked="0"/>
    </xf>
    <xf numFmtId="0" fontId="69" fillId="2" borderId="0" xfId="0" applyFont="1" applyFill="1" applyAlignment="1">
      <alignment horizontal="left"/>
    </xf>
    <xf numFmtId="0" fontId="15" fillId="2" borderId="0" xfId="0" applyFont="1" applyFill="1" applyAlignment="1">
      <alignment horizontal="center"/>
    </xf>
    <xf numFmtId="0" fontId="70" fillId="2" borderId="0" xfId="0" applyFont="1" applyFill="1" applyAlignment="1">
      <alignment horizontal="left"/>
    </xf>
    <xf numFmtId="0" fontId="27" fillId="3" borderId="79" xfId="0" applyFont="1" applyFill="1" applyBorder="1" applyAlignment="1" applyProtection="1">
      <alignment horizontal="left" vertical="center" shrinkToFit="1"/>
      <protection hidden="1"/>
    </xf>
    <xf numFmtId="0" fontId="27" fillId="2" borderId="0" xfId="0" applyFont="1" applyFill="1" applyAlignment="1">
      <alignment horizontal="left"/>
    </xf>
    <xf numFmtId="0" fontId="36" fillId="2" borderId="0" xfId="0" applyFont="1" applyFill="1" applyAlignment="1">
      <alignment horizontal="left"/>
    </xf>
    <xf numFmtId="0" fontId="23" fillId="11" borderId="80" xfId="0" applyFont="1" applyFill="1" applyBorder="1" applyAlignment="1" applyProtection="1">
      <alignment horizontal="center" vertical="center"/>
    </xf>
    <xf numFmtId="0" fontId="22" fillId="4" borderId="80" xfId="0" applyFont="1" applyFill="1" applyBorder="1" applyAlignment="1" applyProtection="1">
      <alignment horizontal="center" vertical="center"/>
    </xf>
    <xf numFmtId="0" fontId="72" fillId="2" borderId="0" xfId="0" applyFont="1" applyFill="1"/>
    <xf numFmtId="0" fontId="23" fillId="11" borderId="81" xfId="0" applyFont="1" applyFill="1" applyBorder="1" applyAlignment="1" applyProtection="1">
      <alignment horizontal="center" vertical="center"/>
    </xf>
    <xf numFmtId="0" fontId="38" fillId="12" borderId="82" xfId="0" applyFont="1" applyFill="1" applyBorder="1" applyAlignment="1">
      <alignment horizontal="center" vertical="center" shrinkToFit="1"/>
    </xf>
    <xf numFmtId="0" fontId="38" fillId="12" borderId="83" xfId="0" applyFont="1" applyFill="1" applyBorder="1" applyAlignment="1">
      <alignment horizontal="center" vertical="center" shrinkToFit="1"/>
    </xf>
    <xf numFmtId="0" fontId="38" fillId="12" borderId="84" xfId="0" applyFont="1" applyFill="1" applyBorder="1" applyAlignment="1">
      <alignment horizontal="center" vertical="center" shrinkToFit="1"/>
    </xf>
    <xf numFmtId="0" fontId="22" fillId="3" borderId="85" xfId="0" applyFont="1" applyFill="1" applyBorder="1" applyAlignment="1" applyProtection="1">
      <alignment horizontal="center" vertical="center"/>
    </xf>
    <xf numFmtId="0" fontId="22" fillId="3" borderId="86" xfId="0" applyFont="1" applyFill="1" applyBorder="1" applyAlignment="1" applyProtection="1">
      <alignment horizontal="center" vertical="center"/>
    </xf>
    <xf numFmtId="0" fontId="22" fillId="3" borderId="87" xfId="0" applyFont="1" applyFill="1" applyBorder="1" applyAlignment="1" applyProtection="1">
      <alignment horizontal="center" vertical="center"/>
    </xf>
    <xf numFmtId="0" fontId="22" fillId="3" borderId="88" xfId="0" applyFont="1" applyFill="1" applyBorder="1" applyAlignment="1" applyProtection="1">
      <alignment horizontal="center" vertical="center"/>
    </xf>
    <xf numFmtId="0" fontId="25" fillId="3" borderId="85" xfId="0" applyFont="1" applyFill="1" applyBorder="1" applyAlignment="1" applyProtection="1">
      <alignment horizontal="center" vertical="center"/>
    </xf>
    <xf numFmtId="0" fontId="25" fillId="3" borderId="88" xfId="0" applyFont="1" applyFill="1" applyBorder="1" applyAlignment="1" applyProtection="1">
      <alignment horizontal="center" vertical="center"/>
    </xf>
    <xf numFmtId="0" fontId="22" fillId="4" borderId="81" xfId="0" applyFont="1" applyFill="1" applyBorder="1" applyAlignment="1" applyProtection="1">
      <alignment horizontal="center" vertical="center"/>
    </xf>
    <xf numFmtId="0" fontId="23" fillId="3" borderId="89" xfId="0" applyNumberFormat="1" applyFont="1" applyFill="1" applyBorder="1" applyAlignment="1" applyProtection="1">
      <alignment horizontal="center" vertical="center" shrinkToFit="1"/>
      <protection hidden="1"/>
    </xf>
    <xf numFmtId="0" fontId="25" fillId="2" borderId="90" xfId="0" applyFont="1" applyFill="1" applyBorder="1" applyAlignment="1" applyProtection="1">
      <alignment horizontal="center" vertical="center"/>
      <protection hidden="1"/>
    </xf>
    <xf numFmtId="0" fontId="25" fillId="2" borderId="91" xfId="0" applyFont="1" applyFill="1" applyBorder="1" applyAlignment="1" applyProtection="1">
      <alignment horizontal="center" vertical="center"/>
      <protection hidden="1"/>
    </xf>
    <xf numFmtId="0" fontId="25" fillId="2" borderId="92" xfId="0" applyFont="1" applyFill="1" applyBorder="1" applyAlignment="1" applyProtection="1">
      <alignment horizontal="center" vertical="center"/>
      <protection hidden="1"/>
    </xf>
    <xf numFmtId="0" fontId="23" fillId="11" borderId="91" xfId="0" applyFont="1" applyFill="1" applyBorder="1" applyAlignment="1" applyProtection="1">
      <alignment horizontal="center" vertical="center"/>
      <protection hidden="1"/>
    </xf>
    <xf numFmtId="0" fontId="25" fillId="4" borderId="92" xfId="0" applyFont="1" applyFill="1" applyBorder="1" applyAlignment="1" applyProtection="1">
      <alignment horizontal="center" vertical="center"/>
      <protection hidden="1"/>
    </xf>
    <xf numFmtId="0" fontId="25" fillId="4" borderId="93" xfId="0" applyFont="1" applyFill="1" applyBorder="1" applyAlignment="1" applyProtection="1">
      <alignment horizontal="center" vertical="center"/>
      <protection hidden="1"/>
    </xf>
    <xf numFmtId="2" fontId="25" fillId="11" borderId="93" xfId="0" applyNumberFormat="1" applyFont="1" applyFill="1" applyBorder="1" applyAlignment="1" applyProtection="1">
      <alignment horizontal="center" vertical="center" shrinkToFit="1"/>
      <protection hidden="1"/>
    </xf>
    <xf numFmtId="2" fontId="23" fillId="3" borderId="91" xfId="0" applyNumberFormat="1" applyFont="1" applyFill="1" applyBorder="1" applyAlignment="1" applyProtection="1">
      <alignment horizontal="center" vertical="center" shrinkToFit="1"/>
      <protection hidden="1"/>
    </xf>
    <xf numFmtId="2" fontId="23" fillId="11" borderId="94" xfId="0" applyNumberFormat="1" applyFont="1" applyFill="1" applyBorder="1" applyAlignment="1" applyProtection="1">
      <alignment horizontal="center" vertical="center" shrinkToFit="1"/>
      <protection hidden="1"/>
    </xf>
    <xf numFmtId="0" fontId="15" fillId="0" borderId="95" xfId="0" applyFont="1" applyBorder="1" applyAlignment="1" applyProtection="1">
      <alignment vertical="center"/>
      <protection locked="0"/>
    </xf>
    <xf numFmtId="0" fontId="38" fillId="2" borderId="0" xfId="0" applyFont="1" applyFill="1" applyAlignment="1" applyProtection="1">
      <alignment horizontal="center" vertical="center"/>
      <protection hidden="1"/>
    </xf>
    <xf numFmtId="49" fontId="37" fillId="2" borderId="0" xfId="0" applyNumberFormat="1" applyFont="1" applyFill="1" applyAlignment="1" applyProtection="1">
      <alignment horizontal="center" vertical="center" shrinkToFit="1"/>
      <protection hidden="1"/>
    </xf>
    <xf numFmtId="49" fontId="37" fillId="0" borderId="0" xfId="0" applyNumberFormat="1" applyFont="1" applyFill="1" applyAlignment="1" applyProtection="1">
      <alignment horizontal="center" vertical="center" shrinkToFit="1"/>
    </xf>
    <xf numFmtId="0" fontId="38" fillId="2" borderId="0" xfId="0" quotePrefix="1" applyFont="1" applyFill="1" applyAlignment="1">
      <alignment vertical="center"/>
    </xf>
    <xf numFmtId="0" fontId="15" fillId="0" borderId="89" xfId="0" applyFont="1" applyBorder="1" applyAlignment="1" applyProtection="1">
      <alignment vertical="center"/>
      <protection locked="0"/>
    </xf>
    <xf numFmtId="0" fontId="38" fillId="2" borderId="0" xfId="0" applyFont="1" applyFill="1" applyAlignment="1">
      <alignment horizontal="center" vertical="center"/>
    </xf>
    <xf numFmtId="0" fontId="38" fillId="6" borderId="0" xfId="0" applyFont="1" applyFill="1" applyAlignment="1" applyProtection="1">
      <alignment horizontal="center" vertical="center"/>
      <protection hidden="1"/>
    </xf>
    <xf numFmtId="0" fontId="21" fillId="2" borderId="0" xfId="0" applyFont="1" applyFill="1" applyAlignment="1" applyProtection="1">
      <alignment horizontal="center" vertical="center"/>
      <protection hidden="1"/>
    </xf>
    <xf numFmtId="0" fontId="37" fillId="0" borderId="96" xfId="0" applyNumberFormat="1" applyFont="1" applyFill="1" applyBorder="1" applyAlignment="1" applyProtection="1">
      <alignment horizontal="center" vertical="center"/>
    </xf>
    <xf numFmtId="0" fontId="38" fillId="2" borderId="0" xfId="0" applyFont="1" applyFill="1" applyAlignment="1">
      <alignment vertical="center"/>
    </xf>
    <xf numFmtId="0" fontId="21" fillId="0" borderId="42" xfId="0" applyFont="1" applyFill="1" applyBorder="1" applyAlignment="1" applyProtection="1">
      <alignment horizontal="center" vertical="center"/>
    </xf>
    <xf numFmtId="0" fontId="21" fillId="0" borderId="46" xfId="0" applyFont="1" applyFill="1" applyBorder="1" applyAlignment="1" applyProtection="1">
      <alignment horizontal="center" vertical="center"/>
    </xf>
    <xf numFmtId="0" fontId="21" fillId="0" borderId="87" xfId="0" applyFont="1" applyFill="1" applyBorder="1" applyAlignment="1" applyProtection="1">
      <alignment horizontal="center" vertical="center"/>
    </xf>
    <xf numFmtId="0" fontId="21" fillId="0" borderId="97" xfId="0" applyFont="1" applyFill="1" applyBorder="1" applyAlignment="1" applyProtection="1">
      <alignment horizontal="center" vertical="center"/>
    </xf>
    <xf numFmtId="0" fontId="23" fillId="3" borderId="98" xfId="0" applyNumberFormat="1" applyFont="1" applyFill="1" applyBorder="1" applyAlignment="1" applyProtection="1">
      <alignment horizontal="center" vertical="center" shrinkToFit="1"/>
      <protection hidden="1"/>
    </xf>
    <xf numFmtId="0" fontId="15" fillId="2" borderId="0" xfId="0" applyFont="1" applyFill="1" applyAlignment="1">
      <alignment horizontal="center" vertical="center"/>
    </xf>
    <xf numFmtId="0" fontId="23" fillId="3" borderId="99" xfId="0" applyNumberFormat="1" applyFont="1" applyFill="1" applyBorder="1" applyAlignment="1" applyProtection="1">
      <alignment horizontal="center" vertical="center" shrinkToFit="1"/>
      <protection hidden="1"/>
    </xf>
    <xf numFmtId="0" fontId="25" fillId="2" borderId="100" xfId="0" applyFont="1" applyFill="1" applyBorder="1" applyAlignment="1" applyProtection="1">
      <alignment horizontal="center" vertical="center"/>
      <protection hidden="1"/>
    </xf>
    <xf numFmtId="0" fontId="25" fillId="2" borderId="101" xfId="0" applyFont="1" applyFill="1" applyBorder="1" applyAlignment="1" applyProtection="1">
      <alignment horizontal="center" vertical="center"/>
      <protection hidden="1"/>
    </xf>
    <xf numFmtId="0" fontId="25" fillId="2" borderId="102" xfId="0" applyFont="1" applyFill="1" applyBorder="1" applyAlignment="1" applyProtection="1">
      <alignment horizontal="center" vertical="center"/>
      <protection hidden="1"/>
    </xf>
    <xf numFmtId="0" fontId="23" fillId="11" borderId="101" xfId="0" applyFont="1" applyFill="1" applyBorder="1" applyAlignment="1" applyProtection="1">
      <alignment horizontal="center" vertical="center"/>
      <protection hidden="1"/>
    </xf>
    <xf numFmtId="0" fontId="25" fillId="4" borderId="102" xfId="0" applyFont="1" applyFill="1" applyBorder="1" applyAlignment="1" applyProtection="1">
      <alignment horizontal="center" vertical="center"/>
      <protection hidden="1"/>
    </xf>
    <xf numFmtId="0" fontId="25" fillId="4" borderId="103" xfId="0" applyFont="1" applyFill="1" applyBorder="1" applyAlignment="1" applyProtection="1">
      <alignment horizontal="center" vertical="center"/>
      <protection hidden="1"/>
    </xf>
    <xf numFmtId="2" fontId="25" fillId="11" borderId="103" xfId="0" applyNumberFormat="1" applyFont="1" applyFill="1" applyBorder="1" applyAlignment="1" applyProtection="1">
      <alignment horizontal="center" vertical="center" shrinkToFit="1"/>
      <protection hidden="1"/>
    </xf>
    <xf numFmtId="2" fontId="23" fillId="3" borderId="101" xfId="0" applyNumberFormat="1" applyFont="1" applyFill="1" applyBorder="1" applyAlignment="1" applyProtection="1">
      <alignment horizontal="center" vertical="center" shrinkToFit="1"/>
      <protection hidden="1"/>
    </xf>
    <xf numFmtId="2" fontId="23" fillId="11" borderId="104" xfId="0" applyNumberFormat="1" applyFont="1" applyFill="1" applyBorder="1" applyAlignment="1" applyProtection="1">
      <alignment horizontal="center" vertical="center" shrinkToFit="1"/>
      <protection hidden="1"/>
    </xf>
    <xf numFmtId="0" fontId="34" fillId="3" borderId="0" xfId="0" applyFont="1" applyFill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center"/>
    </xf>
    <xf numFmtId="0" fontId="23" fillId="2" borderId="81" xfId="0" applyFont="1" applyFill="1" applyBorder="1" applyAlignment="1" applyProtection="1">
      <alignment horizontal="center" vertical="center"/>
      <protection hidden="1"/>
    </xf>
    <xf numFmtId="0" fontId="25" fillId="12" borderId="105" xfId="0" applyFont="1" applyFill="1" applyBorder="1" applyAlignment="1" applyProtection="1">
      <alignment horizontal="center" vertical="center"/>
      <protection hidden="1"/>
    </xf>
    <xf numFmtId="0" fontId="25" fillId="12" borderId="106" xfId="0" applyFont="1" applyFill="1" applyBorder="1" applyAlignment="1" applyProtection="1">
      <alignment horizontal="center" vertical="center"/>
      <protection hidden="1"/>
    </xf>
    <xf numFmtId="0" fontId="25" fillId="12" borderId="107" xfId="0" applyFont="1" applyFill="1" applyBorder="1" applyAlignment="1" applyProtection="1">
      <alignment horizontal="center" vertical="center"/>
      <protection hidden="1"/>
    </xf>
    <xf numFmtId="0" fontId="22" fillId="3" borderId="108" xfId="0" applyFont="1" applyFill="1" applyBorder="1" applyAlignment="1" applyProtection="1">
      <alignment horizontal="center" vertical="center"/>
      <protection hidden="1"/>
    </xf>
    <xf numFmtId="0" fontId="22" fillId="3" borderId="105" xfId="0" applyFont="1" applyFill="1" applyBorder="1" applyAlignment="1" applyProtection="1">
      <alignment horizontal="center" vertical="center"/>
      <protection hidden="1"/>
    </xf>
    <xf numFmtId="0" fontId="22" fillId="3" borderId="106" xfId="0" applyFont="1" applyFill="1" applyBorder="1" applyAlignment="1" applyProtection="1">
      <alignment horizontal="center" vertical="center"/>
      <protection hidden="1"/>
    </xf>
    <xf numFmtId="0" fontId="22" fillId="3" borderId="109" xfId="0" applyFont="1" applyFill="1" applyBorder="1" applyAlignment="1" applyProtection="1">
      <alignment horizontal="center" vertical="center"/>
      <protection hidden="1"/>
    </xf>
    <xf numFmtId="0" fontId="25" fillId="3" borderId="108" xfId="0" applyFont="1" applyFill="1" applyBorder="1" applyAlignment="1" applyProtection="1">
      <alignment horizontal="center" vertical="center"/>
      <protection hidden="1"/>
    </xf>
    <xf numFmtId="0" fontId="25" fillId="3" borderId="109" xfId="0" applyFont="1" applyFill="1" applyBorder="1" applyAlignment="1" applyProtection="1">
      <alignment horizontal="center" vertical="center"/>
      <protection hidden="1"/>
    </xf>
    <xf numFmtId="188" fontId="73" fillId="4" borderId="110" xfId="0" applyNumberFormat="1" applyFont="1" applyFill="1" applyBorder="1" applyAlignment="1" applyProtection="1">
      <alignment horizontal="center" vertical="center" shrinkToFit="1"/>
      <protection hidden="1"/>
    </xf>
    <xf numFmtId="188" fontId="73" fillId="4" borderId="111" xfId="0" applyNumberFormat="1" applyFont="1" applyFill="1" applyBorder="1" applyAlignment="1" applyProtection="1">
      <alignment horizontal="center" vertical="center" shrinkToFit="1"/>
      <protection hidden="1"/>
    </xf>
    <xf numFmtId="188" fontId="73" fillId="4" borderId="112" xfId="0" applyNumberFormat="1" applyFont="1" applyFill="1" applyBorder="1" applyAlignment="1" applyProtection="1">
      <alignment horizontal="center" vertical="center" shrinkToFit="1"/>
      <protection hidden="1"/>
    </xf>
    <xf numFmtId="0" fontId="22" fillId="2" borderId="81" xfId="0" applyFont="1" applyFill="1" applyBorder="1" applyAlignment="1" applyProtection="1">
      <alignment horizontal="center" vertical="center"/>
      <protection hidden="1"/>
    </xf>
    <xf numFmtId="0" fontId="38" fillId="12" borderId="82" xfId="0" applyFont="1" applyFill="1" applyBorder="1" applyAlignment="1" applyProtection="1">
      <alignment horizontal="center" vertical="center" shrinkToFit="1"/>
      <protection hidden="1"/>
    </xf>
    <xf numFmtId="0" fontId="38" fillId="12" borderId="83" xfId="0" applyFont="1" applyFill="1" applyBorder="1" applyAlignment="1" applyProtection="1">
      <alignment horizontal="center" vertical="center" shrinkToFit="1"/>
      <protection hidden="1"/>
    </xf>
    <xf numFmtId="0" fontId="38" fillId="12" borderId="84" xfId="0" applyFont="1" applyFill="1" applyBorder="1" applyAlignment="1" applyProtection="1">
      <alignment horizontal="center" vertical="center" shrinkToFit="1"/>
      <protection hidden="1"/>
    </xf>
    <xf numFmtId="0" fontId="23" fillId="2" borderId="108" xfId="0" applyFont="1" applyFill="1" applyBorder="1" applyAlignment="1" applyProtection="1">
      <alignment horizontal="center" vertical="center"/>
      <protection hidden="1"/>
    </xf>
    <xf numFmtId="0" fontId="23" fillId="2" borderId="105" xfId="0" applyFont="1" applyFill="1" applyBorder="1" applyAlignment="1" applyProtection="1">
      <alignment horizontal="center" vertical="center"/>
      <protection hidden="1"/>
    </xf>
    <xf numFmtId="0" fontId="23" fillId="2" borderId="106" xfId="0" applyFont="1" applyFill="1" applyBorder="1" applyAlignment="1" applyProtection="1">
      <alignment horizontal="center" vertical="center"/>
      <protection hidden="1"/>
    </xf>
    <xf numFmtId="0" fontId="23" fillId="2" borderId="109" xfId="0" applyFont="1" applyFill="1" applyBorder="1" applyAlignment="1" applyProtection="1">
      <alignment horizontal="center" vertical="center"/>
      <protection hidden="1"/>
    </xf>
    <xf numFmtId="0" fontId="22" fillId="4" borderId="81" xfId="0" applyFont="1" applyFill="1" applyBorder="1" applyAlignment="1" applyProtection="1">
      <alignment horizontal="center" vertical="center"/>
      <protection hidden="1"/>
    </xf>
    <xf numFmtId="0" fontId="22" fillId="3" borderId="81" xfId="0" applyFont="1" applyFill="1" applyBorder="1" applyAlignment="1" applyProtection="1">
      <alignment horizontal="center" vertical="center"/>
      <protection hidden="1"/>
    </xf>
    <xf numFmtId="0" fontId="22" fillId="4" borderId="81" xfId="0" applyFont="1" applyFill="1" applyBorder="1" applyAlignment="1" applyProtection="1">
      <alignment horizontal="center" vertical="center" shrinkToFit="1"/>
      <protection hidden="1"/>
    </xf>
    <xf numFmtId="0" fontId="23" fillId="0" borderId="74" xfId="0" applyFont="1" applyBorder="1" applyAlignment="1" applyProtection="1">
      <alignment horizontal="center"/>
      <protection locked="0"/>
    </xf>
    <xf numFmtId="0" fontId="23" fillId="0" borderId="64" xfId="0" applyFont="1" applyBorder="1" applyProtection="1">
      <protection locked="0"/>
    </xf>
    <xf numFmtId="0" fontId="28" fillId="0" borderId="64" xfId="0" applyFont="1" applyBorder="1" applyProtection="1">
      <protection locked="0"/>
    </xf>
    <xf numFmtId="0" fontId="15" fillId="0" borderId="64" xfId="0" applyFont="1" applyBorder="1" applyProtection="1">
      <protection locked="0"/>
    </xf>
    <xf numFmtId="0" fontId="15" fillId="0" borderId="113" xfId="0" applyFont="1" applyBorder="1" applyProtection="1"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28" fillId="0" borderId="0" xfId="0" applyFont="1" applyBorder="1" applyAlignment="1" applyProtection="1">
      <alignment vertical="center"/>
      <protection locked="0"/>
    </xf>
    <xf numFmtId="0" fontId="15" fillId="0" borderId="72" xfId="0" applyFont="1" applyBorder="1" applyAlignment="1" applyProtection="1">
      <alignment vertical="center"/>
      <protection locked="0"/>
    </xf>
    <xf numFmtId="0" fontId="15" fillId="0" borderId="73" xfId="0" applyFont="1" applyBorder="1" applyProtection="1">
      <protection locked="0"/>
    </xf>
    <xf numFmtId="0" fontId="15" fillId="0" borderId="0" xfId="0" applyFont="1" applyBorder="1" applyProtection="1">
      <protection locked="0"/>
    </xf>
    <xf numFmtId="0" fontId="28" fillId="0" borderId="0" xfId="0" applyFont="1" applyBorder="1" applyProtection="1">
      <protection locked="0"/>
    </xf>
    <xf numFmtId="0" fontId="15" fillId="0" borderId="72" xfId="0" applyFont="1" applyBorder="1" applyProtection="1">
      <protection locked="0"/>
    </xf>
    <xf numFmtId="0" fontId="15" fillId="0" borderId="0" xfId="0" applyFont="1" applyBorder="1" applyAlignment="1">
      <alignment vertical="center"/>
    </xf>
    <xf numFmtId="0" fontId="15" fillId="4" borderId="74" xfId="0" applyFont="1" applyFill="1" applyBorder="1" applyAlignment="1" applyProtection="1">
      <alignment horizontal="center"/>
      <protection locked="0" hidden="1"/>
    </xf>
    <xf numFmtId="0" fontId="15" fillId="4" borderId="113" xfId="0" applyFont="1" applyFill="1" applyBorder="1" applyProtection="1">
      <protection locked="0" hidden="1"/>
    </xf>
    <xf numFmtId="0" fontId="21" fillId="12" borderId="0" xfId="0" applyFont="1" applyFill="1" applyBorder="1" applyProtection="1">
      <protection locked="0"/>
    </xf>
    <xf numFmtId="0" fontId="30" fillId="12" borderId="0" xfId="0" applyFont="1" applyFill="1" applyProtection="1">
      <protection hidden="1"/>
    </xf>
    <xf numFmtId="0" fontId="21" fillId="12" borderId="0" xfId="0" applyFont="1" applyFill="1" applyProtection="1">
      <protection hidden="1"/>
    </xf>
    <xf numFmtId="0" fontId="15" fillId="12" borderId="0" xfId="0" applyFont="1" applyFill="1" applyBorder="1" applyProtection="1">
      <protection locked="0"/>
    </xf>
    <xf numFmtId="0" fontId="15" fillId="12" borderId="0" xfId="0" applyFont="1" applyFill="1" applyProtection="1">
      <protection hidden="1"/>
    </xf>
    <xf numFmtId="0" fontId="15" fillId="12" borderId="0" xfId="0" applyFont="1" applyFill="1"/>
    <xf numFmtId="0" fontId="15" fillId="3" borderId="73" xfId="0" applyFont="1" applyFill="1" applyBorder="1" applyProtection="1">
      <protection locked="0" hidden="1"/>
    </xf>
    <xf numFmtId="0" fontId="21" fillId="12" borderId="0" xfId="0" applyFont="1" applyFill="1" applyAlignment="1" applyProtection="1">
      <alignment vertical="center"/>
      <protection hidden="1"/>
    </xf>
    <xf numFmtId="0" fontId="15" fillId="3" borderId="73" xfId="0" quotePrefix="1" applyFont="1" applyFill="1" applyBorder="1" applyAlignment="1" applyProtection="1">
      <alignment horizontal="center" vertical="center" shrinkToFit="1"/>
      <protection locked="0"/>
    </xf>
    <xf numFmtId="0" fontId="15" fillId="0" borderId="114" xfId="0" applyFont="1" applyBorder="1" applyAlignment="1" applyProtection="1">
      <alignment horizontal="center" vertical="center" wrapText="1" shrinkToFit="1"/>
      <protection locked="0"/>
    </xf>
    <xf numFmtId="0" fontId="15" fillId="12" borderId="0" xfId="0" applyFont="1" applyFill="1" applyBorder="1" applyAlignment="1" applyProtection="1">
      <alignment vertical="center"/>
      <protection locked="0"/>
    </xf>
    <xf numFmtId="0" fontId="15" fillId="12" borderId="0" xfId="0" applyFont="1" applyFill="1" applyAlignment="1" applyProtection="1">
      <alignment vertical="center"/>
      <protection hidden="1"/>
    </xf>
    <xf numFmtId="0" fontId="15" fillId="12" borderId="0" xfId="0" applyFont="1" applyFill="1" applyAlignment="1" applyProtection="1">
      <alignment vertical="center"/>
      <protection locked="0"/>
    </xf>
    <xf numFmtId="0" fontId="15" fillId="0" borderId="91" xfId="0" applyFont="1" applyBorder="1" applyAlignment="1" applyProtection="1">
      <alignment horizontal="center" vertical="center" shrinkToFit="1"/>
      <protection locked="0"/>
    </xf>
    <xf numFmtId="0" fontId="30" fillId="12" borderId="0" xfId="0" applyFont="1" applyFill="1" applyAlignment="1" applyProtection="1">
      <alignment vertical="center"/>
      <protection hidden="1"/>
    </xf>
    <xf numFmtId="0" fontId="38" fillId="12" borderId="0" xfId="0" applyFont="1" applyFill="1" applyAlignment="1" applyProtection="1">
      <alignment vertical="center"/>
      <protection hidden="1"/>
    </xf>
    <xf numFmtId="0" fontId="15" fillId="5" borderId="0" xfId="0" applyFont="1" applyFill="1" applyBorder="1" applyAlignment="1" applyProtection="1">
      <alignment vertical="center"/>
      <protection locked="0"/>
    </xf>
    <xf numFmtId="0" fontId="15" fillId="5" borderId="0" xfId="0" applyFont="1" applyFill="1" applyAlignment="1" applyProtection="1">
      <alignment vertical="center"/>
      <protection locked="0"/>
    </xf>
    <xf numFmtId="0" fontId="15" fillId="5" borderId="0" xfId="0" quotePrefix="1" applyFont="1" applyFill="1" applyAlignment="1" applyProtection="1">
      <alignment vertical="center"/>
      <protection locked="0"/>
    </xf>
    <xf numFmtId="0" fontId="15" fillId="5" borderId="0" xfId="0" applyFont="1" applyFill="1" applyBorder="1" applyProtection="1">
      <protection locked="0"/>
    </xf>
    <xf numFmtId="0" fontId="15" fillId="5" borderId="0" xfId="0" applyFont="1" applyFill="1"/>
    <xf numFmtId="0" fontId="15" fillId="0" borderId="114" xfId="0" applyFont="1" applyBorder="1" applyAlignment="1" applyProtection="1">
      <alignment horizontal="left" vertical="center"/>
      <protection locked="0" hidden="1"/>
    </xf>
    <xf numFmtId="0" fontId="15" fillId="0" borderId="91" xfId="0" applyFont="1" applyBorder="1" applyAlignment="1" applyProtection="1">
      <alignment horizontal="left" vertical="center"/>
      <protection locked="0" hidden="1"/>
    </xf>
    <xf numFmtId="0" fontId="15" fillId="0" borderId="91" xfId="0" applyFont="1" applyBorder="1" applyAlignment="1" applyProtection="1">
      <alignment horizontal="left" vertical="center"/>
      <protection locked="0"/>
    </xf>
    <xf numFmtId="0" fontId="15" fillId="3" borderId="43" xfId="0" quotePrefix="1" applyFont="1" applyFill="1" applyBorder="1" applyAlignment="1" applyProtection="1">
      <alignment horizontal="center" vertical="center"/>
      <protection locked="0"/>
    </xf>
    <xf numFmtId="0" fontId="15" fillId="0" borderId="115" xfId="0" applyFont="1" applyBorder="1" applyAlignment="1" applyProtection="1">
      <alignment horizontal="left" vertical="center"/>
      <protection locked="0"/>
    </xf>
    <xf numFmtId="0" fontId="15" fillId="12" borderId="0" xfId="0" applyFont="1" applyFill="1" applyBorder="1"/>
    <xf numFmtId="0" fontId="15" fillId="0" borderId="0" xfId="0" applyFont="1" applyAlignment="1">
      <alignment horizontal="center"/>
    </xf>
    <xf numFmtId="49" fontId="38" fillId="12" borderId="0" xfId="0" applyNumberFormat="1" applyFont="1" applyFill="1" applyAlignment="1" applyProtection="1">
      <alignment horizontal="left"/>
      <protection locked="0" hidden="1"/>
    </xf>
    <xf numFmtId="0" fontId="15" fillId="4" borderId="1" xfId="0" applyNumberFormat="1" applyFont="1" applyFill="1" applyBorder="1" applyAlignment="1" applyProtection="1">
      <alignment horizontal="right"/>
      <protection locked="0" hidden="1"/>
    </xf>
    <xf numFmtId="0" fontId="38" fillId="12" borderId="0" xfId="0" applyFont="1" applyFill="1" applyAlignment="1" applyProtection="1">
      <alignment horizontal="left"/>
      <protection locked="0" hidden="1"/>
    </xf>
    <xf numFmtId="0" fontId="35" fillId="12" borderId="0" xfId="0" applyFont="1" applyFill="1" applyAlignment="1" applyProtection="1">
      <alignment horizontal="right"/>
      <protection locked="0" hidden="1"/>
    </xf>
    <xf numFmtId="0" fontId="15" fillId="0" borderId="0" xfId="0" applyFont="1" applyAlignment="1" applyProtection="1">
      <alignment horizontal="center"/>
      <protection locked="0" hidden="1"/>
    </xf>
    <xf numFmtId="0" fontId="15" fillId="3" borderId="116" xfId="0" applyFont="1" applyFill="1" applyBorder="1" applyAlignment="1" applyProtection="1">
      <alignment horizontal="center" shrinkToFit="1"/>
      <protection locked="0" hidden="1"/>
    </xf>
    <xf numFmtId="0" fontId="15" fillId="9" borderId="116" xfId="0" applyFont="1" applyFill="1" applyBorder="1" applyAlignment="1" applyProtection="1">
      <alignment horizontal="center" shrinkToFit="1"/>
      <protection locked="0" hidden="1"/>
    </xf>
    <xf numFmtId="0" fontId="15" fillId="17" borderId="116" xfId="0" applyFont="1" applyFill="1" applyBorder="1" applyAlignment="1" applyProtection="1">
      <alignment horizontal="center" shrinkToFit="1"/>
      <protection locked="0" hidden="1"/>
    </xf>
    <xf numFmtId="0" fontId="15" fillId="18" borderId="116" xfId="0" applyFont="1" applyFill="1" applyBorder="1" applyAlignment="1" applyProtection="1">
      <alignment horizontal="center" shrinkToFit="1"/>
      <protection locked="0" hidden="1"/>
    </xf>
    <xf numFmtId="0" fontId="75" fillId="19" borderId="116" xfId="0" applyFont="1" applyFill="1" applyBorder="1" applyAlignment="1" applyProtection="1">
      <alignment horizontal="center" shrinkToFit="1"/>
      <protection locked="0" hidden="1"/>
    </xf>
    <xf numFmtId="0" fontId="76" fillId="12" borderId="0" xfId="0" applyFont="1" applyFill="1" applyBorder="1" applyAlignment="1" applyProtection="1">
      <alignment horizontal="center" shrinkToFit="1"/>
      <protection hidden="1"/>
    </xf>
    <xf numFmtId="0" fontId="38" fillId="12" borderId="0" xfId="0" applyFont="1" applyFill="1" applyBorder="1" applyAlignment="1" applyProtection="1">
      <alignment horizontal="center" shrinkToFit="1"/>
      <protection locked="0" hidden="1"/>
    </xf>
    <xf numFmtId="0" fontId="15" fillId="12" borderId="1" xfId="0" applyFont="1" applyFill="1" applyBorder="1" applyAlignment="1" applyProtection="1">
      <protection locked="0" hidden="1"/>
    </xf>
    <xf numFmtId="0" fontId="49" fillId="12" borderId="0" xfId="0" applyFont="1" applyFill="1" applyAlignment="1" applyProtection="1">
      <alignment horizontal="center"/>
      <protection locked="0" hidden="1"/>
    </xf>
    <xf numFmtId="0" fontId="49" fillId="5" borderId="0" xfId="0" applyFont="1" applyFill="1" applyAlignment="1" applyProtection="1">
      <alignment horizontal="center"/>
      <protection locked="0" hidden="1"/>
    </xf>
    <xf numFmtId="0" fontId="38" fillId="4" borderId="11" xfId="0" applyNumberFormat="1" applyFont="1" applyFill="1" applyBorder="1" applyAlignment="1" applyProtection="1">
      <alignment horizontal="center" vertical="center" textRotation="90" shrinkToFit="1"/>
      <protection locked="0" hidden="1"/>
    </xf>
    <xf numFmtId="0" fontId="21" fillId="4" borderId="16" xfId="0" applyFont="1" applyFill="1" applyBorder="1" applyAlignment="1" applyProtection="1">
      <alignment horizontal="center" vertical="center" shrinkToFit="1"/>
      <protection locked="0"/>
    </xf>
    <xf numFmtId="0" fontId="21" fillId="4" borderId="4" xfId="0" applyFont="1" applyFill="1" applyBorder="1" applyAlignment="1" applyProtection="1">
      <alignment horizontal="center" vertical="center" shrinkToFit="1"/>
      <protection locked="0"/>
    </xf>
    <xf numFmtId="0" fontId="21" fillId="4" borderId="0" xfId="0" applyFont="1" applyFill="1" applyBorder="1" applyAlignment="1" applyProtection="1">
      <alignment horizontal="center" vertical="center" shrinkToFit="1"/>
      <protection locked="0"/>
    </xf>
    <xf numFmtId="0" fontId="38" fillId="7" borderId="16" xfId="0" applyFont="1" applyFill="1" applyBorder="1" applyAlignment="1" applyProtection="1">
      <alignment horizontal="center" vertical="center" shrinkToFit="1"/>
      <protection locked="0"/>
    </xf>
    <xf numFmtId="0" fontId="24" fillId="4" borderId="7" xfId="0" applyFont="1" applyFill="1" applyBorder="1" applyAlignment="1" applyProtection="1">
      <alignment horizontal="center" vertical="center" shrinkToFit="1"/>
      <protection locked="0" hidden="1"/>
    </xf>
    <xf numFmtId="0" fontId="24" fillId="5" borderId="0" xfId="0" applyFont="1" applyFill="1" applyBorder="1" applyAlignment="1" applyProtection="1">
      <alignment horizontal="center" vertical="center" shrinkToFit="1"/>
      <protection locked="0" hidden="1"/>
    </xf>
    <xf numFmtId="0" fontId="38" fillId="4" borderId="13" xfId="0" applyNumberFormat="1" applyFont="1" applyFill="1" applyBorder="1" applyAlignment="1" applyProtection="1">
      <alignment horizontal="center" vertical="center" textRotation="90" shrinkToFit="1"/>
      <protection locked="0" hidden="1"/>
    </xf>
    <xf numFmtId="191" fontId="35" fillId="3" borderId="37" xfId="0" applyNumberFormat="1" applyFont="1" applyFill="1" applyBorder="1" applyAlignment="1" applyProtection="1">
      <alignment horizontal="center" textRotation="90" shrinkToFit="1"/>
      <protection locked="0" hidden="1"/>
    </xf>
    <xf numFmtId="191" fontId="56" fillId="4" borderId="37" xfId="0" applyNumberFormat="1" applyFont="1" applyFill="1" applyBorder="1" applyAlignment="1" applyProtection="1">
      <alignment horizontal="center" textRotation="90" shrinkToFit="1"/>
      <protection locked="0" hidden="1"/>
    </xf>
    <xf numFmtId="190" fontId="56" fillId="4" borderId="0" xfId="0" applyNumberFormat="1" applyFont="1" applyFill="1" applyBorder="1" applyAlignment="1" applyProtection="1">
      <alignment horizontal="center" vertical="top" textRotation="90" shrinkToFit="1"/>
      <protection locked="0" hidden="1"/>
    </xf>
    <xf numFmtId="0" fontId="69" fillId="12" borderId="3" xfId="0" applyFont="1" applyFill="1" applyBorder="1" applyAlignment="1" applyProtection="1">
      <alignment horizontal="center" vertical="center" shrinkToFit="1"/>
      <protection hidden="1"/>
    </xf>
    <xf numFmtId="0" fontId="38" fillId="4" borderId="12" xfId="0" applyNumberFormat="1" applyFont="1" applyFill="1" applyBorder="1" applyAlignment="1" applyProtection="1">
      <alignment horizontal="center" vertical="center" textRotation="90" shrinkToFit="1"/>
      <protection locked="0" hidden="1"/>
    </xf>
    <xf numFmtId="191" fontId="35" fillId="3" borderId="64" xfId="0" applyNumberFormat="1" applyFont="1" applyFill="1" applyBorder="1" applyAlignment="1" applyProtection="1">
      <alignment horizontal="center" textRotation="90" shrinkToFit="1"/>
      <protection locked="0" hidden="1"/>
    </xf>
    <xf numFmtId="191" fontId="56" fillId="4" borderId="63" xfId="0" applyNumberFormat="1" applyFont="1" applyFill="1" applyBorder="1" applyAlignment="1" applyProtection="1">
      <alignment horizontal="center" textRotation="90" shrinkToFit="1"/>
      <protection locked="0" hidden="1"/>
    </xf>
    <xf numFmtId="191" fontId="35" fillId="3" borderId="63" xfId="0" applyNumberFormat="1" applyFont="1" applyFill="1" applyBorder="1" applyAlignment="1" applyProtection="1">
      <alignment horizontal="center" textRotation="90" shrinkToFit="1"/>
      <protection locked="0" hidden="1"/>
    </xf>
    <xf numFmtId="190" fontId="56" fillId="4" borderId="1" xfId="0" applyNumberFormat="1" applyFont="1" applyFill="1" applyBorder="1" applyAlignment="1" applyProtection="1">
      <alignment horizontal="center" vertical="top" textRotation="90" shrinkToFit="1"/>
      <protection locked="0" hidden="1"/>
    </xf>
    <xf numFmtId="0" fontId="29" fillId="8" borderId="52" xfId="0" applyFont="1" applyFill="1" applyBorder="1" applyAlignment="1" applyProtection="1">
      <alignment horizontal="center" vertical="center" shrinkToFit="1"/>
      <protection hidden="1"/>
    </xf>
    <xf numFmtId="0" fontId="15" fillId="0" borderId="0" xfId="0" applyFont="1" applyFill="1" applyAlignment="1" applyProtection="1">
      <alignment horizontal="center"/>
      <protection locked="0" hidden="1"/>
    </xf>
    <xf numFmtId="0" fontId="25" fillId="4" borderId="14" xfId="0" applyNumberFormat="1" applyFont="1" applyFill="1" applyBorder="1" applyAlignment="1" applyProtection="1">
      <alignment horizontal="center" vertical="center"/>
      <protection hidden="1"/>
    </xf>
    <xf numFmtId="189" fontId="77" fillId="4" borderId="29" xfId="0" applyNumberFormat="1" applyFont="1" applyFill="1" applyBorder="1" applyAlignment="1" applyProtection="1">
      <alignment vertical="center" shrinkToFit="1"/>
      <protection hidden="1"/>
    </xf>
    <xf numFmtId="189" fontId="56" fillId="4" borderId="15" xfId="0" applyNumberFormat="1" applyFont="1" applyFill="1" applyBorder="1" applyAlignment="1" applyProtection="1">
      <alignment horizontal="right" vertical="center"/>
      <protection hidden="1"/>
    </xf>
    <xf numFmtId="0" fontId="77" fillId="4" borderId="16" xfId="0" applyNumberFormat="1" applyFont="1" applyFill="1" applyBorder="1" applyAlignment="1" applyProtection="1">
      <alignment horizontal="right" vertical="center" shrinkToFit="1"/>
      <protection hidden="1"/>
    </xf>
    <xf numFmtId="0" fontId="78" fillId="4" borderId="22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4" borderId="18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4" borderId="25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4" borderId="71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4" borderId="26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4" borderId="24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4" borderId="57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4" borderId="1" xfId="0" quotePrefix="1" applyNumberFormat="1" applyFont="1" applyFill="1" applyBorder="1" applyAlignment="1" applyProtection="1">
      <alignment horizontal="center" vertical="center" shrinkToFit="1"/>
      <protection hidden="1"/>
    </xf>
    <xf numFmtId="0" fontId="57" fillId="7" borderId="22" xfId="0" quotePrefix="1" applyNumberFormat="1" applyFont="1" applyFill="1" applyBorder="1" applyAlignment="1" applyProtection="1">
      <alignment horizontal="center" vertical="center" shrinkToFit="1"/>
      <protection hidden="1"/>
    </xf>
    <xf numFmtId="0" fontId="57" fillId="7" borderId="18" xfId="0" quotePrefix="1" applyNumberFormat="1" applyFont="1" applyFill="1" applyBorder="1" applyAlignment="1" applyProtection="1">
      <alignment horizontal="center" vertical="center" shrinkToFit="1"/>
      <protection hidden="1"/>
    </xf>
    <xf numFmtId="0" fontId="57" fillId="7" borderId="25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4" borderId="15" xfId="0" quotePrefix="1" applyNumberFormat="1" applyFont="1" applyFill="1" applyBorder="1" applyAlignment="1" applyProtection="1">
      <alignment horizontal="center" vertical="center" shrinkToFit="1"/>
      <protection locked="0" hidden="1"/>
    </xf>
    <xf numFmtId="0" fontId="57" fillId="4" borderId="14" xfId="0" applyFont="1" applyFill="1" applyBorder="1" applyAlignment="1" applyProtection="1">
      <alignment horizontal="center" vertical="center"/>
      <protection hidden="1"/>
    </xf>
    <xf numFmtId="0" fontId="25" fillId="5" borderId="0" xfId="0" applyFont="1" applyFill="1" applyBorder="1" applyAlignment="1" applyProtection="1">
      <alignment horizontal="center" vertical="center"/>
      <protection locked="0" hidden="1"/>
    </xf>
    <xf numFmtId="0" fontId="25" fillId="2" borderId="37" xfId="0" applyNumberFormat="1" applyFont="1" applyFill="1" applyBorder="1" applyAlignment="1" applyProtection="1">
      <alignment horizontal="center" vertical="center"/>
      <protection hidden="1"/>
    </xf>
    <xf numFmtId="0" fontId="25" fillId="2" borderId="33" xfId="0" applyNumberFormat="1" applyFont="1" applyFill="1" applyBorder="1" applyAlignment="1" applyProtection="1">
      <alignment horizontal="center" vertical="center"/>
      <protection hidden="1"/>
    </xf>
    <xf numFmtId="0" fontId="25" fillId="2" borderId="34" xfId="0" applyNumberFormat="1" applyFont="1" applyFill="1" applyBorder="1" applyAlignment="1" applyProtection="1">
      <alignment horizontal="center" vertical="center"/>
      <protection hidden="1"/>
    </xf>
    <xf numFmtId="0" fontId="25" fillId="2" borderId="35" xfId="0" applyNumberFormat="1" applyFont="1" applyFill="1" applyBorder="1" applyAlignment="1" applyProtection="1">
      <alignment horizontal="center" vertical="center"/>
      <protection hidden="1"/>
    </xf>
    <xf numFmtId="0" fontId="21" fillId="11" borderId="14" xfId="0" applyFont="1" applyFill="1" applyBorder="1" applyAlignment="1" applyProtection="1">
      <alignment horizontal="center" vertical="center"/>
      <protection hidden="1"/>
    </xf>
    <xf numFmtId="0" fontId="25" fillId="11" borderId="14" xfId="0" applyNumberFormat="1" applyFont="1" applyFill="1" applyBorder="1" applyAlignment="1" applyProtection="1">
      <alignment horizontal="center" vertical="center"/>
      <protection hidden="1"/>
    </xf>
    <xf numFmtId="0" fontId="78" fillId="11" borderId="76" xfId="0" quotePrefix="1" applyNumberFormat="1" applyFont="1" applyFill="1" applyBorder="1" applyAlignment="1" applyProtection="1">
      <alignment horizontal="center" vertical="center" shrinkToFit="1"/>
      <protection locked="0" hidden="1"/>
    </xf>
    <xf numFmtId="0" fontId="78" fillId="11" borderId="77" xfId="0" quotePrefix="1" applyNumberFormat="1" applyFont="1" applyFill="1" applyBorder="1" applyAlignment="1" applyProtection="1">
      <alignment horizontal="center" vertical="center" shrinkToFit="1"/>
      <protection locked="0" hidden="1"/>
    </xf>
    <xf numFmtId="0" fontId="78" fillId="11" borderId="78" xfId="0" quotePrefix="1" applyNumberFormat="1" applyFont="1" applyFill="1" applyBorder="1" applyAlignment="1" applyProtection="1">
      <alignment horizontal="center" vertical="center" shrinkToFit="1"/>
      <protection locked="0" hidden="1"/>
    </xf>
    <xf numFmtId="0" fontId="78" fillId="11" borderId="0" xfId="0" quotePrefix="1" applyNumberFormat="1" applyFont="1" applyFill="1" applyBorder="1" applyAlignment="1" applyProtection="1">
      <alignment horizontal="center" vertical="center" shrinkToFit="1"/>
      <protection locked="0" hidden="1"/>
    </xf>
    <xf numFmtId="0" fontId="78" fillId="11" borderId="22" xfId="0" quotePrefix="1" applyNumberFormat="1" applyFont="1" applyFill="1" applyBorder="1" applyAlignment="1" applyProtection="1">
      <alignment horizontal="center" vertical="center" shrinkToFit="1"/>
      <protection locked="0" hidden="1"/>
    </xf>
    <xf numFmtId="0" fontId="78" fillId="11" borderId="18" xfId="0" quotePrefix="1" applyNumberFormat="1" applyFont="1" applyFill="1" applyBorder="1" applyAlignment="1" applyProtection="1">
      <alignment horizontal="center" vertical="center" shrinkToFit="1"/>
      <protection locked="0" hidden="1"/>
    </xf>
    <xf numFmtId="0" fontId="78" fillId="11" borderId="25" xfId="0" quotePrefix="1" applyNumberFormat="1" applyFont="1" applyFill="1" applyBorder="1" applyAlignment="1" applyProtection="1">
      <alignment horizontal="center" vertical="center" shrinkToFit="1"/>
      <protection locked="0" hidden="1"/>
    </xf>
    <xf numFmtId="0" fontId="78" fillId="11" borderId="71" xfId="0" quotePrefix="1" applyNumberFormat="1" applyFont="1" applyFill="1" applyBorder="1" applyAlignment="1" applyProtection="1">
      <alignment horizontal="center" vertical="center" shrinkToFit="1"/>
      <protection locked="0" hidden="1"/>
    </xf>
    <xf numFmtId="0" fontId="78" fillId="4" borderId="22" xfId="0" quotePrefix="1" applyNumberFormat="1" applyFont="1" applyFill="1" applyBorder="1" applyAlignment="1" applyProtection="1">
      <alignment horizontal="center" vertical="center" shrinkToFit="1"/>
      <protection locked="0" hidden="1"/>
    </xf>
    <xf numFmtId="0" fontId="78" fillId="4" borderId="18" xfId="0" quotePrefix="1" applyNumberFormat="1" applyFont="1" applyFill="1" applyBorder="1" applyAlignment="1" applyProtection="1">
      <alignment horizontal="center" vertical="center" shrinkToFit="1"/>
      <protection locked="0" hidden="1"/>
    </xf>
    <xf numFmtId="0" fontId="78" fillId="4" borderId="25" xfId="0" quotePrefix="1" applyNumberFormat="1" applyFont="1" applyFill="1" applyBorder="1" applyAlignment="1" applyProtection="1">
      <alignment horizontal="center" vertical="center" shrinkToFit="1"/>
      <protection locked="0" hidden="1"/>
    </xf>
    <xf numFmtId="0" fontId="78" fillId="11" borderId="15" xfId="0" quotePrefix="1" applyNumberFormat="1" applyFont="1" applyFill="1" applyBorder="1" applyAlignment="1" applyProtection="1">
      <alignment horizontal="center" vertical="center" shrinkToFit="1"/>
      <protection locked="0" hidden="1"/>
    </xf>
    <xf numFmtId="0" fontId="57" fillId="11" borderId="14" xfId="0" applyFont="1" applyFill="1" applyBorder="1" applyAlignment="1" applyProtection="1">
      <alignment horizontal="center" vertical="center"/>
      <protection hidden="1"/>
    </xf>
    <xf numFmtId="0" fontId="25" fillId="2" borderId="62" xfId="0" applyNumberFormat="1" applyFont="1" applyFill="1" applyBorder="1" applyAlignment="1" applyProtection="1">
      <alignment horizontal="center" vertical="center"/>
      <protection hidden="1"/>
    </xf>
    <xf numFmtId="0" fontId="25" fillId="4" borderId="3" xfId="0" applyNumberFormat="1" applyFont="1" applyFill="1" applyBorder="1" applyAlignment="1" applyProtection="1">
      <alignment horizontal="center" vertical="center"/>
      <protection hidden="1"/>
    </xf>
    <xf numFmtId="189" fontId="22" fillId="12" borderId="10" xfId="0" applyNumberFormat="1" applyFont="1" applyFill="1" applyBorder="1" applyAlignment="1" applyProtection="1">
      <alignment horizontal="center" vertical="center" shrinkToFit="1"/>
      <protection hidden="1"/>
    </xf>
    <xf numFmtId="0" fontId="25" fillId="4" borderId="10" xfId="0" applyNumberFormat="1" applyFont="1" applyFill="1" applyBorder="1" applyAlignment="1" applyProtection="1">
      <alignment horizontal="center" vertical="center" shrinkToFit="1"/>
      <protection hidden="1"/>
    </xf>
    <xf numFmtId="0" fontId="78" fillId="0" borderId="33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0" borderId="34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0" borderId="35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0" borderId="37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3" borderId="33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3" borderId="34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3" borderId="35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0" borderId="117" xfId="0" quotePrefix="1" applyNumberFormat="1" applyFont="1" applyFill="1" applyBorder="1" applyAlignment="1" applyProtection="1">
      <alignment horizontal="center" vertical="center" shrinkToFit="1"/>
      <protection hidden="1"/>
    </xf>
    <xf numFmtId="0" fontId="25" fillId="2" borderId="3" xfId="0" applyNumberFormat="1" applyFont="1" applyFill="1" applyBorder="1" applyAlignment="1" applyProtection="1">
      <alignment horizontal="center" vertical="center"/>
      <protection hidden="1"/>
    </xf>
    <xf numFmtId="0" fontId="25" fillId="4" borderId="2" xfId="0" applyFont="1" applyFill="1" applyBorder="1" applyAlignment="1" applyProtection="1">
      <alignment horizontal="center" vertical="center"/>
      <protection hidden="1"/>
    </xf>
    <xf numFmtId="0" fontId="25" fillId="2" borderId="46" xfId="0" applyNumberFormat="1" applyFont="1" applyFill="1" applyBorder="1" applyAlignment="1" applyProtection="1">
      <alignment horizontal="center" vertical="center"/>
      <protection hidden="1"/>
    </xf>
    <xf numFmtId="0" fontId="25" fillId="2" borderId="68" xfId="0" applyNumberFormat="1" applyFont="1" applyFill="1" applyBorder="1" applyAlignment="1" applyProtection="1">
      <alignment horizontal="center" vertical="center"/>
      <protection hidden="1"/>
    </xf>
    <xf numFmtId="0" fontId="25" fillId="4" borderId="2" xfId="0" applyNumberFormat="1" applyFont="1" applyFill="1" applyBorder="1" applyAlignment="1" applyProtection="1">
      <alignment horizontal="center" vertical="center"/>
      <protection hidden="1"/>
    </xf>
    <xf numFmtId="189" fontId="22" fillId="12" borderId="44" xfId="0" applyNumberFormat="1" applyFont="1" applyFill="1" applyBorder="1" applyAlignment="1" applyProtection="1">
      <alignment horizontal="center" vertical="center" shrinkToFit="1"/>
      <protection hidden="1"/>
    </xf>
    <xf numFmtId="0" fontId="78" fillId="0" borderId="45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0" borderId="46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0" borderId="68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0" borderId="62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3" borderId="45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3" borderId="46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3" borderId="68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0" borderId="39" xfId="0" quotePrefix="1" applyNumberFormat="1" applyFont="1" applyFill="1" applyBorder="1" applyAlignment="1" applyProtection="1">
      <alignment horizontal="center" vertical="center" shrinkToFit="1"/>
      <protection hidden="1"/>
    </xf>
    <xf numFmtId="0" fontId="25" fillId="2" borderId="2" xfId="0" applyNumberFormat="1" applyFont="1" applyFill="1" applyBorder="1" applyAlignment="1" applyProtection="1">
      <alignment horizontal="center" vertical="center"/>
      <protection hidden="1"/>
    </xf>
    <xf numFmtId="0" fontId="25" fillId="4" borderId="32" xfId="0" applyFont="1" applyFill="1" applyBorder="1" applyAlignment="1" applyProtection="1">
      <alignment horizontal="center" vertical="center"/>
      <protection hidden="1"/>
    </xf>
    <xf numFmtId="0" fontId="25" fillId="2" borderId="56" xfId="0" applyNumberFormat="1" applyFont="1" applyFill="1" applyBorder="1" applyAlignment="1" applyProtection="1">
      <alignment horizontal="center" vertical="center"/>
      <protection hidden="1"/>
    </xf>
    <xf numFmtId="0" fontId="25" fillId="2" borderId="70" xfId="0" applyNumberFormat="1" applyFont="1" applyFill="1" applyBorder="1" applyAlignment="1" applyProtection="1">
      <alignment horizontal="center" vertical="center"/>
      <protection hidden="1"/>
    </xf>
    <xf numFmtId="0" fontId="25" fillId="4" borderId="8" xfId="0" applyNumberFormat="1" applyFont="1" applyFill="1" applyBorder="1" applyAlignment="1" applyProtection="1">
      <alignment horizontal="center" vertical="center"/>
      <protection hidden="1"/>
    </xf>
    <xf numFmtId="189" fontId="22" fillId="12" borderId="53" xfId="0" applyNumberFormat="1" applyFont="1" applyFill="1" applyBorder="1" applyAlignment="1" applyProtection="1">
      <alignment horizontal="center" vertical="center" shrinkToFit="1"/>
      <protection hidden="1"/>
    </xf>
    <xf numFmtId="0" fontId="78" fillId="0" borderId="55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0" borderId="56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0" borderId="70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0" borderId="63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3" borderId="55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3" borderId="56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3" borderId="70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0" borderId="54" xfId="0" quotePrefix="1" applyNumberFormat="1" applyFont="1" applyFill="1" applyBorder="1" applyAlignment="1" applyProtection="1">
      <alignment horizontal="center" vertical="center" shrinkToFit="1"/>
      <protection hidden="1"/>
    </xf>
    <xf numFmtId="0" fontId="25" fillId="2" borderId="8" xfId="0" applyNumberFormat="1" applyFont="1" applyFill="1" applyBorder="1" applyAlignment="1" applyProtection="1">
      <alignment horizontal="center" vertical="center"/>
      <protection hidden="1"/>
    </xf>
    <xf numFmtId="0" fontId="25" fillId="4" borderId="52" xfId="0" applyFont="1" applyFill="1" applyBorder="1" applyAlignment="1" applyProtection="1">
      <alignment horizontal="center" vertical="center"/>
      <protection hidden="1"/>
    </xf>
    <xf numFmtId="0" fontId="78" fillId="0" borderId="31" xfId="0" quotePrefix="1" applyNumberFormat="1" applyFont="1" applyFill="1" applyBorder="1" applyAlignment="1" applyProtection="1">
      <alignment horizontal="center" vertical="center" shrinkToFit="1"/>
      <protection hidden="1"/>
    </xf>
    <xf numFmtId="0" fontId="25" fillId="4" borderId="3" xfId="0" applyFont="1" applyFill="1" applyBorder="1" applyAlignment="1" applyProtection="1">
      <alignment horizontal="center" vertical="center"/>
      <protection hidden="1"/>
    </xf>
    <xf numFmtId="0" fontId="25" fillId="4" borderId="32" xfId="0" applyNumberFormat="1" applyFont="1" applyFill="1" applyBorder="1" applyAlignment="1" applyProtection="1">
      <alignment horizontal="center" vertical="center"/>
      <protection hidden="1"/>
    </xf>
    <xf numFmtId="0" fontId="21" fillId="3" borderId="0" xfId="0" applyFont="1" applyFill="1" applyAlignment="1" applyProtection="1">
      <alignment vertical="center"/>
      <protection hidden="1"/>
    </xf>
    <xf numFmtId="0" fontId="38" fillId="3" borderId="0" xfId="0" applyFont="1" applyFill="1" applyAlignment="1" applyProtection="1">
      <alignment vertical="center"/>
      <protection hidden="1"/>
    </xf>
    <xf numFmtId="0" fontId="25" fillId="4" borderId="52" xfId="0" applyNumberFormat="1" applyFont="1" applyFill="1" applyBorder="1" applyAlignment="1" applyProtection="1">
      <alignment horizontal="center" vertical="center"/>
      <protection hidden="1"/>
    </xf>
    <xf numFmtId="0" fontId="38" fillId="2" borderId="0" xfId="0" applyFont="1" applyFill="1" applyAlignment="1" applyProtection="1">
      <alignment vertical="center"/>
      <protection hidden="1"/>
    </xf>
    <xf numFmtId="0" fontId="15" fillId="2" borderId="0" xfId="0" applyFont="1" applyFill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189" fontId="22" fillId="12" borderId="12" xfId="0" applyNumberFormat="1" applyFont="1" applyFill="1" applyBorder="1" applyAlignment="1" applyProtection="1">
      <alignment horizontal="center" vertical="center" shrinkToFit="1"/>
      <protection hidden="1"/>
    </xf>
    <xf numFmtId="0" fontId="25" fillId="0" borderId="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Fill="1" applyAlignment="1" applyProtection="1">
      <alignment vertical="center"/>
      <protection locked="0" hidden="1"/>
    </xf>
    <xf numFmtId="0" fontId="21" fillId="5" borderId="0" xfId="0" applyFont="1" applyFill="1" applyBorder="1" applyAlignment="1" applyProtection="1">
      <alignment horizontal="center" vertical="center"/>
      <protection locked="0" hidden="1"/>
    </xf>
    <xf numFmtId="0" fontId="25" fillId="5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left" vertical="center" shrinkToFit="1"/>
    </xf>
    <xf numFmtId="189" fontId="35" fillId="4" borderId="14" xfId="0" applyNumberFormat="1" applyFont="1" applyFill="1" applyBorder="1" applyAlignment="1" applyProtection="1">
      <alignment horizontal="center" vertical="center" shrinkToFit="1"/>
    </xf>
    <xf numFmtId="0" fontId="35" fillId="4" borderId="12" xfId="0" applyNumberFormat="1" applyFont="1" applyFill="1" applyBorder="1" applyAlignment="1" applyProtection="1">
      <alignment horizontal="center" vertical="center" shrinkToFit="1"/>
    </xf>
    <xf numFmtId="0" fontId="78" fillId="4" borderId="55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4" borderId="56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4" borderId="70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4" borderId="63" xfId="0" quotePrefix="1" applyNumberFormat="1" applyFont="1" applyFill="1" applyBorder="1" applyAlignment="1" applyProtection="1">
      <alignment horizontal="center" vertical="center" shrinkToFit="1"/>
      <protection hidden="1"/>
    </xf>
    <xf numFmtId="0" fontId="25" fillId="5" borderId="0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0" xfId="0" applyNumberFormat="1" applyFont="1" applyFill="1" applyBorder="1" applyAlignment="1" applyProtection="1">
      <alignment horizontal="left" vertical="center" shrinkToFit="1"/>
    </xf>
    <xf numFmtId="189" fontId="56" fillId="3" borderId="14" xfId="0" applyNumberFormat="1" applyFont="1" applyFill="1" applyBorder="1" applyAlignment="1" applyProtection="1">
      <alignment horizontal="center" vertical="center" shrinkToFit="1"/>
    </xf>
    <xf numFmtId="0" fontId="56" fillId="4" borderId="12" xfId="0" applyNumberFormat="1" applyFont="1" applyFill="1" applyBorder="1" applyAlignment="1" applyProtection="1">
      <alignment horizontal="center" vertical="center" shrinkToFit="1"/>
    </xf>
    <xf numFmtId="0" fontId="78" fillId="2" borderId="55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2" borderId="56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2" borderId="70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2" borderId="63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2" borderId="0" xfId="0" quotePrefix="1" applyNumberFormat="1" applyFont="1" applyFill="1" applyBorder="1" applyAlignment="1" applyProtection="1">
      <alignment horizontal="center" vertical="center" shrinkToFit="1"/>
      <protection hidden="1"/>
    </xf>
    <xf numFmtId="0" fontId="45" fillId="5" borderId="0" xfId="0" applyFont="1" applyFill="1" applyBorder="1" applyAlignment="1" applyProtection="1">
      <alignment horizontal="center" vertical="center"/>
      <protection locked="0" hidden="1"/>
    </xf>
    <xf numFmtId="0" fontId="79" fillId="5" borderId="0" xfId="0" applyNumberFormat="1" applyFont="1" applyFill="1" applyBorder="1" applyAlignment="1" applyProtection="1">
      <alignment horizontal="center" vertical="center"/>
    </xf>
    <xf numFmtId="0" fontId="45" fillId="5" borderId="0" xfId="0" applyFont="1" applyFill="1" applyAlignment="1" applyProtection="1">
      <alignment vertical="center"/>
      <protection locked="0" hidden="1"/>
    </xf>
    <xf numFmtId="0" fontId="47" fillId="5" borderId="0" xfId="0" quotePrefix="1" applyNumberFormat="1" applyFont="1" applyFill="1" applyBorder="1" applyAlignment="1" applyProtection="1">
      <alignment horizontal="center" vertical="center"/>
      <protection locked="0" hidden="1"/>
    </xf>
    <xf numFmtId="0" fontId="79" fillId="5" borderId="0" xfId="0" applyNumberFormat="1" applyFont="1" applyFill="1" applyBorder="1" applyAlignment="1" applyProtection="1">
      <alignment horizontal="center" vertical="center"/>
      <protection locked="0" hidden="1"/>
    </xf>
    <xf numFmtId="0" fontId="79" fillId="5" borderId="0" xfId="0" applyFont="1" applyFill="1" applyBorder="1" applyAlignment="1" applyProtection="1">
      <alignment horizontal="center" vertical="center"/>
      <protection locked="0" hidden="1"/>
    </xf>
    <xf numFmtId="0" fontId="79" fillId="5" borderId="0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locked="0" hidden="1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left" vertical="center" shrinkToFit="1"/>
    </xf>
    <xf numFmtId="189" fontId="35" fillId="4" borderId="0" xfId="0" applyNumberFormat="1" applyFont="1" applyFill="1" applyBorder="1" applyAlignment="1" applyProtection="1">
      <alignment horizontal="center" vertical="center" shrinkToFit="1"/>
    </xf>
    <xf numFmtId="0" fontId="35" fillId="4" borderId="0" xfId="0" applyNumberFormat="1" applyFont="1" applyFill="1" applyBorder="1" applyAlignment="1" applyProtection="1">
      <alignment horizontal="center" vertical="center" shrinkToFit="1"/>
    </xf>
    <xf numFmtId="0" fontId="35" fillId="0" borderId="0" xfId="0" quotePrefix="1" applyNumberFormat="1" applyFont="1" applyFill="1" applyBorder="1" applyAlignment="1" applyProtection="1">
      <alignment horizontal="center" vertical="center"/>
      <protection locked="0" hidden="1"/>
    </xf>
    <xf numFmtId="0" fontId="56" fillId="0" borderId="0" xfId="0" quotePrefix="1" applyNumberFormat="1" applyFont="1" applyFill="1" applyBorder="1" applyAlignment="1" applyProtection="1">
      <alignment horizontal="center" vertical="center"/>
      <protection locked="0" hidden="1"/>
    </xf>
    <xf numFmtId="0" fontId="25" fillId="0" borderId="0" xfId="0" applyNumberFormat="1" applyFont="1" applyFill="1" applyBorder="1" applyAlignment="1" applyProtection="1">
      <alignment horizontal="center" vertical="center"/>
      <protection locked="0" hidden="1"/>
    </xf>
    <xf numFmtId="0" fontId="25" fillId="0" borderId="0" xfId="0" applyFont="1" applyFill="1" applyBorder="1" applyAlignment="1" applyProtection="1">
      <alignment horizontal="center" vertical="center"/>
      <protection locked="0" hidden="1"/>
    </xf>
    <xf numFmtId="0" fontId="38" fillId="0" borderId="0" xfId="0" applyFont="1" applyFill="1" applyAlignment="1" applyProtection="1">
      <alignment horizontal="center"/>
      <protection hidden="1"/>
    </xf>
    <xf numFmtId="0" fontId="38" fillId="0" borderId="0" xfId="0" applyFont="1" applyFill="1" applyProtection="1">
      <protection hidden="1"/>
    </xf>
    <xf numFmtId="0" fontId="38" fillId="0" borderId="0" xfId="0" applyFont="1" applyFill="1" applyAlignment="1" applyProtection="1">
      <alignment vertical="center"/>
      <protection locked="0" hidden="1"/>
    </xf>
    <xf numFmtId="49" fontId="38" fillId="0" borderId="0" xfId="0" applyNumberFormat="1" applyFont="1" applyFill="1" applyAlignment="1" applyProtection="1">
      <alignment horizontal="center"/>
      <protection hidden="1"/>
    </xf>
    <xf numFmtId="0" fontId="38" fillId="0" borderId="0" xfId="0" applyNumberFormat="1" applyFont="1" applyFill="1" applyAlignment="1" applyProtection="1">
      <alignment horizontal="center"/>
      <protection hidden="1"/>
    </xf>
    <xf numFmtId="0" fontId="38" fillId="4" borderId="0" xfId="0" applyNumberFormat="1" applyFont="1" applyFill="1" applyAlignment="1" applyProtection="1">
      <alignment horizontal="center"/>
      <protection hidden="1"/>
    </xf>
    <xf numFmtId="0" fontId="38" fillId="0" borderId="0" xfId="0" applyFont="1" applyFill="1" applyAlignment="1" applyProtection="1">
      <alignment horizontal="center"/>
      <protection locked="0" hidden="1"/>
    </xf>
    <xf numFmtId="0" fontId="38" fillId="0" borderId="0" xfId="0" applyFont="1" applyFill="1" applyProtection="1">
      <protection locked="0" hidden="1"/>
    </xf>
    <xf numFmtId="49" fontId="38" fillId="0" borderId="0" xfId="0" applyNumberFormat="1" applyFont="1" applyFill="1" applyAlignment="1" applyProtection="1">
      <alignment horizontal="center"/>
      <protection locked="0" hidden="1"/>
    </xf>
    <xf numFmtId="0" fontId="38" fillId="4" borderId="0" xfId="0" applyNumberFormat="1" applyFont="1" applyFill="1" applyAlignment="1" applyProtection="1">
      <alignment horizontal="center"/>
      <protection locked="0" hidden="1"/>
    </xf>
    <xf numFmtId="49" fontId="15" fillId="0" borderId="0" xfId="0" applyNumberFormat="1" applyFont="1" applyAlignment="1" applyProtection="1">
      <alignment horizontal="center"/>
      <protection locked="0" hidden="1"/>
    </xf>
    <xf numFmtId="0" fontId="15" fillId="0" borderId="0" xfId="0" applyFont="1" applyProtection="1">
      <protection locked="0" hidden="1"/>
    </xf>
    <xf numFmtId="0" fontId="15" fillId="4" borderId="0" xfId="0" applyNumberFormat="1" applyFont="1" applyFill="1" applyAlignment="1" applyProtection="1">
      <alignment horizontal="center"/>
      <protection locked="0" hidden="1"/>
    </xf>
    <xf numFmtId="0" fontId="27" fillId="0" borderId="0" xfId="0" applyFont="1" applyProtection="1">
      <protection hidden="1"/>
    </xf>
    <xf numFmtId="0" fontId="29" fillId="3" borderId="0" xfId="0" applyFont="1" applyFill="1" applyProtection="1">
      <protection hidden="1"/>
    </xf>
    <xf numFmtId="0" fontId="80" fillId="3" borderId="0" xfId="0" applyFont="1" applyFill="1" applyAlignment="1" applyProtection="1">
      <protection hidden="1"/>
    </xf>
    <xf numFmtId="0" fontId="27" fillId="5" borderId="0" xfId="0" applyFont="1" applyFill="1" applyProtection="1">
      <protection hidden="1"/>
    </xf>
    <xf numFmtId="0" fontId="15" fillId="3" borderId="0" xfId="0" applyFont="1" applyFill="1" applyProtection="1">
      <protection hidden="1"/>
    </xf>
    <xf numFmtId="0" fontId="82" fillId="3" borderId="0" xfId="0" applyFont="1" applyFill="1" applyAlignment="1" applyProtection="1">
      <alignment horizontal="right"/>
      <protection hidden="1"/>
    </xf>
    <xf numFmtId="0" fontId="75" fillId="3" borderId="0" xfId="0" applyFont="1" applyFill="1" applyAlignment="1" applyProtection="1">
      <alignment vertical="center"/>
      <protection hidden="1"/>
    </xf>
    <xf numFmtId="0" fontId="3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5" fillId="5" borderId="0" xfId="0" applyFont="1" applyFill="1" applyAlignment="1" applyProtection="1">
      <alignment vertical="center"/>
      <protection hidden="1"/>
    </xf>
    <xf numFmtId="0" fontId="75" fillId="5" borderId="0" xfId="0" applyFont="1" applyFill="1" applyAlignment="1" applyProtection="1">
      <alignment vertical="center"/>
      <protection hidden="1"/>
    </xf>
    <xf numFmtId="49" fontId="15" fillId="5" borderId="0" xfId="0" applyNumberFormat="1" applyFont="1" applyFill="1" applyAlignment="1" applyProtection="1">
      <alignment vertical="center"/>
      <protection hidden="1"/>
    </xf>
    <xf numFmtId="0" fontId="15" fillId="5" borderId="0" xfId="0" applyFont="1" applyFill="1" applyProtection="1">
      <protection hidden="1"/>
    </xf>
    <xf numFmtId="49" fontId="15" fillId="5" borderId="0" xfId="0" applyNumberFormat="1" applyFont="1" applyFill="1" applyProtection="1">
      <protection hidden="1"/>
    </xf>
    <xf numFmtId="0" fontId="8" fillId="12" borderId="0" xfId="0" applyFont="1" applyFill="1" applyAlignment="1" applyProtection="1">
      <alignment horizontal="left"/>
      <protection hidden="1"/>
    </xf>
    <xf numFmtId="0" fontId="15" fillId="5" borderId="0" xfId="0" applyFont="1" applyFill="1" applyBorder="1"/>
    <xf numFmtId="0" fontId="38" fillId="0" borderId="0" xfId="0" applyFont="1" applyProtection="1">
      <protection locked="0"/>
    </xf>
    <xf numFmtId="0" fontId="25" fillId="11" borderId="0" xfId="0" applyFont="1" applyFill="1" applyAlignment="1" applyProtection="1">
      <alignment horizontal="left" vertical="center" indent="4"/>
      <protection hidden="1"/>
    </xf>
    <xf numFmtId="0" fontId="21" fillId="11" borderId="14" xfId="0" applyNumberFormat="1" applyFont="1" applyFill="1" applyBorder="1" applyAlignment="1" applyProtection="1">
      <alignment horizontal="center" vertical="center" shrinkToFit="1"/>
      <protection hidden="1"/>
    </xf>
    <xf numFmtId="0" fontId="38" fillId="5" borderId="0" xfId="0" applyFont="1" applyFill="1"/>
    <xf numFmtId="0" fontId="15" fillId="2" borderId="0" xfId="0" applyFont="1" applyFill="1" applyProtection="1"/>
    <xf numFmtId="0" fontId="16" fillId="2" borderId="0" xfId="0" applyFont="1" applyFill="1" applyAlignment="1" applyProtection="1">
      <alignment horizontal="right"/>
    </xf>
    <xf numFmtId="0" fontId="17" fillId="2" borderId="0" xfId="0" applyFont="1" applyFill="1" applyAlignment="1" applyProtection="1">
      <alignment horizontal="right"/>
      <protection hidden="1"/>
    </xf>
    <xf numFmtId="0" fontId="16" fillId="2" borderId="0" xfId="0" applyFont="1" applyFill="1" applyAlignment="1" applyProtection="1">
      <alignment horizontal="right"/>
      <protection hidden="1"/>
    </xf>
    <xf numFmtId="0" fontId="19" fillId="2" borderId="0" xfId="0" applyFont="1" applyFill="1" applyAlignment="1" applyProtection="1">
      <alignment horizontal="right"/>
    </xf>
    <xf numFmtId="0" fontId="38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left"/>
    </xf>
    <xf numFmtId="0" fontId="55" fillId="0" borderId="0" xfId="0" applyFont="1" applyProtection="1">
      <protection locked="0"/>
    </xf>
    <xf numFmtId="0" fontId="22" fillId="4" borderId="33" xfId="0" applyNumberFormat="1" applyFont="1" applyFill="1" applyBorder="1" applyAlignment="1" applyProtection="1">
      <alignment horizontal="center" vertical="center" shrinkToFit="1"/>
      <protection hidden="1"/>
    </xf>
    <xf numFmtId="0" fontId="22" fillId="4" borderId="45" xfId="0" applyNumberFormat="1" applyFont="1" applyFill="1" applyBorder="1" applyAlignment="1" applyProtection="1">
      <alignment horizontal="center" vertical="center" shrinkToFit="1"/>
      <protection hidden="1"/>
    </xf>
    <xf numFmtId="0" fontId="22" fillId="4" borderId="55" xfId="0" applyNumberFormat="1" applyFont="1" applyFill="1" applyBorder="1" applyAlignment="1" applyProtection="1">
      <alignment horizontal="center" vertical="center" shrinkToFit="1"/>
      <protection hidden="1"/>
    </xf>
    <xf numFmtId="0" fontId="15" fillId="2" borderId="0" xfId="0" applyFont="1" applyFill="1" applyBorder="1" applyAlignment="1" applyProtection="1">
      <alignment horizontal="center" vertical="center"/>
      <protection hidden="1"/>
    </xf>
    <xf numFmtId="0" fontId="23" fillId="2" borderId="0" xfId="0" applyNumberFormat="1" applyFont="1" applyFill="1" applyAlignment="1" applyProtection="1">
      <alignment horizontal="center" vertical="center" shrinkToFit="1"/>
      <protection hidden="1"/>
    </xf>
    <xf numFmtId="0" fontId="23" fillId="2" borderId="0" xfId="0" applyFont="1" applyFill="1" applyAlignment="1" applyProtection="1">
      <alignment horizontal="center" vertical="center" shrinkToFit="1"/>
      <protection hidden="1"/>
    </xf>
    <xf numFmtId="0" fontId="37" fillId="2" borderId="0" xfId="0" applyFont="1" applyFill="1" applyAlignment="1" applyProtection="1">
      <alignment horizontal="center" vertical="center"/>
      <protection hidden="1"/>
    </xf>
    <xf numFmtId="0" fontId="15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49" xfId="0" applyFont="1" applyFill="1" applyBorder="1" applyAlignment="1" applyProtection="1">
      <alignment horizontal="center" vertical="center"/>
      <protection locked="0"/>
    </xf>
    <xf numFmtId="0" fontId="19" fillId="0" borderId="64" xfId="0" applyFont="1" applyBorder="1" applyAlignment="1" applyProtection="1">
      <alignment horizontal="center" vertical="center"/>
      <protection locked="0"/>
    </xf>
    <xf numFmtId="0" fontId="0" fillId="0" borderId="0" xfId="0"/>
    <xf numFmtId="0" fontId="22" fillId="3" borderId="8" xfId="0" applyFont="1" applyFill="1" applyBorder="1" applyAlignment="1" applyProtection="1">
      <alignment horizontal="center" vertical="center"/>
      <protection hidden="1"/>
    </xf>
    <xf numFmtId="0" fontId="25" fillId="3" borderId="7" xfId="0" applyFont="1" applyFill="1" applyBorder="1" applyAlignment="1" applyProtection="1">
      <alignment horizontal="center" vertical="center" textRotation="90" shrinkToFit="1"/>
      <protection hidden="1"/>
    </xf>
    <xf numFmtId="0" fontId="22" fillId="3" borderId="6" xfId="0" applyFont="1" applyFill="1" applyBorder="1" applyAlignment="1" applyProtection="1">
      <alignment horizontal="center" vertical="center" textRotation="90" shrinkToFit="1"/>
      <protection hidden="1"/>
    </xf>
    <xf numFmtId="0" fontId="22" fillId="3" borderId="8" xfId="0" applyFont="1" applyFill="1" applyBorder="1" applyAlignment="1" applyProtection="1">
      <alignment horizontal="center" vertical="center" textRotation="90" shrinkToFit="1"/>
      <protection hidden="1"/>
    </xf>
    <xf numFmtId="0" fontId="21" fillId="11" borderId="14" xfId="0" applyFont="1" applyFill="1" applyBorder="1" applyAlignment="1" applyProtection="1">
      <alignment horizontal="center" vertical="center" shrinkToFit="1"/>
      <protection hidden="1"/>
    </xf>
    <xf numFmtId="0" fontId="22" fillId="3" borderId="3" xfId="0" applyFont="1" applyFill="1" applyBorder="1" applyAlignment="1" applyProtection="1">
      <alignment horizontal="center" vertical="center"/>
      <protection hidden="1"/>
    </xf>
    <xf numFmtId="0" fontId="22" fillId="11" borderId="30" xfId="0" applyFont="1" applyFill="1" applyBorder="1" applyAlignment="1" applyProtection="1">
      <alignment horizontal="center" vertical="center"/>
      <protection hidden="1"/>
    </xf>
    <xf numFmtId="0" fontId="22" fillId="3" borderId="2" xfId="0" applyFont="1" applyFill="1" applyBorder="1" applyAlignment="1" applyProtection="1">
      <alignment horizontal="center" vertical="center"/>
      <protection hidden="1"/>
    </xf>
    <xf numFmtId="0" fontId="22" fillId="11" borderId="10" xfId="0" applyFont="1" applyFill="1" applyBorder="1" applyAlignment="1" applyProtection="1">
      <alignment horizontal="center" vertical="center"/>
      <protection hidden="1"/>
    </xf>
    <xf numFmtId="0" fontId="22" fillId="11" borderId="12" xfId="0" applyFont="1" applyFill="1" applyBorder="1" applyAlignment="1" applyProtection="1">
      <alignment horizontal="center" vertical="center"/>
      <protection hidden="1"/>
    </xf>
    <xf numFmtId="0" fontId="22" fillId="11" borderId="3" xfId="0" applyFont="1" applyFill="1" applyBorder="1" applyAlignment="1" applyProtection="1">
      <alignment horizontal="center" vertical="center"/>
      <protection hidden="1"/>
    </xf>
    <xf numFmtId="0" fontId="22" fillId="11" borderId="2" xfId="0" applyFont="1" applyFill="1" applyBorder="1" applyAlignment="1" applyProtection="1">
      <alignment horizontal="center" vertical="center"/>
      <protection hidden="1"/>
    </xf>
    <xf numFmtId="0" fontId="22" fillId="11" borderId="8" xfId="0" applyFont="1" applyFill="1" applyBorder="1" applyAlignment="1" applyProtection="1">
      <alignment horizontal="center" vertical="center"/>
      <protection hidden="1"/>
    </xf>
    <xf numFmtId="0" fontId="84" fillId="0" borderId="0" xfId="0" applyFont="1"/>
    <xf numFmtId="0" fontId="85" fillId="0" borderId="0" xfId="0" applyFont="1"/>
    <xf numFmtId="0" fontId="37" fillId="2" borderId="0" xfId="0" applyFont="1" applyFill="1" applyBorder="1" applyAlignment="1" applyProtection="1">
      <alignment horizontal="left" vertical="center" indent="5"/>
      <protection hidden="1"/>
    </xf>
    <xf numFmtId="0" fontId="15" fillId="5" borderId="0" xfId="0" applyNumberFormat="1" applyFont="1" applyFill="1" applyAlignment="1" applyProtection="1">
      <alignment horizontal="center" vertical="center"/>
      <protection hidden="1"/>
    </xf>
    <xf numFmtId="0" fontId="89" fillId="0" borderId="0" xfId="0" applyFont="1" applyAlignment="1" applyProtection="1">
      <alignment horizontal="center" vertical="center"/>
      <protection hidden="1"/>
    </xf>
    <xf numFmtId="0" fontId="89" fillId="0" borderId="0" xfId="0" applyFont="1" applyAlignment="1" applyProtection="1">
      <alignment vertical="center"/>
      <protection hidden="1"/>
    </xf>
    <xf numFmtId="0" fontId="83" fillId="5" borderId="0" xfId="0" applyNumberFormat="1" applyFont="1" applyFill="1" applyAlignment="1" applyProtection="1">
      <alignment horizontal="center" vertical="center"/>
      <protection hidden="1"/>
    </xf>
    <xf numFmtId="0" fontId="87" fillId="3" borderId="0" xfId="0" applyFont="1" applyFill="1" applyAlignment="1" applyProtection="1">
      <alignment vertical="center"/>
      <protection locked="0" hidden="1"/>
    </xf>
    <xf numFmtId="0" fontId="0" fillId="3" borderId="0" xfId="0" applyFill="1" applyAlignment="1" applyProtection="1">
      <alignment vertical="center"/>
      <protection locked="0" hidden="1"/>
    </xf>
    <xf numFmtId="0" fontId="0" fillId="3" borderId="0" xfId="0" applyFill="1" applyAlignment="1" applyProtection="1">
      <alignment horizontal="center" vertical="center"/>
      <protection locked="0" hidden="1"/>
    </xf>
    <xf numFmtId="0" fontId="0" fillId="0" borderId="0" xfId="0" applyFill="1" applyAlignment="1" applyProtection="1">
      <alignment vertical="center"/>
      <protection locked="0" hidden="1"/>
    </xf>
    <xf numFmtId="0" fontId="1" fillId="0" borderId="0" xfId="0" applyFont="1" applyFill="1" applyAlignment="1" applyProtection="1">
      <alignment vertical="center"/>
      <protection locked="0" hidden="1"/>
    </xf>
    <xf numFmtId="0" fontId="0" fillId="0" borderId="0" xfId="0" applyAlignment="1" applyProtection="1">
      <alignment vertical="center"/>
      <protection locked="0" hidden="1"/>
    </xf>
    <xf numFmtId="0" fontId="0" fillId="0" borderId="0" xfId="0" applyFill="1" applyAlignment="1" applyProtection="1">
      <alignment horizontal="center" vertical="center"/>
      <protection locked="0" hidden="1"/>
    </xf>
    <xf numFmtId="0" fontId="31" fillId="2" borderId="14" xfId="0" applyFont="1" applyFill="1" applyBorder="1" applyAlignment="1" applyProtection="1">
      <alignment horizontal="center"/>
    </xf>
    <xf numFmtId="0" fontId="22" fillId="5" borderId="0" xfId="0" applyFont="1" applyFill="1" applyProtection="1">
      <protection hidden="1"/>
    </xf>
    <xf numFmtId="0" fontId="39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90" fillId="0" borderId="0" xfId="0" applyFont="1" applyAlignment="1" applyProtection="1">
      <alignment vertical="center"/>
      <protection locked="0"/>
    </xf>
    <xf numFmtId="0" fontId="8" fillId="22" borderId="14" xfId="0" applyNumberFormat="1" applyFont="1" applyFill="1" applyBorder="1" applyAlignment="1" applyProtection="1">
      <alignment horizontal="center" vertical="center" shrinkToFit="1"/>
      <protection hidden="1"/>
    </xf>
    <xf numFmtId="0" fontId="8" fillId="23" borderId="3" xfId="0" applyNumberFormat="1" applyFont="1" applyFill="1" applyBorder="1" applyAlignment="1" applyProtection="1">
      <alignment horizontal="center" vertical="center" shrinkToFit="1"/>
      <protection hidden="1"/>
    </xf>
    <xf numFmtId="0" fontId="8" fillId="23" borderId="32" xfId="0" applyNumberFormat="1" applyFont="1" applyFill="1" applyBorder="1" applyAlignment="1" applyProtection="1">
      <alignment horizontal="center" vertical="center" shrinkToFit="1"/>
      <protection hidden="1"/>
    </xf>
    <xf numFmtId="0" fontId="8" fillId="23" borderId="52" xfId="0" applyNumberFormat="1" applyFont="1" applyFill="1" applyBorder="1" applyAlignment="1" applyProtection="1">
      <alignment horizontal="center" vertical="center" shrinkToFit="1"/>
      <protection hidden="1"/>
    </xf>
    <xf numFmtId="0" fontId="22" fillId="9" borderId="30" xfId="0" applyFont="1" applyFill="1" applyBorder="1" applyAlignment="1" applyProtection="1">
      <alignment horizontal="center" vertical="center" shrinkToFit="1"/>
    </xf>
    <xf numFmtId="0" fontId="22" fillId="10" borderId="10" xfId="0" applyFont="1" applyFill="1" applyBorder="1" applyAlignment="1" applyProtection="1">
      <alignment horizontal="center" vertical="center" shrinkToFit="1"/>
    </xf>
    <xf numFmtId="0" fontId="30" fillId="3" borderId="4" xfId="0" applyNumberFormat="1" applyFont="1" applyFill="1" applyBorder="1" applyAlignment="1" applyProtection="1">
      <alignment horizontal="center" vertical="center" shrinkToFit="1"/>
      <protection hidden="1"/>
    </xf>
    <xf numFmtId="0" fontId="30" fillId="3" borderId="5" xfId="0" applyNumberFormat="1" applyFont="1" applyFill="1" applyBorder="1" applyAlignment="1" applyProtection="1">
      <alignment horizontal="center" vertical="center" shrinkToFit="1"/>
      <protection hidden="1"/>
    </xf>
    <xf numFmtId="0" fontId="31" fillId="2" borderId="4" xfId="0" applyNumberFormat="1" applyFont="1" applyFill="1" applyBorder="1" applyAlignment="1" applyProtection="1">
      <alignment horizontal="center" vertical="center" shrinkToFit="1"/>
      <protection hidden="1"/>
    </xf>
    <xf numFmtId="0" fontId="31" fillId="2" borderId="5" xfId="0" applyNumberFormat="1" applyFont="1" applyFill="1" applyBorder="1" applyAlignment="1" applyProtection="1">
      <alignment horizontal="center" vertical="center" shrinkToFit="1"/>
      <protection hidden="1"/>
    </xf>
    <xf numFmtId="0" fontId="31" fillId="3" borderId="4" xfId="0" applyNumberFormat="1" applyFont="1" applyFill="1" applyBorder="1" applyAlignment="1" applyProtection="1">
      <alignment horizontal="center" vertical="center" shrinkToFit="1"/>
      <protection hidden="1"/>
    </xf>
    <xf numFmtId="0" fontId="31" fillId="3" borderId="5" xfId="0" applyNumberFormat="1" applyFont="1" applyFill="1" applyBorder="1" applyAlignment="1" applyProtection="1">
      <alignment horizontal="center" vertical="center" shrinkToFit="1"/>
      <protection hidden="1"/>
    </xf>
    <xf numFmtId="0" fontId="30" fillId="9" borderId="4" xfId="0" applyNumberFormat="1" applyFont="1" applyFill="1" applyBorder="1" applyAlignment="1" applyProtection="1">
      <alignment horizontal="center" vertical="center" shrinkToFit="1"/>
      <protection hidden="1"/>
    </xf>
    <xf numFmtId="0" fontId="30" fillId="9" borderId="9" xfId="0" applyNumberFormat="1" applyFont="1" applyFill="1" applyBorder="1" applyAlignment="1" applyProtection="1">
      <alignment horizontal="center" vertical="center" shrinkToFit="1"/>
      <protection hidden="1"/>
    </xf>
    <xf numFmtId="0" fontId="34" fillId="3" borderId="10" xfId="0" applyFont="1" applyFill="1" applyBorder="1" applyAlignment="1" applyProtection="1">
      <alignment horizontal="center" vertical="center" shrinkToFit="1"/>
    </xf>
    <xf numFmtId="0" fontId="34" fillId="4" borderId="10" xfId="0" applyFont="1" applyFill="1" applyBorder="1" applyAlignment="1" applyProtection="1">
      <alignment horizontal="center" vertical="center" shrinkToFit="1"/>
    </xf>
    <xf numFmtId="0" fontId="34" fillId="3" borderId="13" xfId="0" applyFont="1" applyFill="1" applyBorder="1" applyAlignment="1" applyProtection="1">
      <alignment horizontal="center" vertical="center" shrinkToFit="1"/>
    </xf>
    <xf numFmtId="0" fontId="24" fillId="3" borderId="30" xfId="0" applyFont="1" applyFill="1" applyBorder="1" applyAlignment="1" applyProtection="1">
      <alignment horizontal="center" vertical="center" shrinkToFit="1"/>
    </xf>
    <xf numFmtId="0" fontId="24" fillId="7" borderId="44" xfId="0" applyFont="1" applyFill="1" applyBorder="1" applyAlignment="1" applyProtection="1">
      <alignment horizontal="center" vertical="center" shrinkToFit="1"/>
    </xf>
    <xf numFmtId="0" fontId="24" fillId="11" borderId="44" xfId="0" applyFont="1" applyFill="1" applyBorder="1" applyAlignment="1" applyProtection="1">
      <alignment horizontal="center" vertical="center" shrinkToFit="1"/>
    </xf>
    <xf numFmtId="0" fontId="24" fillId="3" borderId="44" xfId="0" applyFont="1" applyFill="1" applyBorder="1" applyAlignment="1" applyProtection="1">
      <alignment horizontal="center" vertical="center" shrinkToFit="1"/>
    </xf>
    <xf numFmtId="0" fontId="92" fillId="11" borderId="53" xfId="0" applyFont="1" applyFill="1" applyBorder="1" applyAlignment="1" applyProtection="1">
      <alignment horizontal="center" vertical="center" shrinkToFit="1"/>
    </xf>
    <xf numFmtId="0" fontId="31" fillId="2" borderId="4" xfId="0" applyFont="1" applyFill="1" applyBorder="1" applyAlignment="1" applyProtection="1">
      <alignment horizontal="center" vertical="center"/>
    </xf>
    <xf numFmtId="4" fontId="34" fillId="3" borderId="2" xfId="0" applyNumberFormat="1" applyFont="1" applyFill="1" applyBorder="1" applyAlignment="1" applyProtection="1">
      <alignment horizontal="center" vertical="center" shrinkToFit="1"/>
    </xf>
    <xf numFmtId="4" fontId="34" fillId="4" borderId="2" xfId="0" applyNumberFormat="1" applyFont="1" applyFill="1" applyBorder="1" applyAlignment="1" applyProtection="1">
      <alignment horizontal="center" vertical="center" shrinkToFit="1"/>
    </xf>
    <xf numFmtId="4" fontId="34" fillId="3" borderId="6" xfId="0" applyNumberFormat="1" applyFont="1" applyFill="1" applyBorder="1" applyAlignment="1" applyProtection="1">
      <alignment horizontal="center" vertical="center" shrinkToFit="1"/>
    </xf>
    <xf numFmtId="0" fontId="22" fillId="9" borderId="12" xfId="0" applyFont="1" applyFill="1" applyBorder="1" applyAlignment="1" applyProtection="1">
      <alignment horizontal="center" vertical="center" shrinkToFit="1"/>
    </xf>
    <xf numFmtId="0" fontId="15" fillId="24" borderId="0" xfId="0" applyFont="1" applyFill="1" applyProtection="1">
      <protection locked="0"/>
    </xf>
    <xf numFmtId="0" fontId="25" fillId="4" borderId="0" xfId="0" applyFont="1" applyFill="1" applyAlignment="1" applyProtection="1">
      <alignment horizontal="center" vertical="center" shrinkToFit="1"/>
      <protection hidden="1"/>
    </xf>
    <xf numFmtId="0" fontId="16" fillId="0" borderId="14" xfId="0" applyFont="1" applyFill="1" applyBorder="1" applyAlignment="1" applyProtection="1">
      <alignment horizontal="center"/>
      <protection hidden="1"/>
    </xf>
    <xf numFmtId="0" fontId="61" fillId="3" borderId="0" xfId="0" applyFont="1" applyFill="1" applyAlignment="1" applyProtection="1">
      <alignment vertical="center"/>
      <protection hidden="1"/>
    </xf>
    <xf numFmtId="0" fontId="36" fillId="3" borderId="0" xfId="0" applyFont="1" applyFill="1" applyProtection="1">
      <protection hidden="1"/>
    </xf>
    <xf numFmtId="1" fontId="25" fillId="5" borderId="0" xfId="0" applyNumberFormat="1" applyFont="1" applyFill="1" applyAlignment="1" applyProtection="1">
      <alignment vertical="center"/>
      <protection hidden="1"/>
    </xf>
    <xf numFmtId="0" fontId="82" fillId="3" borderId="0" xfId="0" applyFont="1" applyFill="1" applyAlignment="1" applyProtection="1">
      <alignment vertical="center"/>
      <protection hidden="1"/>
    </xf>
    <xf numFmtId="0" fontId="95" fillId="0" borderId="0" xfId="0" applyFont="1" applyAlignment="1" applyProtection="1">
      <alignment vertical="center"/>
      <protection hidden="1"/>
    </xf>
    <xf numFmtId="0" fontId="95" fillId="3" borderId="0" xfId="0" applyFont="1" applyFill="1" applyAlignment="1" applyProtection="1">
      <alignment vertical="center"/>
      <protection hidden="1"/>
    </xf>
    <xf numFmtId="0" fontId="95" fillId="15" borderId="11" xfId="0" applyFont="1" applyFill="1" applyBorder="1" applyAlignment="1" applyProtection="1">
      <alignment horizontal="left" vertical="center" indent="1"/>
    </xf>
    <xf numFmtId="0" fontId="95" fillId="7" borderId="16" xfId="0" applyFont="1" applyFill="1" applyBorder="1" applyProtection="1">
      <protection hidden="1"/>
    </xf>
    <xf numFmtId="0" fontId="95" fillId="0" borderId="16" xfId="0" applyFont="1" applyBorder="1" applyProtection="1">
      <protection hidden="1"/>
    </xf>
    <xf numFmtId="0" fontId="95" fillId="0" borderId="4" xfId="0" applyFont="1" applyBorder="1" applyProtection="1">
      <protection hidden="1"/>
    </xf>
    <xf numFmtId="0" fontId="95" fillId="15" borderId="13" xfId="0" applyFont="1" applyFill="1" applyBorder="1" applyAlignment="1" applyProtection="1">
      <alignment horizontal="left" vertical="center" indent="1"/>
    </xf>
    <xf numFmtId="0" fontId="95" fillId="4" borderId="0" xfId="0" applyFont="1" applyFill="1" applyBorder="1" applyProtection="1">
      <protection hidden="1"/>
    </xf>
    <xf numFmtId="0" fontId="95" fillId="4" borderId="9" xfId="0" applyFont="1" applyFill="1" applyBorder="1" applyProtection="1">
      <protection hidden="1"/>
    </xf>
    <xf numFmtId="0" fontId="25" fillId="15" borderId="13" xfId="0" applyFont="1" applyFill="1" applyBorder="1" applyAlignment="1" applyProtection="1">
      <alignment horizontal="left" vertical="center" indent="1"/>
    </xf>
    <xf numFmtId="0" fontId="23" fillId="4" borderId="1" xfId="0" applyFont="1" applyFill="1" applyBorder="1" applyAlignment="1" applyProtection="1">
      <alignment horizontal="left"/>
      <protection locked="0"/>
    </xf>
    <xf numFmtId="0" fontId="23" fillId="4" borderId="1" xfId="0" applyFont="1" applyFill="1" applyBorder="1"/>
    <xf numFmtId="0" fontId="23" fillId="4" borderId="1" xfId="0" applyFont="1" applyFill="1" applyBorder="1" applyProtection="1">
      <protection hidden="1"/>
    </xf>
    <xf numFmtId="0" fontId="23" fillId="4" borderId="5" xfId="0" applyFont="1" applyFill="1" applyBorder="1" applyProtection="1">
      <protection hidden="1"/>
    </xf>
    <xf numFmtId="0" fontId="95" fillId="15" borderId="12" xfId="0" applyFont="1" applyFill="1" applyBorder="1" applyAlignment="1" applyProtection="1">
      <alignment horizontal="left" vertical="center" indent="1"/>
    </xf>
    <xf numFmtId="0" fontId="88" fillId="25" borderId="0" xfId="0" applyFont="1" applyFill="1" applyAlignment="1">
      <alignment vertical="center"/>
    </xf>
    <xf numFmtId="0" fontId="25" fillId="4" borderId="0" xfId="0" applyFont="1" applyFill="1" applyBorder="1" applyAlignment="1" applyProtection="1">
      <alignment horizontal="center" vertical="center" shrinkToFit="1"/>
      <protection hidden="1"/>
    </xf>
    <xf numFmtId="44" fontId="34" fillId="4" borderId="1" xfId="2" applyFont="1" applyFill="1" applyBorder="1" applyAlignment="1" applyProtection="1">
      <alignment horizontal="right" vertical="center" shrinkToFit="1"/>
      <protection hidden="1"/>
    </xf>
    <xf numFmtId="44" fontId="34" fillId="4" borderId="0" xfId="2" applyFont="1" applyFill="1" applyBorder="1" applyAlignment="1" applyProtection="1">
      <alignment horizontal="right" vertical="center" shrinkToFit="1"/>
      <protection hidden="1"/>
    </xf>
    <xf numFmtId="0" fontId="67" fillId="4" borderId="0" xfId="0" applyFont="1" applyFill="1" applyAlignment="1" applyProtection="1">
      <alignment horizontal="left" vertical="center"/>
      <protection hidden="1"/>
    </xf>
    <xf numFmtId="0" fontId="31" fillId="4" borderId="22" xfId="0" applyFont="1" applyFill="1" applyBorder="1" applyAlignment="1" applyProtection="1">
      <alignment horizontal="center" vertical="center" shrinkToFit="1"/>
      <protection hidden="1"/>
    </xf>
    <xf numFmtId="0" fontId="31" fillId="4" borderId="18" xfId="0" applyFont="1" applyFill="1" applyBorder="1" applyAlignment="1" applyProtection="1">
      <alignment horizontal="center" vertical="center" shrinkToFit="1"/>
      <protection hidden="1"/>
    </xf>
    <xf numFmtId="0" fontId="31" fillId="4" borderId="25" xfId="0" applyFont="1" applyFill="1" applyBorder="1" applyAlignment="1" applyProtection="1">
      <alignment horizontal="center" vertical="center" shrinkToFit="1"/>
      <protection hidden="1"/>
    </xf>
    <xf numFmtId="0" fontId="30" fillId="3" borderId="22" xfId="0" applyFont="1" applyFill="1" applyBorder="1" applyAlignment="1" applyProtection="1">
      <alignment horizontal="center" vertical="center" shrinkToFit="1"/>
      <protection hidden="1"/>
    </xf>
    <xf numFmtId="0" fontId="30" fillId="3" borderId="18" xfId="0" applyFont="1" applyFill="1" applyBorder="1" applyAlignment="1" applyProtection="1">
      <alignment horizontal="center" vertical="center" shrinkToFit="1"/>
      <protection hidden="1"/>
    </xf>
    <xf numFmtId="0" fontId="30" fillId="3" borderId="25" xfId="0" applyFont="1" applyFill="1" applyBorder="1" applyAlignment="1" applyProtection="1">
      <alignment horizontal="center" vertical="center" shrinkToFit="1"/>
      <protection hidden="1"/>
    </xf>
    <xf numFmtId="0" fontId="31" fillId="3" borderId="19" xfId="0" applyFont="1" applyFill="1" applyBorder="1" applyAlignment="1" applyProtection="1">
      <alignment horizontal="center" vertical="center" shrinkToFit="1"/>
      <protection hidden="1"/>
    </xf>
    <xf numFmtId="0" fontId="31" fillId="3" borderId="20" xfId="0" applyFont="1" applyFill="1" applyBorder="1" applyAlignment="1" applyProtection="1">
      <alignment horizontal="center" vertical="center" shrinkToFit="1"/>
      <protection hidden="1"/>
    </xf>
    <xf numFmtId="0" fontId="31" fillId="3" borderId="75" xfId="0" applyFont="1" applyFill="1" applyBorder="1" applyAlignment="1" applyProtection="1">
      <alignment horizontal="center" vertical="center" shrinkToFit="1"/>
      <protection hidden="1"/>
    </xf>
    <xf numFmtId="0" fontId="93" fillId="3" borderId="0" xfId="0" applyNumberFormat="1" applyFont="1" applyFill="1" applyAlignment="1" applyProtection="1">
      <alignment horizontal="left" vertical="center" shrinkToFit="1"/>
      <protection hidden="1"/>
    </xf>
    <xf numFmtId="0" fontId="29" fillId="3" borderId="0" xfId="0" applyFont="1" applyFill="1" applyAlignment="1" applyProtection="1">
      <alignment horizontal="right" vertical="center"/>
      <protection hidden="1"/>
    </xf>
    <xf numFmtId="187" fontId="94" fillId="0" borderId="0" xfId="0" applyNumberFormat="1" applyFont="1" applyAlignment="1" applyProtection="1">
      <alignment horizontal="left" vertical="center" indent="1"/>
      <protection locked="0"/>
    </xf>
    <xf numFmtId="0" fontId="29" fillId="3" borderId="0" xfId="0" applyFont="1" applyFill="1" applyAlignment="1" applyProtection="1">
      <alignment horizontal="left" vertical="center" shrinkToFit="1"/>
      <protection hidden="1"/>
    </xf>
    <xf numFmtId="4" fontId="34" fillId="9" borderId="3" xfId="0" applyNumberFormat="1" applyFont="1" applyFill="1" applyBorder="1" applyAlignment="1" applyProtection="1">
      <alignment horizontal="center" vertical="center" shrinkToFit="1"/>
    </xf>
    <xf numFmtId="0" fontId="29" fillId="7" borderId="0" xfId="0" applyFont="1" applyFill="1" applyBorder="1" applyAlignment="1" applyProtection="1">
      <alignment horizontal="center" vertical="center"/>
      <protection hidden="1"/>
    </xf>
    <xf numFmtId="0" fontId="29" fillId="7" borderId="0" xfId="0" applyFont="1" applyFill="1" applyBorder="1" applyAlignment="1" applyProtection="1">
      <alignment horizontal="center" vertical="center" shrinkToFit="1"/>
      <protection hidden="1"/>
    </xf>
    <xf numFmtId="0" fontId="28" fillId="3" borderId="0" xfId="0" applyFont="1" applyFill="1" applyBorder="1" applyAlignment="1" applyProtection="1">
      <alignment vertical="center"/>
      <protection locked="0"/>
    </xf>
    <xf numFmtId="0" fontId="29" fillId="24" borderId="0" xfId="0" applyFont="1" applyFill="1" applyBorder="1" applyAlignment="1" applyProtection="1">
      <alignment horizontal="right" vertical="center"/>
      <protection hidden="1"/>
    </xf>
    <xf numFmtId="4" fontId="34" fillId="10" borderId="44" xfId="0" applyNumberFormat="1" applyFont="1" applyFill="1" applyBorder="1" applyAlignment="1" applyProtection="1">
      <alignment horizontal="center" vertical="center" shrinkToFit="1"/>
    </xf>
    <xf numFmtId="4" fontId="34" fillId="9" borderId="53" xfId="0" applyNumberFormat="1" applyFont="1" applyFill="1" applyBorder="1" applyAlignment="1" applyProtection="1">
      <alignment horizontal="center" vertical="center" shrinkToFit="1"/>
    </xf>
    <xf numFmtId="0" fontId="32" fillId="3" borderId="11" xfId="0" applyFont="1" applyFill="1" applyBorder="1" applyAlignment="1" applyProtection="1">
      <alignment horizontal="right" vertical="center" shrinkToFit="1"/>
      <protection hidden="1"/>
    </xf>
    <xf numFmtId="0" fontId="29" fillId="7" borderId="16" xfId="0" applyFont="1" applyFill="1" applyBorder="1" applyAlignment="1" applyProtection="1">
      <alignment horizontal="center" vertical="center"/>
      <protection hidden="1"/>
    </xf>
    <xf numFmtId="0" fontId="32" fillId="3" borderId="13" xfId="0" applyFont="1" applyFill="1" applyBorder="1" applyAlignment="1" applyProtection="1">
      <alignment horizontal="right" vertical="center" shrinkToFit="1"/>
      <protection hidden="1"/>
    </xf>
    <xf numFmtId="0" fontId="30" fillId="3" borderId="7" xfId="0" applyNumberFormat="1" applyFont="1" applyFill="1" applyBorder="1" applyAlignment="1" applyProtection="1">
      <alignment horizontal="center" vertical="center" shrinkToFit="1"/>
      <protection hidden="1"/>
    </xf>
    <xf numFmtId="0" fontId="30" fillId="3" borderId="8" xfId="0" applyNumberFormat="1" applyFont="1" applyFill="1" applyBorder="1" applyAlignment="1" applyProtection="1">
      <alignment horizontal="center" vertical="center" shrinkToFit="1"/>
      <protection hidden="1"/>
    </xf>
    <xf numFmtId="0" fontId="31" fillId="2" borderId="7" xfId="0" applyNumberFormat="1" applyFont="1" applyFill="1" applyBorder="1" applyAlignment="1" applyProtection="1">
      <alignment horizontal="center" vertical="center" shrinkToFit="1"/>
      <protection hidden="1"/>
    </xf>
    <xf numFmtId="0" fontId="31" fillId="2" borderId="8" xfId="0" applyNumberFormat="1" applyFont="1" applyFill="1" applyBorder="1" applyAlignment="1" applyProtection="1">
      <alignment horizontal="center" vertical="center" shrinkToFit="1"/>
      <protection hidden="1"/>
    </xf>
    <xf numFmtId="0" fontId="31" fillId="3" borderId="7" xfId="0" applyNumberFormat="1" applyFont="1" applyFill="1" applyBorder="1" applyAlignment="1" applyProtection="1">
      <alignment horizontal="center" vertical="center" shrinkToFit="1"/>
      <protection hidden="1"/>
    </xf>
    <xf numFmtId="0" fontId="31" fillId="3" borderId="8" xfId="0" applyNumberFormat="1" applyFont="1" applyFill="1" applyBorder="1" applyAlignment="1" applyProtection="1">
      <alignment horizontal="center" vertical="center" shrinkToFit="1"/>
      <protection hidden="1"/>
    </xf>
    <xf numFmtId="0" fontId="30" fillId="9" borderId="7" xfId="0" applyNumberFormat="1" applyFont="1" applyFill="1" applyBorder="1" applyAlignment="1" applyProtection="1">
      <alignment horizontal="center" vertical="center" shrinkToFit="1"/>
      <protection hidden="1"/>
    </xf>
    <xf numFmtId="0" fontId="30" fillId="9" borderId="6" xfId="0" applyNumberFormat="1" applyFont="1" applyFill="1" applyBorder="1" applyAlignment="1" applyProtection="1">
      <alignment horizontal="center" vertical="center" shrinkToFit="1"/>
      <protection hidden="1"/>
    </xf>
    <xf numFmtId="0" fontId="29" fillId="26" borderId="4" xfId="0" applyFont="1" applyFill="1" applyBorder="1" applyAlignment="1" applyProtection="1">
      <alignment horizontal="center" vertical="center"/>
      <protection hidden="1"/>
    </xf>
    <xf numFmtId="0" fontId="29" fillId="26" borderId="5" xfId="0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91" fillId="0" borderId="7" xfId="0" applyFont="1" applyBorder="1" applyAlignment="1" applyProtection="1">
      <alignment horizontal="center" vertical="center" shrinkToFit="1"/>
      <protection hidden="1"/>
    </xf>
    <xf numFmtId="0" fontId="91" fillId="0" borderId="6" xfId="0" applyFont="1" applyBorder="1" applyAlignment="1" applyProtection="1">
      <alignment horizontal="center" vertical="center" shrinkToFit="1"/>
      <protection hidden="1"/>
    </xf>
    <xf numFmtId="0" fontId="100" fillId="0" borderId="6" xfId="0" applyFont="1" applyBorder="1" applyAlignment="1" applyProtection="1">
      <alignment horizontal="center" vertical="center" shrinkToFit="1"/>
      <protection locked="0"/>
    </xf>
    <xf numFmtId="0" fontId="100" fillId="0" borderId="8" xfId="0" applyFont="1" applyBorder="1" applyAlignment="1" applyProtection="1">
      <alignment horizontal="center" vertical="center" shrinkToFit="1"/>
      <protection locked="0"/>
    </xf>
    <xf numFmtId="1" fontId="30" fillId="4" borderId="14" xfId="0" applyNumberFormat="1" applyFont="1" applyFill="1" applyBorder="1" applyAlignment="1" applyProtection="1">
      <alignment horizontal="center" vertical="center"/>
      <protection hidden="1"/>
    </xf>
    <xf numFmtId="1" fontId="21" fillId="2" borderId="3" xfId="0" applyNumberFormat="1" applyFont="1" applyFill="1" applyBorder="1" applyAlignment="1" applyProtection="1">
      <alignment horizontal="center" vertical="center" shrinkToFit="1"/>
      <protection hidden="1"/>
    </xf>
    <xf numFmtId="1" fontId="21" fillId="11" borderId="3" xfId="0" applyNumberFormat="1" applyFont="1" applyFill="1" applyBorder="1" applyAlignment="1" applyProtection="1">
      <alignment horizontal="center" vertical="center" shrinkToFit="1"/>
      <protection hidden="1"/>
    </xf>
    <xf numFmtId="1" fontId="21" fillId="12" borderId="3" xfId="0" applyNumberFormat="1" applyFont="1" applyFill="1" applyBorder="1" applyAlignment="1" applyProtection="1">
      <alignment horizontal="center" vertical="center" shrinkToFit="1"/>
      <protection hidden="1"/>
    </xf>
    <xf numFmtId="1" fontId="21" fillId="2" borderId="32" xfId="0" applyNumberFormat="1" applyFont="1" applyFill="1" applyBorder="1" applyAlignment="1" applyProtection="1">
      <alignment horizontal="center" vertical="center" shrinkToFit="1"/>
      <protection hidden="1"/>
    </xf>
    <xf numFmtId="1" fontId="21" fillId="11" borderId="32" xfId="0" applyNumberFormat="1" applyFont="1" applyFill="1" applyBorder="1" applyAlignment="1" applyProtection="1">
      <alignment horizontal="center" vertical="center" shrinkToFit="1"/>
      <protection hidden="1"/>
    </xf>
    <xf numFmtId="1" fontId="21" fillId="12" borderId="32" xfId="0" applyNumberFormat="1" applyFont="1" applyFill="1" applyBorder="1" applyAlignment="1" applyProtection="1">
      <alignment horizontal="center" vertical="center" shrinkToFit="1"/>
      <protection hidden="1"/>
    </xf>
    <xf numFmtId="1" fontId="21" fillId="2" borderId="52" xfId="0" applyNumberFormat="1" applyFont="1" applyFill="1" applyBorder="1" applyAlignment="1" applyProtection="1">
      <alignment horizontal="center" vertical="center" shrinkToFit="1"/>
      <protection hidden="1"/>
    </xf>
    <xf numFmtId="1" fontId="21" fillId="11" borderId="52" xfId="0" applyNumberFormat="1" applyFont="1" applyFill="1" applyBorder="1" applyAlignment="1" applyProtection="1">
      <alignment horizontal="center" vertical="center" shrinkToFit="1"/>
      <protection hidden="1"/>
    </xf>
    <xf numFmtId="1" fontId="21" fillId="12" borderId="52" xfId="0" applyNumberFormat="1" applyFont="1" applyFill="1" applyBorder="1" applyAlignment="1" applyProtection="1">
      <alignment horizontal="center" vertical="center" shrinkToFit="1"/>
      <protection hidden="1"/>
    </xf>
    <xf numFmtId="1" fontId="34" fillId="3" borderId="37" xfId="0" applyNumberFormat="1" applyFont="1" applyFill="1" applyBorder="1" applyAlignment="1" applyProtection="1">
      <alignment horizontal="center" vertical="center" shrinkToFit="1"/>
      <protection hidden="1"/>
    </xf>
    <xf numFmtId="1" fontId="34" fillId="3" borderId="49" xfId="0" applyNumberFormat="1" applyFont="1" applyFill="1" applyBorder="1" applyAlignment="1" applyProtection="1">
      <alignment horizontal="center" vertical="center" shrinkToFit="1"/>
      <protection hidden="1"/>
    </xf>
    <xf numFmtId="1" fontId="34" fillId="3" borderId="1" xfId="0" applyNumberFormat="1" applyFont="1" applyFill="1" applyBorder="1" applyAlignment="1" applyProtection="1">
      <alignment horizontal="center" vertical="center" shrinkToFit="1"/>
      <protection hidden="1"/>
    </xf>
    <xf numFmtId="1" fontId="24" fillId="2" borderId="3" xfId="0" applyNumberFormat="1" applyFont="1" applyFill="1" applyBorder="1" applyAlignment="1" applyProtection="1">
      <alignment horizontal="center" vertical="center" shrinkToFit="1"/>
      <protection hidden="1"/>
    </xf>
    <xf numFmtId="1" fontId="24" fillId="2" borderId="32" xfId="0" applyNumberFormat="1" applyFont="1" applyFill="1" applyBorder="1" applyAlignment="1" applyProtection="1">
      <alignment horizontal="center" vertical="center" shrinkToFit="1"/>
      <protection hidden="1"/>
    </xf>
    <xf numFmtId="1" fontId="24" fillId="2" borderId="52" xfId="0" applyNumberFormat="1" applyFont="1" applyFill="1" applyBorder="1" applyAlignment="1" applyProtection="1">
      <alignment horizontal="center" vertical="center" shrinkToFit="1"/>
      <protection hidden="1"/>
    </xf>
    <xf numFmtId="1" fontId="23" fillId="11" borderId="38" xfId="0" applyNumberFormat="1" applyFont="1" applyFill="1" applyBorder="1" applyAlignment="1" applyProtection="1">
      <alignment horizontal="center" vertical="center" shrinkToFit="1"/>
      <protection locked="0"/>
    </xf>
    <xf numFmtId="1" fontId="25" fillId="6" borderId="3" xfId="0" applyNumberFormat="1" applyFont="1" applyFill="1" applyBorder="1" applyAlignment="1" applyProtection="1">
      <alignment horizontal="center" vertical="center" shrinkToFit="1"/>
      <protection hidden="1"/>
    </xf>
    <xf numFmtId="1" fontId="23" fillId="11" borderId="50" xfId="0" applyNumberFormat="1" applyFont="1" applyFill="1" applyBorder="1" applyAlignment="1" applyProtection="1">
      <alignment horizontal="center" vertical="center" shrinkToFit="1"/>
      <protection locked="0"/>
    </xf>
    <xf numFmtId="1" fontId="25" fillId="6" borderId="32" xfId="0" applyNumberFormat="1" applyFont="1" applyFill="1" applyBorder="1" applyAlignment="1" applyProtection="1">
      <alignment horizontal="center" vertical="center" shrinkToFit="1"/>
      <protection hidden="1"/>
    </xf>
    <xf numFmtId="1" fontId="23" fillId="11" borderId="59" xfId="0" applyNumberFormat="1" applyFont="1" applyFill="1" applyBorder="1" applyAlignment="1" applyProtection="1">
      <alignment horizontal="center" vertical="center" shrinkToFit="1"/>
      <protection locked="0"/>
    </xf>
    <xf numFmtId="1" fontId="25" fillId="6" borderId="52" xfId="0" applyNumberFormat="1" applyFont="1" applyFill="1" applyBorder="1" applyAlignment="1" applyProtection="1">
      <alignment horizontal="center" vertical="center" shrinkToFit="1"/>
      <protection hidden="1"/>
    </xf>
    <xf numFmtId="1" fontId="24" fillId="2" borderId="7" xfId="0" applyNumberFormat="1" applyFont="1" applyFill="1" applyBorder="1" applyAlignment="1" applyProtection="1">
      <alignment horizontal="center" vertical="center" shrinkToFit="1"/>
      <protection hidden="1"/>
    </xf>
    <xf numFmtId="1" fontId="24" fillId="2" borderId="11" xfId="0" applyNumberFormat="1" applyFont="1" applyFill="1" applyBorder="1" applyAlignment="1" applyProtection="1">
      <alignment horizontal="center" vertical="center" shrinkToFit="1"/>
      <protection hidden="1"/>
    </xf>
    <xf numFmtId="1" fontId="24" fillId="3" borderId="30" xfId="0" applyNumberFormat="1" applyFont="1" applyFill="1" applyBorder="1" applyAlignment="1" applyProtection="1">
      <alignment horizontal="center" vertical="center" shrinkToFit="1"/>
      <protection hidden="1"/>
    </xf>
    <xf numFmtId="1" fontId="24" fillId="3" borderId="44" xfId="0" applyNumberFormat="1" applyFont="1" applyFill="1" applyBorder="1" applyAlignment="1" applyProtection="1">
      <alignment horizontal="center" vertical="center" shrinkToFit="1"/>
      <protection hidden="1"/>
    </xf>
    <xf numFmtId="1" fontId="24" fillId="3" borderId="53" xfId="0" applyNumberFormat="1" applyFont="1" applyFill="1" applyBorder="1" applyAlignment="1" applyProtection="1">
      <alignment horizontal="center" vertical="center" shrinkToFit="1"/>
      <protection hidden="1"/>
    </xf>
    <xf numFmtId="0" fontId="101" fillId="27" borderId="0" xfId="0" applyFont="1" applyFill="1"/>
    <xf numFmtId="0" fontId="25" fillId="3" borderId="7" xfId="0" applyFont="1" applyFill="1" applyBorder="1" applyAlignment="1" applyProtection="1">
      <alignment horizontal="center" vertical="center" textRotation="90" shrinkToFit="1"/>
      <protection hidden="1"/>
    </xf>
    <xf numFmtId="0" fontId="22" fillId="3" borderId="6" xfId="0" applyFont="1" applyFill="1" applyBorder="1" applyAlignment="1" applyProtection="1">
      <alignment horizontal="center" vertical="center" textRotation="90" shrinkToFit="1"/>
      <protection hidden="1"/>
    </xf>
    <xf numFmtId="0" fontId="22" fillId="3" borderId="8" xfId="0" applyFont="1" applyFill="1" applyBorder="1" applyAlignment="1" applyProtection="1">
      <alignment horizontal="center" vertical="center" textRotation="90" shrinkToFit="1"/>
      <protection hidden="1"/>
    </xf>
    <xf numFmtId="0" fontId="22" fillId="0" borderId="32" xfId="0" applyNumberFormat="1" applyFont="1" applyFill="1" applyBorder="1" applyAlignment="1" applyProtection="1">
      <alignment horizontal="center" vertical="center" shrinkToFit="1"/>
    </xf>
    <xf numFmtId="1" fontId="24" fillId="2" borderId="31" xfId="0" applyNumberFormat="1" applyFont="1" applyFill="1" applyBorder="1" applyAlignment="1" applyProtection="1">
      <alignment horizontal="center" vertical="center" shrinkToFit="1"/>
      <protection hidden="1"/>
    </xf>
    <xf numFmtId="0" fontId="22" fillId="0" borderId="2" xfId="0" applyNumberFormat="1" applyFont="1" applyFill="1" applyBorder="1" applyAlignment="1" applyProtection="1">
      <alignment horizontal="center" vertical="center" shrinkToFit="1"/>
    </xf>
    <xf numFmtId="1" fontId="22" fillId="0" borderId="117" xfId="0" applyNumberFormat="1" applyFont="1" applyFill="1" applyBorder="1" applyAlignment="1" applyProtection="1">
      <alignment horizontal="center" vertical="center" shrinkToFit="1"/>
      <protection hidden="1"/>
    </xf>
    <xf numFmtId="1" fontId="24" fillId="2" borderId="39" xfId="0" applyNumberFormat="1" applyFont="1" applyFill="1" applyBorder="1" applyAlignment="1" applyProtection="1">
      <alignment horizontal="center" vertical="center" shrinkToFit="1"/>
      <protection hidden="1"/>
    </xf>
    <xf numFmtId="1" fontId="24" fillId="2" borderId="54" xfId="0" applyNumberFormat="1" applyFont="1" applyFill="1" applyBorder="1" applyAlignment="1" applyProtection="1">
      <alignment horizontal="center" vertical="center" shrinkToFit="1"/>
      <protection hidden="1"/>
    </xf>
    <xf numFmtId="1" fontId="24" fillId="2" borderId="45" xfId="0" applyNumberFormat="1" applyFont="1" applyFill="1" applyBorder="1" applyAlignment="1" applyProtection="1">
      <alignment horizontal="center" vertical="center" shrinkToFit="1"/>
      <protection hidden="1"/>
    </xf>
    <xf numFmtId="1" fontId="24" fillId="2" borderId="55" xfId="0" applyNumberFormat="1" applyFont="1" applyFill="1" applyBorder="1" applyAlignment="1" applyProtection="1">
      <alignment horizontal="center" vertical="center" shrinkToFit="1"/>
      <protection hidden="1"/>
    </xf>
    <xf numFmtId="0" fontId="22" fillId="0" borderId="50" xfId="0" applyNumberFormat="1" applyFont="1" applyFill="1" applyBorder="1" applyAlignment="1" applyProtection="1">
      <alignment horizontal="center" vertical="center" shrinkToFit="1"/>
      <protection hidden="1"/>
    </xf>
    <xf numFmtId="0" fontId="22" fillId="0" borderId="59" xfId="0" applyNumberFormat="1" applyFont="1" applyFill="1" applyBorder="1" applyAlignment="1" applyProtection="1">
      <alignment horizontal="center" vertical="center" shrinkToFit="1"/>
      <protection hidden="1"/>
    </xf>
    <xf numFmtId="1" fontId="22" fillId="0" borderId="39" xfId="0" applyNumberFormat="1" applyFont="1" applyFill="1" applyBorder="1" applyAlignment="1" applyProtection="1">
      <alignment horizontal="center" vertical="center" shrinkToFit="1"/>
      <protection hidden="1"/>
    </xf>
    <xf numFmtId="1" fontId="22" fillId="0" borderId="54" xfId="0" applyNumberFormat="1" applyFont="1" applyFill="1" applyBorder="1" applyAlignment="1" applyProtection="1">
      <alignment horizontal="center" vertical="center" shrinkToFit="1"/>
      <protection hidden="1"/>
    </xf>
    <xf numFmtId="0" fontId="22" fillId="0" borderId="52" xfId="0" applyNumberFormat="1" applyFont="1" applyFill="1" applyBorder="1" applyAlignment="1" applyProtection="1">
      <alignment horizontal="center" vertical="center" shrinkToFit="1"/>
    </xf>
    <xf numFmtId="1" fontId="24" fillId="7" borderId="15" xfId="0" applyNumberFormat="1" applyFont="1" applyFill="1" applyBorder="1" applyAlignment="1" applyProtection="1">
      <alignment horizontal="center" vertical="center" shrinkToFit="1"/>
      <protection hidden="1"/>
    </xf>
    <xf numFmtId="1" fontId="24" fillId="2" borderId="41" xfId="0" applyNumberFormat="1" applyFont="1" applyFill="1" applyBorder="1" applyAlignment="1" applyProtection="1">
      <alignment horizontal="center" vertical="center" shrinkToFit="1"/>
      <protection hidden="1"/>
    </xf>
    <xf numFmtId="0" fontId="22" fillId="0" borderId="43" xfId="0" applyNumberFormat="1" applyFont="1" applyFill="1" applyBorder="1" applyAlignment="1" applyProtection="1">
      <alignment horizontal="center" vertical="center" shrinkToFit="1"/>
      <protection hidden="1"/>
    </xf>
    <xf numFmtId="49" fontId="22" fillId="0" borderId="71" xfId="0" applyNumberFormat="1" applyFont="1" applyBorder="1" applyAlignment="1">
      <alignment horizontal="center" vertical="center" textRotation="90" shrinkToFit="1"/>
    </xf>
    <xf numFmtId="49" fontId="22" fillId="3" borderId="1" xfId="0" applyNumberFormat="1" applyFont="1" applyFill="1" applyBorder="1" applyAlignment="1">
      <alignment horizontal="center" vertical="center" shrinkToFit="1"/>
    </xf>
    <xf numFmtId="0" fontId="52" fillId="0" borderId="8" xfId="0" applyFont="1" applyBorder="1" applyAlignment="1">
      <alignment horizontal="center" vertical="center" shrinkToFit="1"/>
    </xf>
    <xf numFmtId="1" fontId="24" fillId="28" borderId="26" xfId="0" applyNumberFormat="1" applyFont="1" applyFill="1" applyBorder="1" applyAlignment="1" applyProtection="1">
      <alignment horizontal="center" vertical="center" shrinkToFit="1"/>
      <protection hidden="1"/>
    </xf>
    <xf numFmtId="1" fontId="51" fillId="28" borderId="5" xfId="0" applyNumberFormat="1" applyFont="1" applyFill="1" applyBorder="1" applyAlignment="1" applyProtection="1">
      <alignment horizontal="center" vertical="center" shrinkToFit="1"/>
      <protection hidden="1"/>
    </xf>
    <xf numFmtId="0" fontId="88" fillId="5" borderId="0" xfId="0" applyFont="1" applyFill="1" applyProtection="1">
      <protection hidden="1"/>
    </xf>
    <xf numFmtId="0" fontId="88" fillId="3" borderId="0" xfId="0" applyFont="1" applyFill="1" applyAlignment="1" applyProtection="1">
      <alignment vertical="center"/>
      <protection hidden="1"/>
    </xf>
    <xf numFmtId="0" fontId="88" fillId="5" borderId="0" xfId="0" applyFont="1" applyFill="1" applyAlignment="1" applyProtection="1">
      <alignment horizontal="left"/>
      <protection hidden="1"/>
    </xf>
    <xf numFmtId="0" fontId="88" fillId="5" borderId="0" xfId="0" applyFont="1" applyFill="1" applyAlignment="1" applyProtection="1">
      <alignment horizontal="left" vertical="center"/>
      <protection hidden="1"/>
    </xf>
    <xf numFmtId="0" fontId="74" fillId="4" borderId="1" xfId="0" applyFont="1" applyFill="1" applyBorder="1" applyAlignment="1" applyProtection="1">
      <alignment horizontal="center" vertical="center" shrinkToFit="1"/>
      <protection hidden="1"/>
    </xf>
    <xf numFmtId="1" fontId="22" fillId="2" borderId="3" xfId="0" applyNumberFormat="1" applyFont="1" applyFill="1" applyBorder="1" applyAlignment="1" applyProtection="1">
      <alignment horizontal="center" vertical="center" shrinkToFit="1"/>
      <protection hidden="1"/>
    </xf>
    <xf numFmtId="1" fontId="22" fillId="11" borderId="3" xfId="0" applyNumberFormat="1" applyFont="1" applyFill="1" applyBorder="1" applyAlignment="1" applyProtection="1">
      <alignment horizontal="center" vertical="center" shrinkToFit="1"/>
      <protection hidden="1"/>
    </xf>
    <xf numFmtId="1" fontId="22" fillId="12" borderId="3" xfId="0" applyNumberFormat="1" applyFont="1" applyFill="1" applyBorder="1" applyAlignment="1" applyProtection="1">
      <alignment horizontal="center" vertical="center" shrinkToFit="1"/>
      <protection hidden="1"/>
    </xf>
    <xf numFmtId="1" fontId="22" fillId="2" borderId="32" xfId="0" applyNumberFormat="1" applyFont="1" applyFill="1" applyBorder="1" applyAlignment="1" applyProtection="1">
      <alignment horizontal="center" vertical="center" shrinkToFit="1"/>
      <protection hidden="1"/>
    </xf>
    <xf numFmtId="1" fontId="22" fillId="11" borderId="32" xfId="0" applyNumberFormat="1" applyFont="1" applyFill="1" applyBorder="1" applyAlignment="1" applyProtection="1">
      <alignment horizontal="center" vertical="center" shrinkToFit="1"/>
      <protection hidden="1"/>
    </xf>
    <xf numFmtId="1" fontId="22" fillId="12" borderId="32" xfId="0" applyNumberFormat="1" applyFont="1" applyFill="1" applyBorder="1" applyAlignment="1" applyProtection="1">
      <alignment horizontal="center" vertical="center" shrinkToFit="1"/>
      <protection hidden="1"/>
    </xf>
    <xf numFmtId="1" fontId="22" fillId="2" borderId="52" xfId="0" applyNumberFormat="1" applyFont="1" applyFill="1" applyBorder="1" applyAlignment="1" applyProtection="1">
      <alignment horizontal="center" vertical="center" shrinkToFit="1"/>
      <protection hidden="1"/>
    </xf>
    <xf numFmtId="1" fontId="22" fillId="11" borderId="52" xfId="0" applyNumberFormat="1" applyFont="1" applyFill="1" applyBorder="1" applyAlignment="1" applyProtection="1">
      <alignment horizontal="center" vertical="center" shrinkToFit="1"/>
      <protection hidden="1"/>
    </xf>
    <xf numFmtId="1" fontId="22" fillId="12" borderId="52" xfId="0" applyNumberFormat="1" applyFont="1" applyFill="1" applyBorder="1" applyAlignment="1" applyProtection="1">
      <alignment horizontal="center" vertical="center" shrinkToFit="1"/>
      <protection hidden="1"/>
    </xf>
    <xf numFmtId="1" fontId="24" fillId="4" borderId="14" xfId="0" applyNumberFormat="1" applyFont="1" applyFill="1" applyBorder="1" applyAlignment="1" applyProtection="1">
      <alignment horizontal="center" vertical="center"/>
      <protection hidden="1"/>
    </xf>
    <xf numFmtId="1" fontId="24" fillId="12" borderId="14" xfId="0" applyNumberFormat="1" applyFont="1" applyFill="1" applyBorder="1" applyAlignment="1" applyProtection="1">
      <alignment horizontal="center" vertical="center" shrinkToFit="1"/>
      <protection hidden="1"/>
    </xf>
    <xf numFmtId="1" fontId="34" fillId="7" borderId="14" xfId="0" applyNumberFormat="1" applyFont="1" applyFill="1" applyBorder="1" applyAlignment="1" applyProtection="1">
      <alignment horizontal="center" vertical="center" shrinkToFit="1"/>
      <protection hidden="1"/>
    </xf>
    <xf numFmtId="1" fontId="24" fillId="2" borderId="14" xfId="0" applyNumberFormat="1" applyFont="1" applyFill="1" applyBorder="1" applyAlignment="1" applyProtection="1">
      <alignment horizontal="center" vertical="center" shrinkToFit="1"/>
      <protection hidden="1"/>
    </xf>
    <xf numFmtId="0" fontId="36" fillId="3" borderId="3" xfId="0" applyFont="1" applyFill="1" applyBorder="1" applyAlignment="1" applyProtection="1">
      <alignment horizontal="center" vertical="center"/>
      <protection hidden="1"/>
    </xf>
    <xf numFmtId="1" fontId="36" fillId="11" borderId="30" xfId="0" applyNumberFormat="1" applyFont="1" applyFill="1" applyBorder="1" applyAlignment="1" applyProtection="1">
      <alignment horizontal="center" vertical="center"/>
      <protection hidden="1"/>
    </xf>
    <xf numFmtId="0" fontId="36" fillId="3" borderId="2" xfId="0" applyFont="1" applyFill="1" applyBorder="1" applyAlignment="1" applyProtection="1">
      <alignment horizontal="center" vertical="center"/>
      <protection hidden="1"/>
    </xf>
    <xf numFmtId="1" fontId="36" fillId="11" borderId="10" xfId="0" applyNumberFormat="1" applyFont="1" applyFill="1" applyBorder="1" applyAlignment="1" applyProtection="1">
      <alignment horizontal="center" vertical="center"/>
      <protection hidden="1"/>
    </xf>
    <xf numFmtId="0" fontId="36" fillId="3" borderId="8" xfId="0" applyFont="1" applyFill="1" applyBorder="1" applyAlignment="1" applyProtection="1">
      <alignment horizontal="center" vertical="center"/>
      <protection hidden="1"/>
    </xf>
    <xf numFmtId="1" fontId="36" fillId="11" borderId="12" xfId="0" applyNumberFormat="1" applyFont="1" applyFill="1" applyBorder="1" applyAlignment="1" applyProtection="1">
      <alignment horizontal="center" vertical="center"/>
      <protection hidden="1"/>
    </xf>
    <xf numFmtId="1" fontId="36" fillId="11" borderId="3" xfId="0" applyNumberFormat="1" applyFont="1" applyFill="1" applyBorder="1" applyAlignment="1" applyProtection="1">
      <alignment horizontal="center" vertical="center"/>
      <protection hidden="1"/>
    </xf>
    <xf numFmtId="1" fontId="36" fillId="11" borderId="2" xfId="0" applyNumberFormat="1" applyFont="1" applyFill="1" applyBorder="1" applyAlignment="1" applyProtection="1">
      <alignment horizontal="center" vertical="center"/>
      <protection hidden="1"/>
    </xf>
    <xf numFmtId="1" fontId="36" fillId="11" borderId="8" xfId="0" applyNumberFormat="1" applyFont="1" applyFill="1" applyBorder="1" applyAlignment="1" applyProtection="1">
      <alignment horizontal="center" vertical="center"/>
      <protection hidden="1"/>
    </xf>
    <xf numFmtId="0" fontId="1" fillId="0" borderId="0" xfId="5"/>
    <xf numFmtId="0" fontId="36" fillId="4" borderId="0" xfId="5" applyFont="1" applyFill="1" applyAlignment="1" applyProtection="1">
      <alignment vertical="center" shrinkToFit="1"/>
      <protection hidden="1"/>
    </xf>
    <xf numFmtId="0" fontId="12" fillId="0" borderId="0" xfId="5" applyFont="1"/>
    <xf numFmtId="0" fontId="24" fillId="4" borderId="0" xfId="5" applyFont="1" applyFill="1" applyAlignment="1" applyProtection="1">
      <alignment horizontal="left" vertical="center" indent="1" shrinkToFit="1"/>
      <protection hidden="1"/>
    </xf>
    <xf numFmtId="0" fontId="97" fillId="4" borderId="0" xfId="5" applyFont="1" applyFill="1" applyAlignment="1" applyProtection="1">
      <alignment horizontal="center" vertical="center" shrinkToFit="1"/>
      <protection hidden="1"/>
    </xf>
    <xf numFmtId="0" fontId="49" fillId="4" borderId="0" xfId="5" applyFont="1" applyFill="1" applyAlignment="1">
      <alignment vertical="center"/>
    </xf>
    <xf numFmtId="0" fontId="25" fillId="7" borderId="7" xfId="5" applyFont="1" applyFill="1" applyBorder="1" applyAlignment="1" applyProtection="1">
      <alignment horizontal="center" vertical="center" shrinkToFit="1"/>
      <protection hidden="1"/>
    </xf>
    <xf numFmtId="0" fontId="103" fillId="6" borderId="7" xfId="5" applyFont="1" applyFill="1" applyBorder="1" applyAlignment="1" applyProtection="1">
      <alignment horizontal="center" vertical="center" shrinkToFit="1"/>
      <protection hidden="1"/>
    </xf>
    <xf numFmtId="0" fontId="85" fillId="0" borderId="0" xfId="5" applyFont="1"/>
    <xf numFmtId="0" fontId="84" fillId="0" borderId="0" xfId="5" applyFont="1"/>
    <xf numFmtId="0" fontId="15" fillId="4" borderId="0" xfId="5" applyFont="1" applyFill="1" applyAlignment="1">
      <alignment vertical="center"/>
    </xf>
    <xf numFmtId="0" fontId="31" fillId="4" borderId="14" xfId="5" applyFont="1" applyFill="1" applyBorder="1" applyAlignment="1" applyProtection="1">
      <alignment horizontal="center" vertical="center" shrinkToFit="1"/>
      <protection hidden="1"/>
    </xf>
    <xf numFmtId="1" fontId="31" fillId="12" borderId="14" xfId="5" applyNumberFormat="1" applyFont="1" applyFill="1" applyBorder="1" applyAlignment="1" applyProtection="1">
      <alignment horizontal="center" vertical="center" shrinkToFit="1"/>
      <protection hidden="1"/>
    </xf>
    <xf numFmtId="0" fontId="23" fillId="4" borderId="0" xfId="5" applyFont="1" applyFill="1" applyAlignment="1">
      <alignment vertical="center"/>
    </xf>
    <xf numFmtId="0" fontId="23" fillId="11" borderId="3" xfId="5" applyFont="1" applyFill="1" applyBorder="1" applyAlignment="1" applyProtection="1">
      <alignment horizontal="center" vertical="center"/>
      <protection hidden="1"/>
    </xf>
    <xf numFmtId="0" fontId="21" fillId="7" borderId="30" xfId="5" applyNumberFormat="1" applyFont="1" applyFill="1" applyBorder="1" applyAlignment="1" applyProtection="1">
      <alignment horizontal="center" vertical="center" shrinkToFit="1"/>
      <protection hidden="1"/>
    </xf>
    <xf numFmtId="0" fontId="21" fillId="3" borderId="30" xfId="5" applyNumberFormat="1" applyFont="1" applyFill="1" applyBorder="1" applyAlignment="1" applyProtection="1">
      <alignment horizontal="center" vertical="center" shrinkToFit="1"/>
      <protection hidden="1"/>
    </xf>
    <xf numFmtId="1" fontId="21" fillId="3" borderId="30" xfId="5" applyNumberFormat="1" applyFont="1" applyFill="1" applyBorder="1" applyAlignment="1" applyProtection="1">
      <alignment horizontal="center" vertical="center" shrinkToFit="1"/>
      <protection hidden="1"/>
    </xf>
    <xf numFmtId="1" fontId="21" fillId="4" borderId="3" xfId="5" applyNumberFormat="1" applyFont="1" applyFill="1" applyBorder="1" applyAlignment="1" applyProtection="1">
      <alignment horizontal="center" vertical="center" shrinkToFit="1"/>
      <protection hidden="1"/>
    </xf>
    <xf numFmtId="1" fontId="23" fillId="29" borderId="3" xfId="5" applyNumberFormat="1" applyFont="1" applyFill="1" applyBorder="1" applyAlignment="1" applyProtection="1">
      <alignment horizontal="center" vertical="center" shrinkToFit="1"/>
      <protection hidden="1"/>
    </xf>
    <xf numFmtId="1" fontId="23" fillId="30" borderId="3" xfId="5" applyNumberFormat="1" applyFont="1" applyFill="1" applyBorder="1" applyAlignment="1" applyProtection="1">
      <alignment horizontal="center" vertical="center" shrinkToFit="1"/>
      <protection hidden="1"/>
    </xf>
    <xf numFmtId="0" fontId="22" fillId="12" borderId="3" xfId="5" applyFont="1" applyFill="1" applyBorder="1" applyAlignment="1" applyProtection="1">
      <alignment horizontal="center" vertical="center" shrinkToFit="1"/>
      <protection hidden="1"/>
    </xf>
    <xf numFmtId="0" fontId="22" fillId="4" borderId="31" xfId="5" applyFont="1" applyFill="1" applyBorder="1" applyAlignment="1" applyProtection="1">
      <alignment horizontal="center" vertical="center" shrinkToFit="1"/>
      <protection hidden="1"/>
    </xf>
    <xf numFmtId="0" fontId="23" fillId="3" borderId="31" xfId="5" applyFont="1" applyFill="1" applyBorder="1" applyAlignment="1" applyProtection="1">
      <alignment horizontal="center" vertical="center" shrinkToFit="1"/>
      <protection hidden="1"/>
    </xf>
    <xf numFmtId="0" fontId="3" fillId="0" borderId="0" xfId="5" applyFont="1" applyAlignment="1">
      <alignment vertical="center"/>
    </xf>
    <xf numFmtId="0" fontId="23" fillId="11" borderId="32" xfId="5" applyFont="1" applyFill="1" applyBorder="1" applyAlignment="1" applyProtection="1">
      <alignment horizontal="center" vertical="center"/>
      <protection hidden="1"/>
    </xf>
    <xf numFmtId="0" fontId="21" fillId="7" borderId="44" xfId="5" applyNumberFormat="1" applyFont="1" applyFill="1" applyBorder="1" applyAlignment="1" applyProtection="1">
      <alignment horizontal="center" vertical="center" shrinkToFit="1"/>
      <protection hidden="1"/>
    </xf>
    <xf numFmtId="0" fontId="21" fillId="3" borderId="44" xfId="5" applyNumberFormat="1" applyFont="1" applyFill="1" applyBorder="1" applyAlignment="1" applyProtection="1">
      <alignment horizontal="center" vertical="center" shrinkToFit="1"/>
      <protection hidden="1"/>
    </xf>
    <xf numFmtId="1" fontId="21" fillId="3" borderId="44" xfId="5" applyNumberFormat="1" applyFont="1" applyFill="1" applyBorder="1" applyAlignment="1" applyProtection="1">
      <alignment horizontal="center" vertical="center" shrinkToFit="1"/>
      <protection hidden="1"/>
    </xf>
    <xf numFmtId="1" fontId="21" fillId="4" borderId="32" xfId="5" applyNumberFormat="1" applyFont="1" applyFill="1" applyBorder="1" applyAlignment="1" applyProtection="1">
      <alignment horizontal="center" vertical="center" shrinkToFit="1"/>
      <protection hidden="1"/>
    </xf>
    <xf numFmtId="1" fontId="23" fillId="29" borderId="32" xfId="5" applyNumberFormat="1" applyFont="1" applyFill="1" applyBorder="1" applyAlignment="1" applyProtection="1">
      <alignment horizontal="center" vertical="center" shrinkToFit="1"/>
      <protection hidden="1"/>
    </xf>
    <xf numFmtId="1" fontId="23" fillId="30" borderId="32" xfId="5" applyNumberFormat="1" applyFont="1" applyFill="1" applyBorder="1" applyAlignment="1" applyProtection="1">
      <alignment horizontal="center" vertical="center" shrinkToFit="1"/>
      <protection hidden="1"/>
    </xf>
    <xf numFmtId="0" fontId="22" fillId="12" borderId="32" xfId="5" applyFont="1" applyFill="1" applyBorder="1" applyAlignment="1" applyProtection="1">
      <alignment horizontal="center" vertical="center" shrinkToFit="1"/>
      <protection hidden="1"/>
    </xf>
    <xf numFmtId="0" fontId="22" fillId="4" borderId="117" xfId="5" applyFont="1" applyFill="1" applyBorder="1" applyAlignment="1" applyProtection="1">
      <alignment horizontal="center" vertical="center" shrinkToFit="1"/>
      <protection hidden="1"/>
    </xf>
    <xf numFmtId="0" fontId="23" fillId="3" borderId="39" xfId="5" applyFont="1" applyFill="1" applyBorder="1" applyAlignment="1" applyProtection="1">
      <alignment horizontal="center" vertical="center" shrinkToFit="1"/>
      <protection hidden="1"/>
    </xf>
    <xf numFmtId="0" fontId="21" fillId="7" borderId="53" xfId="5" applyNumberFormat="1" applyFont="1" applyFill="1" applyBorder="1" applyAlignment="1" applyProtection="1">
      <alignment horizontal="center" vertical="center" shrinkToFit="1"/>
      <protection hidden="1"/>
    </xf>
    <xf numFmtId="0" fontId="21" fillId="3" borderId="53" xfId="5" applyNumberFormat="1" applyFont="1" applyFill="1" applyBorder="1" applyAlignment="1" applyProtection="1">
      <alignment horizontal="center" vertical="center" shrinkToFit="1"/>
      <protection hidden="1"/>
    </xf>
    <xf numFmtId="1" fontId="21" fillId="3" borderId="53" xfId="5" applyNumberFormat="1" applyFont="1" applyFill="1" applyBorder="1" applyAlignment="1" applyProtection="1">
      <alignment horizontal="center" vertical="center" shrinkToFit="1"/>
      <protection hidden="1"/>
    </xf>
    <xf numFmtId="1" fontId="21" fillId="4" borderId="52" xfId="5" applyNumberFormat="1" applyFont="1" applyFill="1" applyBorder="1" applyAlignment="1" applyProtection="1">
      <alignment horizontal="center" vertical="center" shrinkToFit="1"/>
      <protection hidden="1"/>
    </xf>
    <xf numFmtId="1" fontId="23" fillId="29" borderId="52" xfId="5" applyNumberFormat="1" applyFont="1" applyFill="1" applyBorder="1" applyAlignment="1" applyProtection="1">
      <alignment horizontal="center" vertical="center" shrinkToFit="1"/>
      <protection hidden="1"/>
    </xf>
    <xf numFmtId="1" fontId="23" fillId="30" borderId="52" xfId="5" applyNumberFormat="1" applyFont="1" applyFill="1" applyBorder="1" applyAlignment="1" applyProtection="1">
      <alignment horizontal="center" vertical="center" shrinkToFit="1"/>
      <protection hidden="1"/>
    </xf>
    <xf numFmtId="0" fontId="22" fillId="12" borderId="52" xfId="5" applyFont="1" applyFill="1" applyBorder="1" applyAlignment="1" applyProtection="1">
      <alignment horizontal="center" vertical="center" shrinkToFit="1"/>
      <protection hidden="1"/>
    </xf>
    <xf numFmtId="0" fontId="22" fillId="4" borderId="5" xfId="5" applyFont="1" applyFill="1" applyBorder="1" applyAlignment="1" applyProtection="1">
      <alignment horizontal="center" vertical="center" shrinkToFit="1"/>
      <protection hidden="1"/>
    </xf>
    <xf numFmtId="0" fontId="21" fillId="7" borderId="3" xfId="5" applyNumberFormat="1" applyFont="1" applyFill="1" applyBorder="1" applyAlignment="1" applyProtection="1">
      <alignment horizontal="center" vertical="center" shrinkToFit="1"/>
      <protection hidden="1"/>
    </xf>
    <xf numFmtId="0" fontId="21" fillId="3" borderId="3" xfId="5" applyNumberFormat="1" applyFont="1" applyFill="1" applyBorder="1" applyAlignment="1" applyProtection="1">
      <alignment horizontal="center" vertical="center" shrinkToFit="1"/>
      <protection hidden="1"/>
    </xf>
    <xf numFmtId="1" fontId="21" fillId="3" borderId="3" xfId="5" applyNumberFormat="1" applyFont="1" applyFill="1" applyBorder="1" applyAlignment="1" applyProtection="1">
      <alignment horizontal="center" vertical="center" shrinkToFit="1"/>
      <protection hidden="1"/>
    </xf>
    <xf numFmtId="0" fontId="22" fillId="4" borderId="3" xfId="5" applyFont="1" applyFill="1" applyBorder="1" applyAlignment="1" applyProtection="1">
      <alignment horizontal="center" vertical="center" shrinkToFit="1"/>
      <protection hidden="1"/>
    </xf>
    <xf numFmtId="0" fontId="21" fillId="7" borderId="32" xfId="5" applyNumberFormat="1" applyFont="1" applyFill="1" applyBorder="1" applyAlignment="1" applyProtection="1">
      <alignment horizontal="center" vertical="center" shrinkToFit="1"/>
      <protection hidden="1"/>
    </xf>
    <xf numFmtId="0" fontId="21" fillId="3" borderId="32" xfId="5" applyNumberFormat="1" applyFont="1" applyFill="1" applyBorder="1" applyAlignment="1" applyProtection="1">
      <alignment horizontal="center" vertical="center" shrinkToFit="1"/>
      <protection hidden="1"/>
    </xf>
    <xf numFmtId="1" fontId="21" fillId="3" borderId="32" xfId="5" applyNumberFormat="1" applyFont="1" applyFill="1" applyBorder="1" applyAlignment="1" applyProtection="1">
      <alignment horizontal="center" vertical="center" shrinkToFit="1"/>
      <protection hidden="1"/>
    </xf>
    <xf numFmtId="0" fontId="22" fillId="4" borderId="2" xfId="5" applyFont="1" applyFill="1" applyBorder="1" applyAlignment="1" applyProtection="1">
      <alignment horizontal="center" vertical="center" shrinkToFit="1"/>
      <protection hidden="1"/>
    </xf>
    <xf numFmtId="0" fontId="21" fillId="7" borderId="52" xfId="5" applyNumberFormat="1" applyFont="1" applyFill="1" applyBorder="1" applyAlignment="1" applyProtection="1">
      <alignment horizontal="center" vertical="center" shrinkToFit="1"/>
      <protection hidden="1"/>
    </xf>
    <xf numFmtId="0" fontId="21" fillId="3" borderId="52" xfId="5" applyNumberFormat="1" applyFont="1" applyFill="1" applyBorder="1" applyAlignment="1" applyProtection="1">
      <alignment horizontal="center" vertical="center" shrinkToFit="1"/>
      <protection hidden="1"/>
    </xf>
    <xf numFmtId="1" fontId="21" fillId="3" borderId="52" xfId="5" applyNumberFormat="1" applyFont="1" applyFill="1" applyBorder="1" applyAlignment="1" applyProtection="1">
      <alignment horizontal="center" vertical="center" shrinkToFit="1"/>
      <protection hidden="1"/>
    </xf>
    <xf numFmtId="0" fontId="22" fillId="4" borderId="8" xfId="5" applyFont="1" applyFill="1" applyBorder="1" applyAlignment="1" applyProtection="1">
      <alignment horizontal="center" vertical="center" shrinkToFit="1"/>
      <protection hidden="1"/>
    </xf>
    <xf numFmtId="0" fontId="23" fillId="11" borderId="52" xfId="5" applyFont="1" applyFill="1" applyBorder="1" applyAlignment="1" applyProtection="1">
      <alignment horizontal="center" vertical="center"/>
      <protection hidden="1"/>
    </xf>
    <xf numFmtId="0" fontId="1" fillId="0" borderId="0" xfId="5" applyAlignment="1">
      <alignment vertical="center"/>
    </xf>
    <xf numFmtId="0" fontId="1" fillId="0" borderId="0" xfId="5" applyAlignment="1" applyProtection="1">
      <alignment horizontal="center" vertical="center"/>
    </xf>
    <xf numFmtId="0" fontId="3" fillId="0" borderId="0" xfId="5" applyFont="1" applyAlignment="1" applyProtection="1">
      <alignment vertical="center"/>
    </xf>
    <xf numFmtId="0" fontId="3" fillId="0" borderId="0" xfId="5" applyFont="1" applyAlignment="1" applyProtection="1">
      <alignment vertical="center" shrinkToFit="1"/>
    </xf>
    <xf numFmtId="0" fontId="1" fillId="0" borderId="0" xfId="5" applyAlignment="1" applyProtection="1">
      <alignment horizontal="center" vertical="center" shrinkToFit="1"/>
    </xf>
    <xf numFmtId="1" fontId="31" fillId="4" borderId="14" xfId="5" applyNumberFormat="1" applyFont="1" applyFill="1" applyBorder="1" applyAlignment="1" applyProtection="1">
      <alignment horizontal="center" vertical="center" shrinkToFit="1"/>
      <protection hidden="1"/>
    </xf>
    <xf numFmtId="49" fontId="23" fillId="2" borderId="3" xfId="5" applyNumberFormat="1" applyFont="1" applyFill="1" applyBorder="1" applyAlignment="1" applyProtection="1">
      <alignment horizontal="center" vertical="center"/>
      <protection hidden="1"/>
    </xf>
    <xf numFmtId="1" fontId="22" fillId="7" borderId="31" xfId="5" applyNumberFormat="1" applyFont="1" applyFill="1" applyBorder="1" applyAlignment="1" applyProtection="1">
      <alignment horizontal="center" vertical="center"/>
      <protection hidden="1"/>
    </xf>
    <xf numFmtId="49" fontId="23" fillId="2" borderId="32" xfId="5" applyNumberFormat="1" applyFont="1" applyFill="1" applyBorder="1" applyAlignment="1" applyProtection="1">
      <alignment horizontal="center" vertical="center"/>
      <protection hidden="1"/>
    </xf>
    <xf numFmtId="1" fontId="22" fillId="7" borderId="117" xfId="5" applyNumberFormat="1" applyFont="1" applyFill="1" applyBorder="1" applyAlignment="1" applyProtection="1">
      <alignment horizontal="center" vertical="center"/>
      <protection hidden="1"/>
    </xf>
    <xf numFmtId="1" fontId="22" fillId="7" borderId="5" xfId="5" applyNumberFormat="1" applyFont="1" applyFill="1" applyBorder="1" applyAlignment="1" applyProtection="1">
      <alignment horizontal="center" vertical="center"/>
      <protection hidden="1"/>
    </xf>
    <xf numFmtId="1" fontId="22" fillId="7" borderId="3" xfId="5" applyNumberFormat="1" applyFont="1" applyFill="1" applyBorder="1" applyAlignment="1" applyProtection="1">
      <alignment horizontal="center" vertical="center"/>
      <protection hidden="1"/>
    </xf>
    <xf numFmtId="1" fontId="22" fillId="7" borderId="2" xfId="5" applyNumberFormat="1" applyFont="1" applyFill="1" applyBorder="1" applyAlignment="1" applyProtection="1">
      <alignment horizontal="center" vertical="center"/>
      <protection hidden="1"/>
    </xf>
    <xf numFmtId="1" fontId="22" fillId="7" borderId="8" xfId="5" applyNumberFormat="1" applyFont="1" applyFill="1" applyBorder="1" applyAlignment="1" applyProtection="1">
      <alignment horizontal="center" vertical="center"/>
      <protection hidden="1"/>
    </xf>
    <xf numFmtId="49" fontId="23" fillId="2" borderId="52" xfId="5" applyNumberFormat="1" applyFont="1" applyFill="1" applyBorder="1" applyAlignment="1" applyProtection="1">
      <alignment horizontal="center" vertical="center"/>
      <protection hidden="1"/>
    </xf>
    <xf numFmtId="1" fontId="22" fillId="11" borderId="3" xfId="5" applyNumberFormat="1" applyFont="1" applyFill="1" applyBorder="1" applyAlignment="1" applyProtection="1">
      <alignment horizontal="center" vertical="center"/>
      <protection hidden="1"/>
    </xf>
    <xf numFmtId="1" fontId="22" fillId="11" borderId="2" xfId="5" applyNumberFormat="1" applyFont="1" applyFill="1" applyBorder="1" applyAlignment="1" applyProtection="1">
      <alignment horizontal="center" vertical="center"/>
      <protection hidden="1"/>
    </xf>
    <xf numFmtId="1" fontId="22" fillId="11" borderId="8" xfId="5" applyNumberFormat="1" applyFont="1" applyFill="1" applyBorder="1" applyAlignment="1" applyProtection="1">
      <alignment horizontal="center" vertical="center"/>
      <protection hidden="1"/>
    </xf>
    <xf numFmtId="0" fontId="24" fillId="4" borderId="0" xfId="5" applyFont="1" applyFill="1" applyAlignment="1" applyProtection="1">
      <alignment horizontal="left" vertical="center" shrinkToFit="1"/>
      <protection hidden="1"/>
    </xf>
    <xf numFmtId="0" fontId="23" fillId="3" borderId="54" xfId="5" applyFont="1" applyFill="1" applyBorder="1" applyAlignment="1" applyProtection="1">
      <alignment horizontal="center" vertical="center" shrinkToFit="1"/>
      <protection hidden="1"/>
    </xf>
    <xf numFmtId="0" fontId="24" fillId="4" borderId="16" xfId="5" applyFont="1" applyFill="1" applyBorder="1" applyAlignment="1" applyProtection="1">
      <alignment horizontal="left" vertical="center" shrinkToFit="1"/>
      <protection hidden="1"/>
    </xf>
    <xf numFmtId="0" fontId="31" fillId="12" borderId="15" xfId="5" applyFont="1" applyFill="1" applyBorder="1" applyAlignment="1" applyProtection="1">
      <alignment horizontal="center" vertical="center" shrinkToFit="1"/>
      <protection hidden="1"/>
    </xf>
    <xf numFmtId="0" fontId="103" fillId="0" borderId="2" xfId="0" applyNumberFormat="1" applyFont="1" applyFill="1" applyBorder="1" applyAlignment="1" applyProtection="1">
      <alignment horizontal="center" vertical="center" shrinkToFit="1"/>
    </xf>
    <xf numFmtId="0" fontId="103" fillId="0" borderId="32" xfId="0" applyNumberFormat="1" applyFont="1" applyFill="1" applyBorder="1" applyAlignment="1" applyProtection="1">
      <alignment horizontal="center" vertical="center" shrinkToFit="1"/>
    </xf>
    <xf numFmtId="0" fontId="103" fillId="0" borderId="52" xfId="0" applyNumberFormat="1" applyFont="1" applyFill="1" applyBorder="1" applyAlignment="1" applyProtection="1">
      <alignment horizontal="center" vertical="center" shrinkToFit="1"/>
    </xf>
    <xf numFmtId="0" fontId="25" fillId="0" borderId="1" xfId="0" applyFont="1" applyFill="1" applyBorder="1" applyAlignment="1" applyProtection="1">
      <alignment vertical="center" shrinkToFit="1"/>
      <protection locked="0"/>
    </xf>
    <xf numFmtId="0" fontId="88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88" fillId="0" borderId="18" xfId="0" applyNumberFormat="1" applyFont="1" applyFill="1" applyBorder="1" applyAlignment="1" applyProtection="1">
      <alignment horizontal="center" vertical="center" shrinkToFit="1"/>
      <protection locked="0"/>
    </xf>
    <xf numFmtId="0" fontId="88" fillId="0" borderId="25" xfId="0" applyNumberFormat="1" applyFont="1" applyFill="1" applyBorder="1" applyAlignment="1" applyProtection="1">
      <alignment horizontal="center" vertical="center" shrinkToFit="1"/>
      <protection locked="0"/>
    </xf>
    <xf numFmtId="0" fontId="86" fillId="0" borderId="33" xfId="0" applyNumberFormat="1" applyFont="1" applyFill="1" applyBorder="1" applyAlignment="1" applyProtection="1">
      <alignment horizontal="center" vertical="center" shrinkToFit="1"/>
      <protection locked="0"/>
    </xf>
    <xf numFmtId="0" fontId="86" fillId="0" borderId="40" xfId="0" applyNumberFormat="1" applyFont="1" applyFill="1" applyBorder="1" applyAlignment="1" applyProtection="1">
      <alignment horizontal="center" vertical="center" shrinkToFit="1"/>
      <protection locked="0"/>
    </xf>
    <xf numFmtId="0" fontId="86" fillId="0" borderId="31" xfId="0" applyNumberFormat="1" applyFont="1" applyFill="1" applyBorder="1" applyAlignment="1" applyProtection="1">
      <alignment horizontal="center" vertical="center" shrinkToFit="1"/>
      <protection locked="0"/>
    </xf>
    <xf numFmtId="0" fontId="86" fillId="0" borderId="45" xfId="0" applyNumberFormat="1" applyFont="1" applyFill="1" applyBorder="1" applyAlignment="1" applyProtection="1">
      <alignment horizontal="center" vertical="center" shrinkToFit="1"/>
      <protection locked="0"/>
    </xf>
    <xf numFmtId="0" fontId="86" fillId="0" borderId="51" xfId="0" applyNumberFormat="1" applyFont="1" applyFill="1" applyBorder="1" applyAlignment="1" applyProtection="1">
      <alignment horizontal="center" vertical="center" shrinkToFit="1"/>
      <protection locked="0"/>
    </xf>
    <xf numFmtId="0" fontId="86" fillId="0" borderId="39" xfId="0" applyNumberFormat="1" applyFont="1" applyFill="1" applyBorder="1" applyAlignment="1" applyProtection="1">
      <alignment horizontal="center" vertical="center" shrinkToFit="1"/>
      <protection locked="0"/>
    </xf>
    <xf numFmtId="0" fontId="86" fillId="0" borderId="55" xfId="0" applyNumberFormat="1" applyFont="1" applyFill="1" applyBorder="1" applyAlignment="1" applyProtection="1">
      <alignment horizontal="center" vertical="center" shrinkToFit="1"/>
      <protection locked="0"/>
    </xf>
    <xf numFmtId="0" fontId="86" fillId="0" borderId="60" xfId="0" applyNumberFormat="1" applyFont="1" applyFill="1" applyBorder="1" applyAlignment="1" applyProtection="1">
      <alignment horizontal="center" vertical="center" shrinkToFit="1"/>
      <protection locked="0"/>
    </xf>
    <xf numFmtId="0" fontId="86" fillId="0" borderId="54" xfId="0" applyNumberFormat="1" applyFont="1" applyFill="1" applyBorder="1" applyAlignment="1" applyProtection="1">
      <alignment horizontal="center" vertical="center" shrinkToFit="1"/>
      <protection locked="0"/>
    </xf>
    <xf numFmtId="0" fontId="88" fillId="33" borderId="22" xfId="0" applyNumberFormat="1" applyFont="1" applyFill="1" applyBorder="1" applyAlignment="1" applyProtection="1">
      <alignment horizontal="center" vertical="center" shrinkToFit="1"/>
      <protection locked="0"/>
    </xf>
    <xf numFmtId="49" fontId="22" fillId="0" borderId="22" xfId="0" applyNumberFormat="1" applyFont="1" applyBorder="1" applyAlignment="1" applyProtection="1">
      <alignment horizontal="center" vertical="center" textRotation="90" shrinkToFit="1"/>
    </xf>
    <xf numFmtId="49" fontId="22" fillId="0" borderId="25" xfId="0" quotePrefix="1" applyNumberFormat="1" applyFont="1" applyBorder="1" applyAlignment="1" applyProtection="1">
      <alignment horizontal="center" vertical="center" textRotation="90" shrinkToFit="1"/>
    </xf>
    <xf numFmtId="0" fontId="38" fillId="6" borderId="26" xfId="0" applyNumberFormat="1" applyFont="1" applyFill="1" applyBorder="1" applyAlignment="1" applyProtection="1">
      <alignment horizontal="center" vertical="center" shrinkToFit="1"/>
      <protection locked="0"/>
    </xf>
    <xf numFmtId="0" fontId="38" fillId="3" borderId="57" xfId="0" applyNumberFormat="1" applyFont="1" applyFill="1" applyBorder="1" applyAlignment="1" applyProtection="1">
      <alignment horizontal="center" vertical="center" shrinkToFit="1"/>
      <protection locked="0"/>
    </xf>
    <xf numFmtId="49" fontId="22" fillId="0" borderId="15" xfId="0" applyNumberFormat="1" applyFont="1" applyBorder="1" applyAlignment="1">
      <alignment horizontal="center" vertical="center" textRotation="90" shrinkToFit="1"/>
    </xf>
    <xf numFmtId="49" fontId="22" fillId="3" borderId="5" xfId="0" applyNumberFormat="1" applyFont="1" applyFill="1" applyBorder="1" applyAlignment="1">
      <alignment horizontal="center" vertical="center" shrinkToFit="1"/>
    </xf>
    <xf numFmtId="0" fontId="80" fillId="4" borderId="64" xfId="0" applyFont="1" applyFill="1" applyBorder="1" applyAlignment="1" applyProtection="1">
      <alignment horizontal="center" vertical="center"/>
      <protection hidden="1"/>
    </xf>
    <xf numFmtId="0" fontId="104" fillId="0" borderId="0" xfId="0" applyFont="1" applyProtection="1">
      <protection hidden="1"/>
    </xf>
    <xf numFmtId="0" fontId="0" fillId="5" borderId="0" xfId="0" applyFill="1" applyBorder="1" applyAlignment="1" applyProtection="1">
      <alignment vertical="center"/>
      <protection locked="0"/>
    </xf>
    <xf numFmtId="0" fontId="87" fillId="5" borderId="0" xfId="0" applyFont="1" applyFill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7" fillId="5" borderId="0" xfId="0" applyFont="1" applyFill="1" applyAlignment="1" applyProtection="1">
      <alignment vertical="center"/>
      <protection locked="0"/>
    </xf>
    <xf numFmtId="0" fontId="1" fillId="5" borderId="0" xfId="0" applyFont="1" applyFill="1" applyAlignment="1" applyProtection="1">
      <alignment vertical="center"/>
      <protection locked="0"/>
    </xf>
    <xf numFmtId="0" fontId="0" fillId="5" borderId="0" xfId="0" quotePrefix="1" applyFill="1" applyAlignment="1" applyProtection="1">
      <alignment vertical="center"/>
      <protection locked="0"/>
    </xf>
    <xf numFmtId="1" fontId="52" fillId="28" borderId="27" xfId="0" applyNumberFormat="1" applyFont="1" applyFill="1" applyBorder="1" applyAlignment="1" applyProtection="1">
      <alignment horizontal="center" vertical="center" shrinkToFit="1"/>
      <protection hidden="1"/>
    </xf>
    <xf numFmtId="187" fontId="22" fillId="23" borderId="43" xfId="0" applyNumberFormat="1" applyFont="1" applyFill="1" applyBorder="1" applyAlignment="1" applyProtection="1">
      <alignment horizontal="center" vertical="center" shrinkToFit="1"/>
      <protection hidden="1"/>
    </xf>
    <xf numFmtId="187" fontId="22" fillId="23" borderId="50" xfId="0" applyNumberFormat="1" applyFont="1" applyFill="1" applyBorder="1" applyAlignment="1" applyProtection="1">
      <alignment horizontal="center" vertical="center" shrinkToFit="1"/>
      <protection hidden="1"/>
    </xf>
    <xf numFmtId="187" fontId="22" fillId="23" borderId="59" xfId="0" applyNumberFormat="1" applyFont="1" applyFill="1" applyBorder="1" applyAlignment="1" applyProtection="1">
      <alignment horizontal="center" vertical="center" shrinkToFit="1"/>
      <protection hidden="1"/>
    </xf>
    <xf numFmtId="187" fontId="22" fillId="23" borderId="117" xfId="0" applyNumberFormat="1" applyFont="1" applyFill="1" applyBorder="1" applyAlignment="1" applyProtection="1">
      <alignment horizontal="center" vertical="center" shrinkToFit="1"/>
      <protection hidden="1"/>
    </xf>
    <xf numFmtId="187" fontId="22" fillId="23" borderId="39" xfId="0" applyNumberFormat="1" applyFont="1" applyFill="1" applyBorder="1" applyAlignment="1" applyProtection="1">
      <alignment horizontal="center" vertical="center" shrinkToFit="1"/>
      <protection hidden="1"/>
    </xf>
    <xf numFmtId="187" fontId="22" fillId="23" borderId="54" xfId="0" applyNumberFormat="1" applyFont="1" applyFill="1" applyBorder="1" applyAlignment="1" applyProtection="1">
      <alignment horizontal="center" vertical="center" shrinkToFit="1"/>
      <protection hidden="1"/>
    </xf>
    <xf numFmtId="0" fontId="105" fillId="0" borderId="14" xfId="0" applyFont="1" applyFill="1" applyBorder="1" applyAlignment="1" applyProtection="1">
      <alignment horizontal="center" vertical="center" shrinkToFit="1"/>
      <protection locked="0"/>
    </xf>
    <xf numFmtId="0" fontId="88" fillId="0" borderId="0" xfId="0" applyFont="1" applyFill="1" applyAlignment="1">
      <alignment vertical="center"/>
    </xf>
    <xf numFmtId="0" fontId="24" fillId="3" borderId="7" xfId="0" applyFont="1" applyFill="1" applyBorder="1" applyAlignment="1" applyProtection="1">
      <alignment horizontal="center" vertical="center" textRotation="90" shrinkToFit="1"/>
      <protection hidden="1"/>
    </xf>
    <xf numFmtId="0" fontId="24" fillId="3" borderId="6" xfId="0" applyFont="1" applyFill="1" applyBorder="1" applyAlignment="1" applyProtection="1">
      <alignment horizontal="center" vertical="center" textRotation="90" shrinkToFit="1"/>
      <protection hidden="1"/>
    </xf>
    <xf numFmtId="0" fontId="24" fillId="3" borderId="8" xfId="0" applyFont="1" applyFill="1" applyBorder="1" applyAlignment="1" applyProtection="1">
      <alignment horizontal="center" vertical="center" textRotation="90" shrinkToFit="1"/>
      <protection hidden="1"/>
    </xf>
    <xf numFmtId="49" fontId="25" fillId="0" borderId="3" xfId="0" applyNumberFormat="1" applyFont="1" applyFill="1" applyBorder="1" applyAlignment="1" applyProtection="1">
      <alignment horizontal="center" vertical="center" shrinkToFit="1"/>
    </xf>
    <xf numFmtId="49" fontId="25" fillId="0" borderId="32" xfId="0" applyNumberFormat="1" applyFont="1" applyFill="1" applyBorder="1" applyAlignment="1" applyProtection="1">
      <alignment horizontal="center" vertical="center" shrinkToFit="1"/>
    </xf>
    <xf numFmtId="49" fontId="25" fillId="0" borderId="52" xfId="0" applyNumberFormat="1" applyFont="1" applyFill="1" applyBorder="1" applyAlignment="1" applyProtection="1">
      <alignment horizontal="center" vertical="center" shrinkToFit="1"/>
    </xf>
    <xf numFmtId="49" fontId="107" fillId="0" borderId="0" xfId="0" applyNumberFormat="1" applyFont="1" applyFill="1" applyBorder="1" applyAlignment="1" applyProtection="1">
      <alignment horizontal="center" vertical="center"/>
      <protection hidden="1"/>
    </xf>
    <xf numFmtId="49" fontId="107" fillId="0" borderId="0" xfId="0" applyNumberFormat="1" applyFont="1" applyFill="1" applyBorder="1" applyAlignment="1" applyProtection="1">
      <alignment vertical="center" shrinkToFit="1"/>
      <protection hidden="1"/>
    </xf>
    <xf numFmtId="0" fontId="108" fillId="0" borderId="0" xfId="0" applyFont="1" applyFill="1" applyBorder="1" applyAlignment="1" applyProtection="1">
      <alignment horizontal="center" vertical="center"/>
      <protection hidden="1"/>
    </xf>
    <xf numFmtId="0" fontId="108" fillId="4" borderId="0" xfId="0" applyFont="1" applyFill="1" applyBorder="1" applyAlignment="1" applyProtection="1">
      <alignment horizontal="center" vertical="center"/>
      <protection hidden="1"/>
    </xf>
    <xf numFmtId="0" fontId="109" fillId="0" borderId="0" xfId="0" applyNumberFormat="1" applyFont="1" applyFill="1" applyBorder="1" applyAlignment="1" applyProtection="1">
      <alignment horizontal="center" vertical="center"/>
      <protection hidden="1"/>
    </xf>
    <xf numFmtId="0" fontId="110" fillId="0" borderId="0" xfId="0" applyNumberFormat="1" applyFont="1" applyFill="1" applyBorder="1" applyAlignment="1" applyProtection="1">
      <alignment horizontal="center" vertical="center"/>
      <protection hidden="1"/>
    </xf>
    <xf numFmtId="0" fontId="111" fillId="0" borderId="0" xfId="0" applyNumberFormat="1" applyFont="1" applyFill="1" applyBorder="1" applyAlignment="1" applyProtection="1">
      <alignment horizontal="center" vertical="center"/>
      <protection hidden="1"/>
    </xf>
    <xf numFmtId="0" fontId="112" fillId="0" borderId="0" xfId="0" applyNumberFormat="1" applyFont="1" applyFill="1" applyBorder="1" applyAlignment="1" applyProtection="1">
      <alignment horizontal="center" vertical="center"/>
      <protection hidden="1"/>
    </xf>
    <xf numFmtId="1" fontId="112" fillId="0" borderId="0" xfId="0" applyNumberFormat="1" applyFont="1" applyFill="1" applyBorder="1" applyAlignment="1" applyProtection="1">
      <alignment horizontal="center" vertical="center"/>
      <protection hidden="1"/>
    </xf>
    <xf numFmtId="0" fontId="110" fillId="0" borderId="0" xfId="0" applyFont="1" applyFill="1" applyBorder="1" applyAlignment="1" applyProtection="1">
      <alignment horizontal="center" vertical="center"/>
      <protection hidden="1"/>
    </xf>
    <xf numFmtId="0" fontId="108" fillId="0" borderId="0" xfId="0" applyFont="1" applyFill="1" applyBorder="1" applyAlignment="1" applyProtection="1">
      <alignment vertical="center"/>
      <protection hidden="1"/>
    </xf>
    <xf numFmtId="0" fontId="113" fillId="0" borderId="0" xfId="0" applyFont="1" applyFill="1" applyBorder="1" applyAlignment="1" applyProtection="1">
      <alignment horizontal="center" vertical="center"/>
      <protection hidden="1"/>
    </xf>
    <xf numFmtId="0" fontId="108" fillId="0" borderId="0" xfId="0" applyFont="1" applyFill="1" applyBorder="1" applyAlignment="1" applyProtection="1">
      <alignment horizontal="center" vertical="center" shrinkToFit="1"/>
      <protection hidden="1"/>
    </xf>
    <xf numFmtId="49" fontId="108" fillId="9" borderId="0" xfId="0" applyNumberFormat="1" applyFont="1" applyFill="1" applyAlignment="1" applyProtection="1">
      <alignment horizontal="center"/>
      <protection hidden="1"/>
    </xf>
    <xf numFmtId="0" fontId="108" fillId="9" borderId="0" xfId="0" applyFont="1" applyFill="1" applyAlignment="1" applyProtection="1">
      <alignment horizontal="center"/>
      <protection hidden="1"/>
    </xf>
    <xf numFmtId="0" fontId="108" fillId="9" borderId="0" xfId="0" applyFont="1" applyFill="1" applyProtection="1">
      <protection hidden="1"/>
    </xf>
    <xf numFmtId="0" fontId="108" fillId="9" borderId="0" xfId="0" applyNumberFormat="1" applyFont="1" applyFill="1" applyAlignment="1" applyProtection="1">
      <alignment horizontal="center"/>
      <protection hidden="1"/>
    </xf>
    <xf numFmtId="0" fontId="108" fillId="4" borderId="0" xfId="0" applyFont="1" applyFill="1" applyAlignment="1" applyProtection="1">
      <alignment horizontal="center"/>
      <protection hidden="1"/>
    </xf>
    <xf numFmtId="0" fontId="108" fillId="9" borderId="0" xfId="0" applyFont="1" applyFill="1" applyAlignment="1" applyProtection="1">
      <alignment horizontal="center" shrinkToFit="1"/>
      <protection hidden="1"/>
    </xf>
    <xf numFmtId="0" fontId="108" fillId="9" borderId="0" xfId="0" quotePrefix="1" applyFont="1" applyFill="1" applyAlignment="1" applyProtection="1">
      <alignment horizontal="center" shrinkToFit="1"/>
      <protection hidden="1"/>
    </xf>
    <xf numFmtId="0" fontId="108" fillId="9" borderId="0" xfId="0" applyFont="1" applyFill="1" applyAlignment="1" applyProtection="1">
      <alignment horizontal="center" vertical="center"/>
      <protection hidden="1"/>
    </xf>
    <xf numFmtId="0" fontId="108" fillId="9" borderId="0" xfId="0" quotePrefix="1" applyFont="1" applyFill="1" applyAlignment="1" applyProtection="1">
      <alignment horizontal="center"/>
      <protection hidden="1"/>
    </xf>
    <xf numFmtId="0" fontId="108" fillId="0" borderId="0" xfId="0" applyFont="1" applyFill="1" applyBorder="1" applyAlignment="1" applyProtection="1">
      <alignment horizontal="center"/>
      <protection hidden="1"/>
    </xf>
    <xf numFmtId="1" fontId="108" fillId="9" borderId="0" xfId="0" applyNumberFormat="1" applyFont="1" applyFill="1" applyAlignment="1" applyProtection="1">
      <alignment horizontal="center" shrinkToFit="1"/>
      <protection hidden="1"/>
    </xf>
    <xf numFmtId="1" fontId="22" fillId="36" borderId="3" xfId="0" applyNumberFormat="1" applyFont="1" applyFill="1" applyBorder="1" applyAlignment="1" applyProtection="1">
      <alignment horizontal="center" vertical="center" shrinkToFit="1"/>
      <protection hidden="1"/>
    </xf>
    <xf numFmtId="1" fontId="22" fillId="36" borderId="32" xfId="0" applyNumberFormat="1" applyFont="1" applyFill="1" applyBorder="1" applyAlignment="1" applyProtection="1">
      <alignment horizontal="center" vertical="center" shrinkToFit="1"/>
      <protection hidden="1"/>
    </xf>
    <xf numFmtId="1" fontId="22" fillId="36" borderId="52" xfId="0" applyNumberFormat="1" applyFont="1" applyFill="1" applyBorder="1" applyAlignment="1" applyProtection="1">
      <alignment horizontal="center" vertical="center" shrinkToFit="1"/>
      <protection hidden="1"/>
    </xf>
    <xf numFmtId="0" fontId="23" fillId="36" borderId="31" xfId="0" applyNumberFormat="1" applyFont="1" applyFill="1" applyBorder="1" applyAlignment="1" applyProtection="1">
      <alignment vertical="center" shrinkToFit="1"/>
    </xf>
    <xf numFmtId="0" fontId="23" fillId="36" borderId="39" xfId="0" applyNumberFormat="1" applyFont="1" applyFill="1" applyBorder="1" applyAlignment="1" applyProtection="1">
      <alignment vertical="center" shrinkToFit="1"/>
    </xf>
    <xf numFmtId="0" fontId="23" fillId="36" borderId="54" xfId="0" applyNumberFormat="1" applyFont="1" applyFill="1" applyBorder="1" applyAlignment="1" applyProtection="1">
      <alignment vertical="center" shrinkToFit="1"/>
    </xf>
    <xf numFmtId="0" fontId="34" fillId="2" borderId="15" xfId="0" applyFont="1" applyFill="1" applyBorder="1" applyAlignment="1" applyProtection="1">
      <alignment horizontal="center" vertical="center" shrinkToFit="1"/>
      <protection hidden="1"/>
    </xf>
    <xf numFmtId="0" fontId="117" fillId="2" borderId="15" xfId="0" applyFont="1" applyFill="1" applyBorder="1" applyAlignment="1" applyProtection="1">
      <alignment horizontal="center" shrinkToFit="1"/>
      <protection locked="0" hidden="1"/>
    </xf>
    <xf numFmtId="0" fontId="117" fillId="3" borderId="15" xfId="0" applyFont="1" applyFill="1" applyBorder="1" applyAlignment="1" applyProtection="1">
      <alignment horizontal="center" shrinkToFit="1"/>
      <protection locked="0" hidden="1"/>
    </xf>
    <xf numFmtId="0" fontId="117" fillId="9" borderId="14" xfId="0" applyFont="1" applyFill="1" applyBorder="1" applyAlignment="1" applyProtection="1">
      <alignment horizontal="center" shrinkToFit="1"/>
      <protection locked="0" hidden="1"/>
    </xf>
    <xf numFmtId="49" fontId="24" fillId="3" borderId="0" xfId="0" applyNumberFormat="1" applyFont="1" applyFill="1" applyBorder="1" applyAlignment="1" applyProtection="1">
      <alignment horizontal="center" vertical="center" shrinkToFit="1"/>
      <protection locked="0" hidden="1"/>
    </xf>
    <xf numFmtId="0" fontId="96" fillId="34" borderId="0" xfId="0" applyFont="1" applyFill="1" applyBorder="1" applyAlignment="1" applyProtection="1">
      <alignment horizontal="center" vertical="center" shrinkToFit="1"/>
      <protection hidden="1"/>
    </xf>
    <xf numFmtId="0" fontId="25" fillId="12" borderId="0" xfId="0" applyFont="1" applyFill="1" applyBorder="1" applyAlignment="1" applyProtection="1">
      <alignment horizontal="center" vertical="center" shrinkToFit="1"/>
      <protection locked="0" hidden="1"/>
    </xf>
    <xf numFmtId="0" fontId="97" fillId="12" borderId="0" xfId="0" applyFont="1" applyFill="1" applyBorder="1" applyAlignment="1" applyProtection="1">
      <alignment horizontal="center" vertical="center" shrinkToFit="1"/>
      <protection hidden="1"/>
    </xf>
    <xf numFmtId="0" fontId="25" fillId="12" borderId="0" xfId="0" applyFont="1" applyFill="1" applyBorder="1" applyAlignment="1" applyProtection="1">
      <alignment horizontal="center" vertical="center" shrinkToFit="1"/>
      <protection hidden="1"/>
    </xf>
    <xf numFmtId="0" fontId="97" fillId="20" borderId="0" xfId="0" applyFont="1" applyFill="1" applyBorder="1" applyAlignment="1" applyProtection="1">
      <alignment horizontal="center" vertical="center" shrinkToFit="1"/>
      <protection locked="0"/>
    </xf>
    <xf numFmtId="0" fontId="115" fillId="12" borderId="0" xfId="0" applyNumberFormat="1" applyFont="1" applyFill="1" applyBorder="1" applyAlignment="1" applyProtection="1">
      <alignment horizontal="center" vertical="center" textRotation="90" shrinkToFit="1"/>
      <protection hidden="1"/>
    </xf>
    <xf numFmtId="0" fontId="42" fillId="12" borderId="0" xfId="0" quotePrefix="1" applyFont="1" applyFill="1" applyBorder="1" applyAlignment="1" applyProtection="1">
      <alignment horizontal="center" vertical="center"/>
      <protection hidden="1"/>
    </xf>
    <xf numFmtId="0" fontId="114" fillId="12" borderId="0" xfId="0" applyNumberFormat="1" applyFont="1" applyFill="1" applyBorder="1" applyAlignment="1" applyProtection="1">
      <alignment horizontal="center" vertical="center" textRotation="90" shrinkToFit="1"/>
      <protection hidden="1"/>
    </xf>
    <xf numFmtId="0" fontId="17" fillId="12" borderId="0" xfId="0" applyNumberFormat="1" applyFont="1" applyFill="1" applyBorder="1" applyAlignment="1" applyProtection="1">
      <alignment vertical="center"/>
      <protection hidden="1"/>
    </xf>
    <xf numFmtId="1" fontId="118" fillId="38" borderId="30" xfId="0" applyNumberFormat="1" applyFont="1" applyFill="1" applyBorder="1" applyAlignment="1" applyProtection="1">
      <alignment horizontal="center" vertical="center" shrinkToFit="1"/>
      <protection hidden="1"/>
    </xf>
    <xf numFmtId="1" fontId="118" fillId="38" borderId="44" xfId="0" applyNumberFormat="1" applyFont="1" applyFill="1" applyBorder="1" applyAlignment="1" applyProtection="1">
      <alignment horizontal="center" vertical="center" shrinkToFit="1"/>
      <protection hidden="1"/>
    </xf>
    <xf numFmtId="1" fontId="118" fillId="38" borderId="53" xfId="0" applyNumberFormat="1" applyFont="1" applyFill="1" applyBorder="1" applyAlignment="1" applyProtection="1">
      <alignment horizontal="center" vertical="center" shrinkToFit="1"/>
      <protection hidden="1"/>
    </xf>
    <xf numFmtId="1" fontId="118" fillId="39" borderId="30" xfId="0" applyNumberFormat="1" applyFont="1" applyFill="1" applyBorder="1" applyAlignment="1" applyProtection="1">
      <alignment horizontal="center" vertical="center" shrinkToFit="1"/>
      <protection hidden="1"/>
    </xf>
    <xf numFmtId="1" fontId="118" fillId="39" borderId="44" xfId="0" applyNumberFormat="1" applyFont="1" applyFill="1" applyBorder="1" applyAlignment="1" applyProtection="1">
      <alignment horizontal="center" vertical="center" shrinkToFit="1"/>
      <protection hidden="1"/>
    </xf>
    <xf numFmtId="1" fontId="118" fillId="39" borderId="53" xfId="0" applyNumberFormat="1" applyFont="1" applyFill="1" applyBorder="1" applyAlignment="1" applyProtection="1">
      <alignment horizontal="center" vertical="center" shrinkToFit="1"/>
      <protection hidden="1"/>
    </xf>
    <xf numFmtId="0" fontId="36" fillId="3" borderId="3" xfId="0" applyFont="1" applyFill="1" applyBorder="1" applyAlignment="1" applyProtection="1">
      <alignment horizontal="center" vertical="center" shrinkToFit="1"/>
      <protection hidden="1"/>
    </xf>
    <xf numFmtId="0" fontId="36" fillId="3" borderId="32" xfId="0" applyFont="1" applyFill="1" applyBorder="1" applyAlignment="1" applyProtection="1">
      <alignment horizontal="center" vertical="center" shrinkToFit="1"/>
      <protection hidden="1"/>
    </xf>
    <xf numFmtId="0" fontId="36" fillId="3" borderId="52" xfId="0" applyFont="1" applyFill="1" applyBorder="1" applyAlignment="1" applyProtection="1">
      <alignment horizontal="center" vertical="center" shrinkToFit="1"/>
      <protection hidden="1"/>
    </xf>
    <xf numFmtId="0" fontId="27" fillId="11" borderId="3" xfId="0" applyFont="1" applyFill="1" applyBorder="1" applyAlignment="1" applyProtection="1">
      <alignment horizontal="center" vertical="center" shrinkToFit="1"/>
      <protection hidden="1"/>
    </xf>
    <xf numFmtId="0" fontId="69" fillId="12" borderId="2" xfId="0" applyFont="1" applyFill="1" applyBorder="1" applyAlignment="1" applyProtection="1">
      <alignment horizontal="center" vertical="center" shrinkToFit="1"/>
      <protection hidden="1"/>
    </xf>
    <xf numFmtId="0" fontId="27" fillId="11" borderId="32" xfId="0" applyFont="1" applyFill="1" applyBorder="1" applyAlignment="1" applyProtection="1">
      <alignment horizontal="center" vertical="center" shrinkToFit="1"/>
      <protection hidden="1"/>
    </xf>
    <xf numFmtId="0" fontId="69" fillId="12" borderId="8" xfId="0" applyFont="1" applyFill="1" applyBorder="1" applyAlignment="1" applyProtection="1">
      <alignment horizontal="center" vertical="center" shrinkToFit="1"/>
      <protection hidden="1"/>
    </xf>
    <xf numFmtId="0" fontId="27" fillId="11" borderId="52" xfId="0" applyFont="1" applyFill="1" applyBorder="1" applyAlignment="1" applyProtection="1">
      <alignment horizontal="center" vertical="center" shrinkToFit="1"/>
      <protection hidden="1"/>
    </xf>
    <xf numFmtId="0" fontId="27" fillId="11" borderId="2" xfId="0" applyFont="1" applyFill="1" applyBorder="1" applyAlignment="1" applyProtection="1">
      <alignment horizontal="center" vertical="center" shrinkToFit="1"/>
      <protection hidden="1"/>
    </xf>
    <xf numFmtId="0" fontId="36" fillId="2" borderId="2" xfId="0" applyFont="1" applyFill="1" applyBorder="1" applyAlignment="1" applyProtection="1">
      <alignment horizontal="center" vertical="center" shrinkToFit="1"/>
      <protection hidden="1"/>
    </xf>
    <xf numFmtId="0" fontId="36" fillId="2" borderId="32" xfId="0" applyFont="1" applyFill="1" applyBorder="1" applyAlignment="1" applyProtection="1">
      <alignment horizontal="center" vertical="center" shrinkToFit="1"/>
      <protection hidden="1"/>
    </xf>
    <xf numFmtId="0" fontId="36" fillId="2" borderId="52" xfId="0" applyFont="1" applyFill="1" applyBorder="1" applyAlignment="1" applyProtection="1">
      <alignment horizontal="center" vertical="center" shrinkToFit="1"/>
      <protection hidden="1"/>
    </xf>
    <xf numFmtId="49" fontId="23" fillId="3" borderId="3" xfId="0" applyNumberFormat="1" applyFont="1" applyFill="1" applyBorder="1" applyAlignment="1" applyProtection="1">
      <alignment horizontal="left" vertical="center" shrinkToFit="1"/>
      <protection hidden="1"/>
    </xf>
    <xf numFmtId="49" fontId="23" fillId="3" borderId="2" xfId="0" applyNumberFormat="1" applyFont="1" applyFill="1" applyBorder="1" applyAlignment="1" applyProtection="1">
      <alignment horizontal="left" vertical="center" shrinkToFit="1"/>
      <protection hidden="1"/>
    </xf>
    <xf numFmtId="49" fontId="23" fillId="3" borderId="8" xfId="0" applyNumberFormat="1" applyFont="1" applyFill="1" applyBorder="1" applyAlignment="1" applyProtection="1">
      <alignment horizontal="left" vertical="center" shrinkToFit="1"/>
      <protection hidden="1"/>
    </xf>
    <xf numFmtId="49" fontId="23" fillId="3" borderId="10" xfId="0" applyNumberFormat="1" applyFont="1" applyFill="1" applyBorder="1" applyAlignment="1" applyProtection="1">
      <alignment horizontal="left" vertical="center" shrinkToFit="1"/>
      <protection hidden="1"/>
    </xf>
    <xf numFmtId="49" fontId="23" fillId="3" borderId="44" xfId="0" applyNumberFormat="1" applyFont="1" applyFill="1" applyBorder="1" applyAlignment="1" applyProtection="1">
      <alignment horizontal="left" vertical="center" shrinkToFit="1"/>
      <protection hidden="1"/>
    </xf>
    <xf numFmtId="49" fontId="23" fillId="3" borderId="53" xfId="0" applyNumberFormat="1" applyFont="1" applyFill="1" applyBorder="1" applyAlignment="1" applyProtection="1">
      <alignment horizontal="left" vertical="center" shrinkToFit="1"/>
      <protection hidden="1"/>
    </xf>
    <xf numFmtId="49" fontId="23" fillId="3" borderId="37" xfId="0" applyNumberFormat="1" applyFont="1" applyFill="1" applyBorder="1" applyAlignment="1" applyProtection="1">
      <alignment horizontal="left" vertical="center" shrinkToFit="1"/>
      <protection hidden="1"/>
    </xf>
    <xf numFmtId="49" fontId="23" fillId="3" borderId="62" xfId="0" applyNumberFormat="1" applyFont="1" applyFill="1" applyBorder="1" applyAlignment="1" applyProtection="1">
      <alignment horizontal="left" vertical="center" shrinkToFit="1"/>
      <protection hidden="1"/>
    </xf>
    <xf numFmtId="49" fontId="23" fillId="3" borderId="63" xfId="0" applyNumberFormat="1" applyFont="1" applyFill="1" applyBorder="1" applyAlignment="1" applyProtection="1">
      <alignment horizontal="left" vertical="center" shrinkToFit="1"/>
      <protection hidden="1"/>
    </xf>
    <xf numFmtId="49" fontId="23" fillId="3" borderId="35" xfId="0" applyNumberFormat="1" applyFont="1" applyFill="1" applyBorder="1" applyAlignment="1" applyProtection="1">
      <alignment horizontal="left" vertical="center" shrinkToFit="1"/>
      <protection hidden="1"/>
    </xf>
    <xf numFmtId="49" fontId="23" fillId="3" borderId="68" xfId="0" applyNumberFormat="1" applyFont="1" applyFill="1" applyBorder="1" applyAlignment="1" applyProtection="1">
      <alignment horizontal="left" vertical="center" shrinkToFit="1"/>
      <protection hidden="1"/>
    </xf>
    <xf numFmtId="49" fontId="23" fillId="3" borderId="70" xfId="0" applyNumberFormat="1" applyFont="1" applyFill="1" applyBorder="1" applyAlignment="1" applyProtection="1">
      <alignment horizontal="left" vertical="center" shrinkToFit="1"/>
      <protection hidden="1"/>
    </xf>
    <xf numFmtId="49" fontId="23" fillId="3" borderId="32" xfId="0" applyNumberFormat="1" applyFont="1" applyFill="1" applyBorder="1" applyAlignment="1" applyProtection="1">
      <alignment horizontal="left" vertical="center" shrinkToFit="1"/>
      <protection hidden="1"/>
    </xf>
    <xf numFmtId="49" fontId="23" fillId="3" borderId="52" xfId="0" applyNumberFormat="1" applyFont="1" applyFill="1" applyBorder="1" applyAlignment="1" applyProtection="1">
      <alignment horizontal="left" vertical="center" shrinkToFit="1"/>
      <protection hidden="1"/>
    </xf>
    <xf numFmtId="49" fontId="23" fillId="3" borderId="49" xfId="0" applyNumberFormat="1" applyFont="1" applyFill="1" applyBorder="1" applyAlignment="1" applyProtection="1">
      <alignment horizontal="left" vertical="center" shrinkToFit="1"/>
      <protection hidden="1"/>
    </xf>
    <xf numFmtId="49" fontId="23" fillId="3" borderId="49" xfId="5" applyNumberFormat="1" applyFont="1" applyFill="1" applyBorder="1" applyAlignment="1" applyProtection="1">
      <alignment horizontal="left" vertical="center" shrinkToFit="1"/>
      <protection hidden="1"/>
    </xf>
    <xf numFmtId="49" fontId="23" fillId="3" borderId="62" xfId="5" applyNumberFormat="1" applyFont="1" applyFill="1" applyBorder="1" applyAlignment="1" applyProtection="1">
      <alignment horizontal="left" vertical="center" shrinkToFit="1"/>
      <protection hidden="1"/>
    </xf>
    <xf numFmtId="49" fontId="23" fillId="3" borderId="37" xfId="5" applyNumberFormat="1" applyFont="1" applyFill="1" applyBorder="1" applyAlignment="1" applyProtection="1">
      <alignment horizontal="left" vertical="center" shrinkToFit="1"/>
      <protection hidden="1"/>
    </xf>
    <xf numFmtId="49" fontId="23" fillId="3" borderId="63" xfId="5" applyNumberFormat="1" applyFont="1" applyFill="1" applyBorder="1" applyAlignment="1" applyProtection="1">
      <alignment horizontal="left" vertical="center" shrinkToFit="1"/>
      <protection hidden="1"/>
    </xf>
    <xf numFmtId="189" fontId="120" fillId="5" borderId="0" xfId="0" applyNumberFormat="1" applyFont="1" applyFill="1" applyBorder="1" applyAlignment="1" applyProtection="1">
      <alignment horizontal="center" vertical="center" shrinkToFit="1"/>
    </xf>
    <xf numFmtId="0" fontId="120" fillId="5" borderId="0" xfId="0" applyNumberFormat="1" applyFont="1" applyFill="1" applyBorder="1" applyAlignment="1" applyProtection="1">
      <alignment horizontal="center" vertical="center" shrinkToFit="1"/>
    </xf>
    <xf numFmtId="0" fontId="121" fillId="5" borderId="0" xfId="0" applyFont="1" applyFill="1" applyAlignment="1" applyProtection="1">
      <alignment vertical="center"/>
      <protection locked="0" hidden="1"/>
    </xf>
    <xf numFmtId="0" fontId="120" fillId="5" borderId="0" xfId="0" quotePrefix="1" applyNumberFormat="1" applyFont="1" applyFill="1" applyBorder="1" applyAlignment="1" applyProtection="1">
      <alignment horizontal="center" vertical="center"/>
      <protection locked="0" hidden="1"/>
    </xf>
    <xf numFmtId="0" fontId="85" fillId="35" borderId="0" xfId="0" applyNumberFormat="1" applyFont="1" applyFill="1" applyBorder="1" applyAlignment="1" applyProtection="1">
      <alignment horizontal="left" vertical="center" shrinkToFit="1"/>
    </xf>
    <xf numFmtId="0" fontId="102" fillId="3" borderId="0" xfId="0" applyFont="1" applyFill="1" applyAlignment="1" applyProtection="1">
      <alignment horizontal="left" vertical="center"/>
      <protection hidden="1"/>
    </xf>
    <xf numFmtId="0" fontId="102" fillId="0" borderId="0" xfId="0" applyFont="1" applyProtection="1">
      <protection hidden="1"/>
    </xf>
    <xf numFmtId="0" fontId="124" fillId="5" borderId="0" xfId="0" applyFont="1" applyFill="1" applyAlignment="1" applyProtection="1">
      <alignment horizontal="center" vertical="center"/>
      <protection locked="0" hidden="1"/>
    </xf>
    <xf numFmtId="49" fontId="15" fillId="5" borderId="0" xfId="0" quotePrefix="1" applyNumberFormat="1" applyFont="1" applyFill="1" applyAlignment="1" applyProtection="1">
      <alignment horizontal="center" vertical="center"/>
      <protection locked="0" hidden="1"/>
    </xf>
    <xf numFmtId="0" fontId="15" fillId="0" borderId="0" xfId="0" applyFont="1" applyBorder="1" applyAlignment="1" applyProtection="1">
      <alignment vertical="center"/>
      <protection locked="0" hidden="1"/>
    </xf>
    <xf numFmtId="0" fontId="89" fillId="0" borderId="0" xfId="0" applyFont="1" applyBorder="1" applyAlignment="1" applyProtection="1">
      <alignment vertical="center"/>
      <protection hidden="1"/>
    </xf>
    <xf numFmtId="0" fontId="15" fillId="6" borderId="0" xfId="0" applyFont="1" applyFill="1" applyBorder="1" applyAlignment="1" applyProtection="1">
      <alignment horizontal="center" vertical="center"/>
      <protection locked="0"/>
    </xf>
    <xf numFmtId="0" fontId="30" fillId="16" borderId="0" xfId="0" quotePrefix="1" applyFont="1" applyFill="1" applyBorder="1" applyAlignment="1" applyProtection="1">
      <alignment horizontal="center" vertical="center"/>
      <protection locked="0"/>
    </xf>
    <xf numFmtId="0" fontId="38" fillId="0" borderId="0" xfId="0" applyFont="1" applyBorder="1" applyAlignment="1" applyProtection="1">
      <alignment horizontal="center" vertical="center"/>
      <protection locked="0"/>
    </xf>
    <xf numFmtId="0" fontId="89" fillId="0" borderId="0" xfId="0" applyFont="1" applyBorder="1" applyAlignment="1" applyProtection="1">
      <alignment horizontal="center" vertical="center"/>
      <protection hidden="1"/>
    </xf>
    <xf numFmtId="0" fontId="30" fillId="16" borderId="0" xfId="0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53" fillId="15" borderId="0" xfId="0" applyFont="1" applyFill="1" applyBorder="1" applyAlignment="1" applyProtection="1">
      <alignment vertical="center"/>
      <protection locked="0" hidden="1"/>
    </xf>
    <xf numFmtId="0" fontId="15" fillId="0" borderId="0" xfId="0" applyFont="1" applyBorder="1" applyAlignment="1" applyProtection="1">
      <alignment vertical="center"/>
      <protection hidden="1"/>
    </xf>
    <xf numFmtId="0" fontId="38" fillId="8" borderId="0" xfId="0" applyFont="1" applyFill="1" applyAlignment="1" applyProtection="1">
      <alignment vertical="center" shrinkToFit="1"/>
      <protection hidden="1"/>
    </xf>
    <xf numFmtId="0" fontId="15" fillId="4" borderId="0" xfId="0" quotePrefix="1" applyFont="1" applyFill="1" applyBorder="1" applyAlignment="1" applyProtection="1">
      <alignment horizontal="center" vertical="center"/>
      <protection locked="0"/>
    </xf>
    <xf numFmtId="0" fontId="84" fillId="11" borderId="0" xfId="0" applyFont="1" applyFill="1" applyBorder="1" applyAlignment="1" applyProtection="1">
      <alignment horizontal="left" vertical="center"/>
      <protection locked="0"/>
    </xf>
    <xf numFmtId="0" fontId="15" fillId="4" borderId="0" xfId="0" quotePrefix="1" applyFont="1" applyFill="1" applyBorder="1" applyAlignment="1" applyProtection="1">
      <alignment horizontal="center" vertical="center"/>
      <protection hidden="1"/>
    </xf>
    <xf numFmtId="0" fontId="15" fillId="4" borderId="0" xfId="0" applyFont="1" applyFill="1" applyBorder="1" applyAlignment="1" applyProtection="1">
      <alignment horizontal="center" vertical="center"/>
      <protection hidden="1"/>
    </xf>
    <xf numFmtId="0" fontId="15" fillId="12" borderId="0" xfId="0" applyFont="1" applyFill="1" applyBorder="1" applyAlignment="1" applyProtection="1">
      <alignment horizontal="center" vertical="center"/>
      <protection hidden="1"/>
    </xf>
    <xf numFmtId="0" fontId="127" fillId="0" borderId="0" xfId="0" quotePrefix="1" applyFont="1" applyAlignment="1" applyProtection="1">
      <alignment horizontal="center" vertical="center"/>
      <protection hidden="1"/>
    </xf>
    <xf numFmtId="0" fontId="127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locked="0" hidden="1"/>
    </xf>
    <xf numFmtId="0" fontId="131" fillId="0" borderId="0" xfId="0" applyFont="1" applyFill="1" applyAlignment="1" applyProtection="1">
      <alignment horizontal="center" vertical="center"/>
      <protection locked="0" hidden="1"/>
    </xf>
    <xf numFmtId="0" fontId="97" fillId="37" borderId="11" xfId="0" applyFont="1" applyFill="1" applyBorder="1" applyAlignment="1" applyProtection="1">
      <alignment horizontal="center" vertical="center" shrinkToFit="1"/>
      <protection hidden="1"/>
    </xf>
    <xf numFmtId="0" fontId="97" fillId="37" borderId="10" xfId="0" applyFont="1" applyFill="1" applyBorder="1" applyAlignment="1" applyProtection="1">
      <alignment horizontal="center" vertical="center" shrinkToFit="1"/>
      <protection hidden="1"/>
    </xf>
    <xf numFmtId="0" fontId="97" fillId="37" borderId="53" xfId="0" applyFont="1" applyFill="1" applyBorder="1" applyAlignment="1" applyProtection="1">
      <alignment horizontal="center" vertical="center" shrinkToFit="1"/>
      <protection hidden="1"/>
    </xf>
    <xf numFmtId="0" fontId="97" fillId="37" borderId="30" xfId="0" applyFont="1" applyFill="1" applyBorder="1" applyAlignment="1" applyProtection="1">
      <alignment horizontal="center" vertical="center" shrinkToFit="1"/>
      <protection hidden="1"/>
    </xf>
    <xf numFmtId="0" fontId="97" fillId="37" borderId="12" xfId="0" applyFont="1" applyFill="1" applyBorder="1" applyAlignment="1" applyProtection="1">
      <alignment horizontal="center" vertical="center" shrinkToFit="1"/>
      <protection hidden="1"/>
    </xf>
    <xf numFmtId="0" fontId="97" fillId="37" borderId="137" xfId="0" applyFont="1" applyFill="1" applyBorder="1" applyAlignment="1" applyProtection="1">
      <alignment horizontal="center" vertical="center" shrinkToFit="1"/>
      <protection hidden="1"/>
    </xf>
    <xf numFmtId="0" fontId="34" fillId="3" borderId="7" xfId="0" applyFont="1" applyFill="1" applyBorder="1" applyAlignment="1" applyProtection="1">
      <alignment horizontal="center" vertical="center" shrinkToFit="1"/>
      <protection hidden="1"/>
    </xf>
    <xf numFmtId="0" fontId="24" fillId="2" borderId="30" xfId="0" applyFont="1" applyFill="1" applyBorder="1" applyAlignment="1" applyProtection="1">
      <alignment horizontal="center" vertical="center"/>
      <protection hidden="1"/>
    </xf>
    <xf numFmtId="0" fontId="24" fillId="2" borderId="12" xfId="0" applyFont="1" applyFill="1" applyBorder="1" applyAlignment="1" applyProtection="1">
      <alignment horizontal="center" vertical="center"/>
      <protection hidden="1"/>
    </xf>
    <xf numFmtId="0" fontId="24" fillId="2" borderId="10" xfId="0" applyFont="1" applyFill="1" applyBorder="1" applyAlignment="1" applyProtection="1">
      <alignment horizontal="center" vertical="center"/>
      <protection hidden="1"/>
    </xf>
    <xf numFmtId="0" fontId="24" fillId="2" borderId="137" xfId="0" applyFont="1" applyFill="1" applyBorder="1" applyAlignment="1" applyProtection="1">
      <alignment horizontal="center" vertical="center"/>
      <protection hidden="1"/>
    </xf>
    <xf numFmtId="0" fontId="24" fillId="2" borderId="53" xfId="0" applyFont="1" applyFill="1" applyBorder="1" applyAlignment="1" applyProtection="1">
      <alignment horizontal="center" vertical="center"/>
      <protection hidden="1"/>
    </xf>
    <xf numFmtId="0" fontId="49" fillId="26" borderId="0" xfId="0" applyFont="1" applyFill="1" applyAlignment="1" applyProtection="1">
      <alignment horizontal="center" vertical="center"/>
      <protection hidden="1"/>
    </xf>
    <xf numFmtId="0" fontId="127" fillId="26" borderId="0" xfId="0" applyFont="1" applyFill="1" applyAlignment="1" applyProtection="1">
      <alignment horizontal="center" vertical="center" shrinkToFit="1"/>
      <protection locked="0" hidden="1"/>
    </xf>
    <xf numFmtId="0" fontId="88" fillId="26" borderId="0" xfId="0" applyFont="1" applyFill="1" applyAlignment="1" applyProtection="1">
      <alignment horizontal="center" vertical="center"/>
      <protection hidden="1"/>
    </xf>
    <xf numFmtId="0" fontId="15" fillId="26" borderId="0" xfId="0" applyFont="1" applyFill="1" applyAlignment="1" applyProtection="1">
      <alignment vertical="center"/>
      <protection locked="0" hidden="1"/>
    </xf>
    <xf numFmtId="0" fontId="130" fillId="37" borderId="0" xfId="0" applyFont="1" applyFill="1" applyAlignment="1" applyProtection="1">
      <alignment horizontal="center" vertical="center"/>
      <protection hidden="1"/>
    </xf>
    <xf numFmtId="0" fontId="134" fillId="5" borderId="0" xfId="0" applyNumberFormat="1" applyFont="1" applyFill="1" applyBorder="1" applyAlignment="1" applyProtection="1">
      <alignment horizontal="center" vertical="center"/>
      <protection hidden="1"/>
    </xf>
    <xf numFmtId="0" fontId="134" fillId="5" borderId="0" xfId="0" quotePrefix="1" applyNumberFormat="1" applyFont="1" applyFill="1" applyBorder="1" applyAlignment="1" applyProtection="1">
      <alignment horizontal="center" vertical="center"/>
      <protection hidden="1"/>
    </xf>
    <xf numFmtId="0" fontId="134" fillId="5" borderId="0" xfId="0" quotePrefix="1" applyNumberFormat="1" applyFont="1" applyFill="1" applyBorder="1" applyAlignment="1" applyProtection="1">
      <alignment horizontal="center" vertical="center"/>
      <protection locked="0" hidden="1"/>
    </xf>
    <xf numFmtId="0" fontId="25" fillId="5" borderId="0" xfId="0" applyFont="1" applyFill="1" applyAlignment="1">
      <alignment horizontal="right"/>
    </xf>
    <xf numFmtId="0" fontId="15" fillId="0" borderId="0" xfId="0" applyFont="1" applyAlignment="1" applyProtection="1">
      <protection hidden="1"/>
    </xf>
    <xf numFmtId="0" fontId="23" fillId="29" borderId="13" xfId="0" applyFont="1" applyFill="1" applyBorder="1" applyProtection="1">
      <protection hidden="1"/>
    </xf>
    <xf numFmtId="0" fontId="15" fillId="11" borderId="0" xfId="0" applyFont="1" applyFill="1" applyAlignment="1">
      <alignment horizontal="left" vertical="center"/>
    </xf>
    <xf numFmtId="0" fontId="98" fillId="20" borderId="0" xfId="0" applyFont="1" applyFill="1" applyAlignment="1" applyProtection="1">
      <alignment shrinkToFit="1"/>
      <protection locked="0"/>
    </xf>
    <xf numFmtId="0" fontId="84" fillId="0" borderId="0" xfId="0" applyFont="1" applyAlignment="1" applyProtection="1">
      <alignment horizontal="right"/>
      <protection hidden="1"/>
    </xf>
    <xf numFmtId="0" fontId="15" fillId="5" borderId="0" xfId="0" applyNumberFormat="1" applyFont="1" applyFill="1" applyAlignment="1" applyProtection="1">
      <alignment horizontal="left" vertical="center"/>
      <protection hidden="1"/>
    </xf>
    <xf numFmtId="49" fontId="16" fillId="0" borderId="0" xfId="0" applyNumberFormat="1" applyFont="1" applyFill="1" applyBorder="1" applyAlignment="1" applyProtection="1">
      <alignment vertical="center"/>
      <protection locked="0"/>
    </xf>
    <xf numFmtId="0" fontId="94" fillId="3" borderId="0" xfId="0" applyNumberFormat="1" applyFont="1" applyFill="1" applyAlignment="1" applyProtection="1">
      <alignment horizontal="left" vertical="center" shrinkToFit="1"/>
      <protection hidden="1"/>
    </xf>
    <xf numFmtId="0" fontId="55" fillId="0" borderId="0" xfId="0" applyFont="1" applyFill="1" applyAlignment="1" applyProtection="1">
      <alignment vertical="center" shrinkToFit="1"/>
      <protection locked="0"/>
    </xf>
    <xf numFmtId="0" fontId="25" fillId="0" borderId="0" xfId="0" applyFont="1" applyFill="1" applyAlignment="1" applyProtection="1">
      <alignment vertical="center" wrapText="1"/>
      <protection hidden="1"/>
    </xf>
    <xf numFmtId="0" fontId="138" fillId="0" borderId="0" xfId="0" applyFont="1" applyAlignment="1">
      <alignment vertical="center"/>
    </xf>
    <xf numFmtId="0" fontId="23" fillId="2" borderId="11" xfId="0" applyFont="1" applyFill="1" applyBorder="1" applyAlignment="1" applyProtection="1">
      <alignment horizontal="left" indent="1"/>
      <protection hidden="1"/>
    </xf>
    <xf numFmtId="0" fontId="23" fillId="2" borderId="16" xfId="0" applyFont="1" applyFill="1" applyBorder="1" applyProtection="1">
      <protection hidden="1"/>
    </xf>
    <xf numFmtId="0" fontId="23" fillId="2" borderId="11" xfId="0" applyFont="1" applyFill="1" applyBorder="1" applyProtection="1">
      <protection hidden="1"/>
    </xf>
    <xf numFmtId="0" fontId="23" fillId="2" borderId="4" xfId="0" applyFont="1" applyFill="1" applyBorder="1" applyProtection="1">
      <protection hidden="1"/>
    </xf>
    <xf numFmtId="0" fontId="22" fillId="2" borderId="0" xfId="0" applyFont="1" applyFill="1" applyBorder="1" applyProtection="1">
      <protection hidden="1"/>
    </xf>
    <xf numFmtId="0" fontId="23" fillId="2" borderId="0" xfId="0" applyFont="1" applyFill="1" applyBorder="1" applyProtection="1">
      <protection hidden="1"/>
    </xf>
    <xf numFmtId="0" fontId="23" fillId="2" borderId="13" xfId="0" applyFont="1" applyFill="1" applyBorder="1" applyProtection="1">
      <protection hidden="1"/>
    </xf>
    <xf numFmtId="0" fontId="23" fillId="2" borderId="9" xfId="0" applyFont="1" applyFill="1" applyBorder="1" applyProtection="1">
      <protection hidden="1"/>
    </xf>
    <xf numFmtId="0" fontId="23" fillId="2" borderId="13" xfId="0" applyFont="1" applyFill="1" applyBorder="1" applyAlignment="1" applyProtection="1">
      <alignment horizontal="left" indent="1"/>
      <protection hidden="1"/>
    </xf>
    <xf numFmtId="0" fontId="23" fillId="2" borderId="13" xfId="0" applyFont="1" applyFill="1" applyBorder="1" applyAlignment="1" applyProtection="1">
      <alignment horizontal="left" indent="3"/>
      <protection hidden="1"/>
    </xf>
    <xf numFmtId="0" fontId="23" fillId="2" borderId="12" xfId="0" applyFont="1" applyFill="1" applyBorder="1" applyProtection="1">
      <protection hidden="1"/>
    </xf>
    <xf numFmtId="0" fontId="23" fillId="2" borderId="1" xfId="0" applyFont="1" applyFill="1" applyBorder="1" applyProtection="1">
      <protection hidden="1"/>
    </xf>
    <xf numFmtId="0" fontId="23" fillId="2" borderId="5" xfId="0" applyFont="1" applyFill="1" applyBorder="1" applyProtection="1">
      <protection hidden="1"/>
    </xf>
    <xf numFmtId="0" fontId="139" fillId="29" borderId="0" xfId="0" applyFont="1" applyFill="1" applyBorder="1" applyProtection="1">
      <protection hidden="1"/>
    </xf>
    <xf numFmtId="0" fontId="139" fillId="2" borderId="16" xfId="0" applyFont="1" applyFill="1" applyBorder="1" applyProtection="1">
      <protection hidden="1"/>
    </xf>
    <xf numFmtId="0" fontId="44" fillId="2" borderId="13" xfId="0" applyFont="1" applyFill="1" applyBorder="1" applyAlignment="1" applyProtection="1">
      <alignment horizontal="left" indent="3"/>
      <protection hidden="1"/>
    </xf>
    <xf numFmtId="0" fontId="15" fillId="21" borderId="0" xfId="0" applyFont="1" applyFill="1"/>
    <xf numFmtId="0" fontId="23" fillId="21" borderId="0" xfId="0" applyFont="1" applyFill="1" applyAlignment="1">
      <alignment vertical="center"/>
    </xf>
    <xf numFmtId="0" fontId="23" fillId="21" borderId="0" xfId="0" applyFont="1" applyFill="1" applyAlignment="1">
      <alignment horizontal="left" vertical="center" indent="2"/>
    </xf>
    <xf numFmtId="0" fontId="44" fillId="21" borderId="0" xfId="0" applyFont="1" applyFill="1" applyAlignment="1">
      <alignment horizontal="left" vertical="center" indent="4"/>
    </xf>
    <xf numFmtId="0" fontId="69" fillId="11" borderId="0" xfId="0" applyFont="1" applyFill="1" applyAlignment="1" applyProtection="1">
      <alignment horizontal="left" vertical="center" indent="3"/>
      <protection hidden="1"/>
    </xf>
    <xf numFmtId="0" fontId="96" fillId="26" borderId="7" xfId="0" applyFont="1" applyFill="1" applyBorder="1" applyAlignment="1" applyProtection="1">
      <alignment horizontal="center" vertical="center"/>
      <protection hidden="1"/>
    </xf>
    <xf numFmtId="0" fontId="96" fillId="26" borderId="3" xfId="0" applyFont="1" applyFill="1" applyBorder="1" applyAlignment="1" applyProtection="1">
      <alignment horizontal="center" vertical="center"/>
      <protection hidden="1"/>
    </xf>
    <xf numFmtId="0" fontId="96" fillId="26" borderId="52" xfId="0" applyFont="1" applyFill="1" applyBorder="1" applyAlignment="1" applyProtection="1">
      <alignment horizontal="center" vertical="center"/>
      <protection hidden="1"/>
    </xf>
    <xf numFmtId="0" fontId="96" fillId="26" borderId="2" xfId="0" applyFont="1" applyFill="1" applyBorder="1" applyAlignment="1" applyProtection="1">
      <alignment horizontal="center" vertical="center"/>
      <protection hidden="1"/>
    </xf>
    <xf numFmtId="0" fontId="96" fillId="26" borderId="61" xfId="0" applyFont="1" applyFill="1" applyBorder="1" applyAlignment="1" applyProtection="1">
      <alignment horizontal="center" vertical="center"/>
      <protection hidden="1"/>
    </xf>
    <xf numFmtId="0" fontId="98" fillId="0" borderId="0" xfId="0" applyFont="1" applyAlignment="1" applyProtection="1">
      <alignment horizontal="center" vertical="center"/>
      <protection locked="0"/>
    </xf>
    <xf numFmtId="49" fontId="105" fillId="0" borderId="14" xfId="0" applyNumberFormat="1" applyFont="1" applyFill="1" applyBorder="1" applyAlignment="1" applyProtection="1">
      <alignment horizontal="center" vertical="center" shrinkToFit="1"/>
      <protection locked="0"/>
    </xf>
    <xf numFmtId="0" fontId="78" fillId="40" borderId="33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40" borderId="34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40" borderId="35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40" borderId="45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40" borderId="46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40" borderId="68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40" borderId="55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40" borderId="56" xfId="0" quotePrefix="1" applyNumberFormat="1" applyFont="1" applyFill="1" applyBorder="1" applyAlignment="1" applyProtection="1">
      <alignment horizontal="center" vertical="center" shrinkToFit="1"/>
      <protection hidden="1"/>
    </xf>
    <xf numFmtId="0" fontId="78" fillId="40" borderId="70" xfId="0" quotePrefix="1" applyNumberFormat="1" applyFont="1" applyFill="1" applyBorder="1" applyAlignment="1" applyProtection="1">
      <alignment horizontal="center" vertical="center" shrinkToFit="1"/>
      <protection hidden="1"/>
    </xf>
    <xf numFmtId="0" fontId="136" fillId="14" borderId="46" xfId="0" quotePrefix="1" applyFont="1" applyFill="1" applyBorder="1" applyAlignment="1" applyProtection="1">
      <alignment horizontal="center" vertical="center"/>
      <protection locked="0"/>
    </xf>
    <xf numFmtId="0" fontId="136" fillId="14" borderId="46" xfId="0" applyFont="1" applyFill="1" applyBorder="1" applyAlignment="1" applyProtection="1">
      <alignment horizontal="center" vertical="center"/>
      <protection locked="0"/>
    </xf>
    <xf numFmtId="0" fontId="36" fillId="4" borderId="0" xfId="5" applyFont="1" applyFill="1" applyAlignment="1" applyProtection="1">
      <alignment horizontal="center" vertical="center" shrinkToFit="1"/>
      <protection hidden="1"/>
    </xf>
    <xf numFmtId="0" fontId="24" fillId="34" borderId="1" xfId="0" applyFont="1" applyFill="1" applyBorder="1" applyAlignment="1" applyProtection="1">
      <alignment horizontal="center" vertical="center"/>
      <protection locked="0" hidden="1"/>
    </xf>
    <xf numFmtId="0" fontId="44" fillId="34" borderId="1" xfId="0" applyFont="1" applyFill="1" applyBorder="1" applyAlignment="1" applyProtection="1">
      <alignment horizontal="center" vertical="center"/>
      <protection locked="0" hidden="1"/>
    </xf>
    <xf numFmtId="0" fontId="34" fillId="34" borderId="1" xfId="0" applyFont="1" applyFill="1" applyBorder="1" applyAlignment="1" applyProtection="1">
      <alignment vertical="center" shrinkToFit="1"/>
      <protection hidden="1"/>
    </xf>
    <xf numFmtId="0" fontId="15" fillId="4" borderId="64" xfId="0" applyFont="1" applyFill="1" applyBorder="1" applyAlignment="1" applyProtection="1">
      <alignment horizontal="center"/>
      <protection locked="0" hidden="1"/>
    </xf>
    <xf numFmtId="0" fontId="15" fillId="3" borderId="0" xfId="0" applyFont="1" applyFill="1" applyBorder="1" applyProtection="1">
      <protection locked="0" hidden="1"/>
    </xf>
    <xf numFmtId="0" fontId="15" fillId="3" borderId="0" xfId="0" quotePrefix="1" applyFont="1" applyFill="1" applyBorder="1" applyAlignment="1" applyProtection="1">
      <alignment horizontal="center" vertical="center" shrinkToFit="1"/>
      <protection locked="0"/>
    </xf>
    <xf numFmtId="0" fontId="0" fillId="0" borderId="138" xfId="0" applyBorder="1" applyAlignment="1" applyProtection="1">
      <alignment horizontal="center" vertical="center"/>
      <protection locked="0"/>
    </xf>
    <xf numFmtId="0" fontId="15" fillId="0" borderId="139" xfId="0" applyFont="1" applyFill="1" applyBorder="1" applyAlignment="1" applyProtection="1">
      <alignment horizontal="left" vertical="center" shrinkToFit="1"/>
      <protection locked="0"/>
    </xf>
    <xf numFmtId="0" fontId="0" fillId="34" borderId="138" xfId="0" applyFill="1" applyBorder="1" applyAlignment="1" applyProtection="1">
      <alignment horizontal="center" vertical="center"/>
    </xf>
    <xf numFmtId="0" fontId="1" fillId="5" borderId="0" xfId="0" applyFont="1" applyFill="1" applyAlignment="1" applyProtection="1">
      <alignment vertical="center"/>
    </xf>
    <xf numFmtId="1" fontId="23" fillId="30" borderId="2" xfId="5" applyNumberFormat="1" applyFont="1" applyFill="1" applyBorder="1" applyAlignment="1" applyProtection="1">
      <alignment horizontal="center" vertical="center" shrinkToFit="1"/>
      <protection hidden="1"/>
    </xf>
    <xf numFmtId="1" fontId="23" fillId="30" borderId="8" xfId="5" applyNumberFormat="1" applyFont="1" applyFill="1" applyBorder="1" applyAlignment="1" applyProtection="1">
      <alignment horizontal="center" vertical="center" shrinkToFit="1"/>
      <protection hidden="1"/>
    </xf>
    <xf numFmtId="0" fontId="88" fillId="0" borderId="0" xfId="0" applyFont="1" applyAlignment="1" applyProtection="1">
      <protection hidden="1"/>
    </xf>
    <xf numFmtId="0" fontId="144" fillId="0" borderId="14" xfId="0" applyFont="1" applyBorder="1" applyAlignment="1" applyProtection="1">
      <alignment vertical="center"/>
      <protection locked="0"/>
    </xf>
    <xf numFmtId="0" fontId="136" fillId="5" borderId="0" xfId="0" applyFont="1" applyFill="1" applyAlignment="1" applyProtection="1">
      <alignment horizontal="right" vertical="center"/>
      <protection locked="0"/>
    </xf>
    <xf numFmtId="0" fontId="86" fillId="0" borderId="0" xfId="0" applyFont="1" applyAlignment="1" applyProtection="1">
      <alignment horizontal="left" vertical="center" shrinkToFit="1"/>
      <protection hidden="1"/>
    </xf>
    <xf numFmtId="0" fontId="23" fillId="29" borderId="13" xfId="0" applyFont="1" applyFill="1" applyBorder="1" applyAlignment="1" applyProtection="1">
      <alignment horizontal="left" vertical="center" indent="7" shrinkToFit="1"/>
      <protection hidden="1"/>
    </xf>
    <xf numFmtId="0" fontId="23" fillId="29" borderId="0" xfId="0" applyFont="1" applyFill="1" applyBorder="1" applyAlignment="1" applyProtection="1">
      <alignment horizontal="left" vertical="center" indent="7" shrinkToFit="1"/>
      <protection hidden="1"/>
    </xf>
    <xf numFmtId="0" fontId="23" fillId="29" borderId="13" xfId="0" applyFont="1" applyFill="1" applyBorder="1" applyAlignment="1" applyProtection="1">
      <alignment horizontal="left" vertical="center" indent="6" shrinkToFit="1"/>
      <protection hidden="1"/>
    </xf>
    <xf numFmtId="0" fontId="23" fillId="29" borderId="0" xfId="0" applyFont="1" applyFill="1" applyBorder="1" applyAlignment="1" applyProtection="1">
      <alignment horizontal="left" vertical="center" indent="6" shrinkToFit="1"/>
      <protection hidden="1"/>
    </xf>
    <xf numFmtId="0" fontId="23" fillId="29" borderId="13" xfId="0" applyFont="1" applyFill="1" applyBorder="1" applyAlignment="1" applyProtection="1">
      <alignment horizontal="left" vertical="center" indent="5" shrinkToFit="1"/>
      <protection hidden="1"/>
    </xf>
    <xf numFmtId="0" fontId="23" fillId="29" borderId="0" xfId="0" applyFont="1" applyFill="1" applyBorder="1" applyAlignment="1" applyProtection="1">
      <alignment horizontal="left" vertical="center" indent="5" shrinkToFit="1"/>
      <protection hidden="1"/>
    </xf>
    <xf numFmtId="0" fontId="139" fillId="29" borderId="0" xfId="0" applyFont="1" applyFill="1" applyBorder="1" applyAlignment="1" applyProtection="1">
      <alignment horizontal="left" vertical="center"/>
      <protection hidden="1"/>
    </xf>
    <xf numFmtId="0" fontId="139" fillId="29" borderId="9" xfId="0" applyFont="1" applyFill="1" applyBorder="1" applyAlignment="1" applyProtection="1">
      <alignment horizontal="left" vertical="center"/>
      <protection hidden="1"/>
    </xf>
    <xf numFmtId="194" fontId="95" fillId="5" borderId="0" xfId="0" applyNumberFormat="1" applyFont="1" applyFill="1" applyAlignment="1" applyProtection="1">
      <alignment horizontal="left" vertical="center" shrinkToFit="1"/>
      <protection locked="0"/>
    </xf>
    <xf numFmtId="193" fontId="98" fillId="5" borderId="0" xfId="0" applyNumberFormat="1" applyFont="1" applyFill="1" applyAlignment="1" applyProtection="1">
      <alignment horizontal="left" vertical="center" shrinkToFit="1"/>
    </xf>
    <xf numFmtId="0" fontId="132" fillId="5" borderId="0" xfId="0" applyFont="1" applyFill="1" applyAlignment="1" applyProtection="1">
      <alignment horizontal="right" vertical="center"/>
      <protection hidden="1"/>
    </xf>
    <xf numFmtId="0" fontId="95" fillId="0" borderId="0" xfId="0" applyFont="1" applyAlignment="1" applyProtection="1">
      <alignment horizontal="left" vertical="center" shrinkToFit="1"/>
      <protection locked="0"/>
    </xf>
    <xf numFmtId="0" fontId="95" fillId="5" borderId="0" xfId="0" applyFont="1" applyFill="1" applyAlignment="1" applyProtection="1">
      <alignment horizontal="left" vertical="center" shrinkToFit="1"/>
      <protection locked="0"/>
    </xf>
    <xf numFmtId="0" fontId="139" fillId="2" borderId="13" xfId="0" applyFont="1" applyFill="1" applyBorder="1" applyAlignment="1" applyProtection="1">
      <alignment horizontal="center" vertical="center" shrinkToFit="1"/>
      <protection hidden="1"/>
    </xf>
    <xf numFmtId="0" fontId="139" fillId="2" borderId="0" xfId="0" applyFont="1" applyFill="1" applyBorder="1" applyAlignment="1" applyProtection="1">
      <alignment horizontal="center" vertical="center" shrinkToFit="1"/>
      <protection hidden="1"/>
    </xf>
    <xf numFmtId="0" fontId="139" fillId="2" borderId="9" xfId="0" applyFont="1" applyFill="1" applyBorder="1" applyAlignment="1" applyProtection="1">
      <alignment horizontal="center" vertical="center" shrinkToFit="1"/>
      <protection hidden="1"/>
    </xf>
    <xf numFmtId="0" fontId="17" fillId="11" borderId="29" xfId="0" applyFont="1" applyFill="1" applyBorder="1" applyAlignment="1" applyProtection="1">
      <alignment horizontal="center" vertical="center" shrinkToFit="1"/>
    </xf>
    <xf numFmtId="0" fontId="17" fillId="11" borderId="71" xfId="0" applyFont="1" applyFill="1" applyBorder="1" applyAlignment="1" applyProtection="1">
      <alignment horizontal="center" vertical="center" shrinkToFit="1"/>
    </xf>
    <xf numFmtId="0" fontId="17" fillId="11" borderId="15" xfId="0" applyFont="1" applyFill="1" applyBorder="1" applyAlignment="1" applyProtection="1">
      <alignment horizontal="center" vertical="center" shrinkToFit="1"/>
    </xf>
    <xf numFmtId="0" fontId="15" fillId="29" borderId="13" xfId="0" applyFont="1" applyFill="1" applyBorder="1" applyAlignment="1" applyProtection="1">
      <alignment horizontal="center" vertical="center" shrinkToFit="1"/>
      <protection hidden="1"/>
    </xf>
    <xf numFmtId="0" fontId="15" fillId="29" borderId="0" xfId="0" applyFont="1" applyFill="1" applyBorder="1" applyAlignment="1" applyProtection="1">
      <alignment horizontal="center" vertical="center" shrinkToFit="1"/>
      <protection hidden="1"/>
    </xf>
    <xf numFmtId="0" fontId="15" fillId="29" borderId="9" xfId="0" applyFont="1" applyFill="1" applyBorder="1" applyAlignment="1" applyProtection="1">
      <alignment horizontal="center" vertical="center" shrinkToFit="1"/>
      <protection hidden="1"/>
    </xf>
    <xf numFmtId="0" fontId="23" fillId="29" borderId="13" xfId="0" applyFont="1" applyFill="1" applyBorder="1" applyAlignment="1" applyProtection="1">
      <alignment horizontal="center" vertical="center" shrinkToFit="1"/>
      <protection hidden="1"/>
    </xf>
    <xf numFmtId="0" fontId="23" fillId="29" borderId="0" xfId="0" applyFont="1" applyFill="1" applyBorder="1" applyAlignment="1" applyProtection="1">
      <alignment horizontal="center" vertical="center" shrinkToFit="1"/>
      <protection hidden="1"/>
    </xf>
    <xf numFmtId="0" fontId="23" fillId="29" borderId="9" xfId="0" applyFont="1" applyFill="1" applyBorder="1" applyAlignment="1" applyProtection="1">
      <alignment horizontal="center" vertical="center" shrinkToFit="1"/>
      <protection hidden="1"/>
    </xf>
    <xf numFmtId="0" fontId="24" fillId="3" borderId="29" xfId="0" applyFont="1" applyFill="1" applyBorder="1" applyAlignment="1" applyProtection="1">
      <alignment horizontal="center" vertical="center" wrapText="1"/>
    </xf>
    <xf numFmtId="0" fontId="24" fillId="3" borderId="71" xfId="0" applyFont="1" applyFill="1" applyBorder="1" applyAlignment="1" applyProtection="1">
      <alignment horizontal="center" vertical="center" wrapText="1"/>
    </xf>
    <xf numFmtId="0" fontId="24" fillId="3" borderId="15" xfId="0" applyFont="1" applyFill="1" applyBorder="1" applyAlignment="1" applyProtection="1">
      <alignment horizontal="center" vertical="center" wrapText="1"/>
    </xf>
    <xf numFmtId="0" fontId="34" fillId="3" borderId="7" xfId="0" applyFont="1" applyFill="1" applyBorder="1" applyAlignment="1" applyProtection="1">
      <alignment horizontal="center" vertical="center"/>
      <protection hidden="1"/>
    </xf>
    <xf numFmtId="0" fontId="34" fillId="3" borderId="8" xfId="0" applyFont="1" applyFill="1" applyBorder="1" applyAlignment="1" applyProtection="1">
      <alignment horizontal="center" vertical="center"/>
      <protection hidden="1"/>
    </xf>
    <xf numFmtId="0" fontId="29" fillId="2" borderId="12" xfId="0" applyFont="1" applyFill="1" applyBorder="1" applyAlignment="1" applyProtection="1">
      <alignment horizontal="center" vertical="center" wrapText="1"/>
    </xf>
    <xf numFmtId="0" fontId="29" fillId="2" borderId="1" xfId="0" applyFont="1" applyFill="1" applyBorder="1" applyAlignment="1" applyProtection="1">
      <alignment horizontal="center" vertical="center" wrapText="1"/>
    </xf>
    <xf numFmtId="0" fontId="29" fillId="2" borderId="5" xfId="0" applyFont="1" applyFill="1" applyBorder="1" applyAlignment="1" applyProtection="1">
      <alignment horizontal="center" vertical="center" wrapText="1"/>
    </xf>
    <xf numFmtId="0" fontId="116" fillId="26" borderId="11" xfId="0" applyFont="1" applyFill="1" applyBorder="1" applyAlignment="1" applyProtection="1">
      <alignment horizontal="center" vertical="center" shrinkToFit="1"/>
      <protection hidden="1"/>
    </xf>
    <xf numFmtId="0" fontId="116" fillId="26" borderId="16" xfId="0" applyFont="1" applyFill="1" applyBorder="1" applyAlignment="1" applyProtection="1">
      <alignment horizontal="center" vertical="center" shrinkToFit="1"/>
      <protection hidden="1"/>
    </xf>
    <xf numFmtId="0" fontId="116" fillId="26" borderId="4" xfId="0" applyFont="1" applyFill="1" applyBorder="1" applyAlignment="1" applyProtection="1">
      <alignment horizontal="center" vertical="center" shrinkToFit="1"/>
      <protection hidden="1"/>
    </xf>
    <xf numFmtId="0" fontId="116" fillId="26" borderId="13" xfId="0" applyFont="1" applyFill="1" applyBorder="1" applyAlignment="1" applyProtection="1">
      <alignment horizontal="center" vertical="center" shrinkToFit="1"/>
      <protection hidden="1"/>
    </xf>
    <xf numFmtId="0" fontId="116" fillId="26" borderId="0" xfId="0" applyFont="1" applyFill="1" applyBorder="1" applyAlignment="1" applyProtection="1">
      <alignment horizontal="center" vertical="center" shrinkToFit="1"/>
      <protection hidden="1"/>
    </xf>
    <xf numFmtId="0" fontId="116" fillId="26" borderId="9" xfId="0" applyFont="1" applyFill="1" applyBorder="1" applyAlignment="1" applyProtection="1">
      <alignment horizontal="center" vertical="center" shrinkToFit="1"/>
      <protection hidden="1"/>
    </xf>
    <xf numFmtId="0" fontId="116" fillId="26" borderId="12" xfId="0" applyFont="1" applyFill="1" applyBorder="1" applyAlignment="1" applyProtection="1">
      <alignment horizontal="center" vertical="center" shrinkToFit="1"/>
      <protection hidden="1"/>
    </xf>
    <xf numFmtId="0" fontId="116" fillId="26" borderId="1" xfId="0" applyFont="1" applyFill="1" applyBorder="1" applyAlignment="1" applyProtection="1">
      <alignment horizontal="center" vertical="center" shrinkToFit="1"/>
      <protection hidden="1"/>
    </xf>
    <xf numFmtId="0" fontId="116" fillId="26" borderId="5" xfId="0" applyFont="1" applyFill="1" applyBorder="1" applyAlignment="1" applyProtection="1">
      <alignment horizontal="center" vertical="center" shrinkToFit="1"/>
      <protection hidden="1"/>
    </xf>
    <xf numFmtId="0" fontId="29" fillId="3" borderId="33" xfId="0" applyFont="1" applyFill="1" applyBorder="1" applyAlignment="1" applyProtection="1">
      <alignment horizontal="center" vertical="center" shrinkToFit="1"/>
    </xf>
    <xf numFmtId="0" fontId="29" fillId="3" borderId="43" xfId="0" applyFont="1" applyFill="1" applyBorder="1" applyAlignment="1" applyProtection="1">
      <alignment horizontal="center" vertical="center" shrinkToFit="1"/>
    </xf>
    <xf numFmtId="0" fontId="29" fillId="7" borderId="45" xfId="0" applyFont="1" applyFill="1" applyBorder="1" applyAlignment="1" applyProtection="1">
      <alignment horizontal="center" vertical="center" shrinkToFit="1"/>
    </xf>
    <xf numFmtId="0" fontId="29" fillId="7" borderId="50" xfId="0" applyFont="1" applyFill="1" applyBorder="1" applyAlignment="1" applyProtection="1">
      <alignment horizontal="center" vertical="center" shrinkToFit="1"/>
    </xf>
    <xf numFmtId="1" fontId="69" fillId="11" borderId="45" xfId="0" applyNumberFormat="1" applyFont="1" applyFill="1" applyBorder="1" applyAlignment="1" applyProtection="1">
      <alignment horizontal="center" vertical="center" shrinkToFit="1"/>
      <protection hidden="1"/>
    </xf>
    <xf numFmtId="1" fontId="69" fillId="11" borderId="50" xfId="0" applyNumberFormat="1" applyFont="1" applyFill="1" applyBorder="1" applyAlignment="1" applyProtection="1">
      <alignment horizontal="center" vertical="center" shrinkToFit="1"/>
      <protection hidden="1"/>
    </xf>
    <xf numFmtId="2" fontId="69" fillId="7" borderId="45" xfId="0" applyNumberFormat="1" applyFont="1" applyFill="1" applyBorder="1" applyAlignment="1" applyProtection="1">
      <alignment horizontal="center" vertical="center" shrinkToFit="1"/>
      <protection hidden="1"/>
    </xf>
    <xf numFmtId="2" fontId="69" fillId="7" borderId="50" xfId="0" applyNumberFormat="1" applyFont="1" applyFill="1" applyBorder="1" applyAlignment="1" applyProtection="1">
      <alignment horizontal="center" vertical="center" shrinkToFit="1"/>
      <protection hidden="1"/>
    </xf>
    <xf numFmtId="2" fontId="69" fillId="3" borderId="45" xfId="0" applyNumberFormat="1" applyFont="1" applyFill="1" applyBorder="1" applyAlignment="1" applyProtection="1">
      <alignment horizontal="center" vertical="center" shrinkToFit="1"/>
      <protection hidden="1"/>
    </xf>
    <xf numFmtId="2" fontId="69" fillId="3" borderId="50" xfId="0" applyNumberFormat="1" applyFont="1" applyFill="1" applyBorder="1" applyAlignment="1" applyProtection="1">
      <alignment horizontal="center" vertical="center" shrinkToFit="1"/>
      <protection hidden="1"/>
    </xf>
    <xf numFmtId="0" fontId="24" fillId="4" borderId="0" xfId="0" applyFont="1" applyFill="1" applyBorder="1" applyAlignment="1" applyProtection="1">
      <alignment horizontal="center" vertical="center"/>
      <protection hidden="1"/>
    </xf>
    <xf numFmtId="0" fontId="34" fillId="2" borderId="7" xfId="0" applyFont="1" applyFill="1" applyBorder="1" applyAlignment="1" applyProtection="1">
      <alignment horizontal="center" vertical="center"/>
      <protection hidden="1"/>
    </xf>
    <xf numFmtId="0" fontId="34" fillId="2" borderId="8" xfId="0" applyFont="1" applyFill="1" applyBorder="1" applyAlignment="1" applyProtection="1">
      <alignment horizontal="center" vertical="center"/>
      <protection hidden="1"/>
    </xf>
    <xf numFmtId="0" fontId="34" fillId="9" borderId="7" xfId="0" applyFont="1" applyFill="1" applyBorder="1" applyAlignment="1" applyProtection="1">
      <alignment horizontal="center" vertical="center"/>
      <protection hidden="1"/>
    </xf>
    <xf numFmtId="0" fontId="34" fillId="9" borderId="6" xfId="0" applyFont="1" applyFill="1" applyBorder="1" applyAlignment="1" applyProtection="1">
      <alignment horizontal="center" vertical="center"/>
      <protection hidden="1"/>
    </xf>
    <xf numFmtId="0" fontId="30" fillId="4" borderId="11" xfId="0" applyFont="1" applyFill="1" applyBorder="1" applyAlignment="1" applyProtection="1">
      <alignment horizontal="center" vertical="center"/>
      <protection hidden="1"/>
    </xf>
    <xf numFmtId="0" fontId="30" fillId="4" borderId="12" xfId="0" applyFont="1" applyFill="1" applyBorder="1" applyAlignment="1" applyProtection="1">
      <alignment horizontal="center" vertical="center"/>
      <protection hidden="1"/>
    </xf>
    <xf numFmtId="0" fontId="23" fillId="2" borderId="13" xfId="0" applyFont="1" applyFill="1" applyBorder="1" applyAlignment="1" applyProtection="1">
      <alignment horizontal="left" vertical="center" indent="5" shrinkToFit="1"/>
      <protection hidden="1"/>
    </xf>
    <xf numFmtId="0" fontId="23" fillId="2" borderId="0" xfId="0" applyFont="1" applyFill="1" applyBorder="1" applyAlignment="1" applyProtection="1">
      <alignment horizontal="left" vertical="center" indent="5" shrinkToFit="1"/>
      <protection hidden="1"/>
    </xf>
    <xf numFmtId="2" fontId="29" fillId="11" borderId="55" xfId="0" applyNumberFormat="1" applyFont="1" applyFill="1" applyBorder="1" applyAlignment="1" applyProtection="1">
      <alignment horizontal="center" vertical="center" shrinkToFit="1"/>
      <protection hidden="1"/>
    </xf>
    <xf numFmtId="2" fontId="29" fillId="11" borderId="70" xfId="0" applyNumberFormat="1" applyFont="1" applyFill="1" applyBorder="1" applyAlignment="1" applyProtection="1">
      <alignment horizontal="center" vertical="center" shrinkToFit="1"/>
      <protection hidden="1"/>
    </xf>
    <xf numFmtId="0" fontId="22" fillId="12" borderId="29" xfId="0" applyFont="1" applyFill="1" applyBorder="1" applyAlignment="1" applyProtection="1">
      <alignment horizontal="center" vertical="center" shrinkToFit="1"/>
      <protection hidden="1"/>
    </xf>
    <xf numFmtId="0" fontId="22" fillId="12" borderId="1" xfId="0" applyFont="1" applyFill="1" applyBorder="1" applyAlignment="1" applyProtection="1">
      <alignment horizontal="center" vertical="center" shrinkToFit="1"/>
      <protection hidden="1"/>
    </xf>
    <xf numFmtId="0" fontId="22" fillId="12" borderId="5" xfId="0" applyFont="1" applyFill="1" applyBorder="1" applyAlignment="1" applyProtection="1">
      <alignment horizontal="center" vertical="center" shrinkToFit="1"/>
      <protection hidden="1"/>
    </xf>
    <xf numFmtId="0" fontId="114" fillId="4" borderId="13" xfId="0" applyFont="1" applyFill="1" applyBorder="1" applyAlignment="1" applyProtection="1">
      <alignment horizontal="center" vertical="center" shrinkToFit="1"/>
      <protection hidden="1"/>
    </xf>
    <xf numFmtId="0" fontId="114" fillId="4" borderId="0" xfId="0" applyFont="1" applyFill="1" applyBorder="1" applyAlignment="1" applyProtection="1">
      <alignment horizontal="center" vertical="center" shrinkToFit="1"/>
      <protection hidden="1"/>
    </xf>
    <xf numFmtId="0" fontId="114" fillId="4" borderId="9" xfId="0" applyFont="1" applyFill="1" applyBorder="1" applyAlignment="1" applyProtection="1">
      <alignment horizontal="center" vertical="center" shrinkToFit="1"/>
      <protection hidden="1"/>
    </xf>
    <xf numFmtId="0" fontId="114" fillId="4" borderId="12" xfId="0" applyFont="1" applyFill="1" applyBorder="1" applyAlignment="1" applyProtection="1">
      <alignment horizontal="center" vertical="center" shrinkToFit="1"/>
      <protection hidden="1"/>
    </xf>
    <xf numFmtId="0" fontId="114" fillId="4" borderId="1" xfId="0" applyFont="1" applyFill="1" applyBorder="1" applyAlignment="1" applyProtection="1">
      <alignment horizontal="center" vertical="center" shrinkToFit="1"/>
      <protection hidden="1"/>
    </xf>
    <xf numFmtId="0" fontId="114" fillId="4" borderId="5" xfId="0" applyFont="1" applyFill="1" applyBorder="1" applyAlignment="1" applyProtection="1">
      <alignment horizontal="center" vertical="center" shrinkToFit="1"/>
      <protection hidden="1"/>
    </xf>
    <xf numFmtId="0" fontId="17" fillId="37" borderId="11" xfId="0" applyFont="1" applyFill="1" applyBorder="1" applyAlignment="1" applyProtection="1">
      <alignment horizontal="center" vertical="center" shrinkToFit="1"/>
      <protection hidden="1"/>
    </xf>
    <xf numFmtId="0" fontId="17" fillId="37" borderId="16" xfId="0" applyFont="1" applyFill="1" applyBorder="1" applyAlignment="1" applyProtection="1">
      <alignment horizontal="center" vertical="center" shrinkToFit="1"/>
      <protection hidden="1"/>
    </xf>
    <xf numFmtId="0" fontId="17" fillId="37" borderId="4" xfId="0" applyFont="1" applyFill="1" applyBorder="1" applyAlignment="1" applyProtection="1">
      <alignment horizontal="center" vertical="center" shrinkToFit="1"/>
      <protection hidden="1"/>
    </xf>
    <xf numFmtId="0" fontId="17" fillId="37" borderId="12" xfId="0" applyFont="1" applyFill="1" applyBorder="1" applyAlignment="1" applyProtection="1">
      <alignment horizontal="center" vertical="center" shrinkToFit="1"/>
      <protection hidden="1"/>
    </xf>
    <xf numFmtId="0" fontId="17" fillId="37" borderId="1" xfId="0" applyFont="1" applyFill="1" applyBorder="1" applyAlignment="1" applyProtection="1">
      <alignment horizontal="center" vertical="center" shrinkToFit="1"/>
      <protection hidden="1"/>
    </xf>
    <xf numFmtId="0" fontId="17" fillId="37" borderId="5" xfId="0" applyFont="1" applyFill="1" applyBorder="1" applyAlignment="1" applyProtection="1">
      <alignment horizontal="center" vertical="center" shrinkToFit="1"/>
      <protection hidden="1"/>
    </xf>
    <xf numFmtId="2" fontId="34" fillId="3" borderId="7" xfId="0" applyNumberFormat="1" applyFont="1" applyFill="1" applyBorder="1" applyAlignment="1" applyProtection="1">
      <alignment horizontal="center" vertical="center"/>
      <protection hidden="1"/>
    </xf>
    <xf numFmtId="2" fontId="34" fillId="3" borderId="8" xfId="0" applyNumberFormat="1" applyFont="1" applyFill="1" applyBorder="1" applyAlignment="1" applyProtection="1">
      <alignment horizontal="center" vertical="center"/>
      <protection hidden="1"/>
    </xf>
    <xf numFmtId="49" fontId="23" fillId="29" borderId="13" xfId="0" applyNumberFormat="1" applyFont="1" applyFill="1" applyBorder="1" applyAlignment="1" applyProtection="1">
      <alignment horizontal="center" shrinkToFit="1"/>
      <protection hidden="1"/>
    </xf>
    <xf numFmtId="0" fontId="23" fillId="29" borderId="0" xfId="0" applyNumberFormat="1" applyFont="1" applyFill="1" applyBorder="1" applyAlignment="1" applyProtection="1">
      <alignment horizontal="center" shrinkToFit="1"/>
      <protection hidden="1"/>
    </xf>
    <xf numFmtId="0" fontId="23" fillId="29" borderId="9" xfId="0" applyNumberFormat="1" applyFont="1" applyFill="1" applyBorder="1" applyAlignment="1" applyProtection="1">
      <alignment horizontal="center" shrinkToFit="1"/>
      <protection hidden="1"/>
    </xf>
    <xf numFmtId="0" fontId="42" fillId="3" borderId="0" xfId="0" applyFont="1" applyFill="1" applyAlignment="1" applyProtection="1">
      <alignment horizontal="center" vertical="center" shrinkToFit="1"/>
      <protection hidden="1"/>
    </xf>
    <xf numFmtId="0" fontId="137" fillId="3" borderId="0" xfId="0" applyFont="1" applyFill="1" applyBorder="1" applyAlignment="1" applyProtection="1">
      <alignment horizontal="center" vertical="center"/>
      <protection hidden="1"/>
    </xf>
    <xf numFmtId="2" fontId="34" fillId="2" borderId="7" xfId="0" applyNumberFormat="1" applyFont="1" applyFill="1" applyBorder="1" applyAlignment="1" applyProtection="1">
      <alignment horizontal="center" vertical="center"/>
      <protection hidden="1"/>
    </xf>
    <xf numFmtId="2" fontId="34" fillId="2" borderId="8" xfId="0" applyNumberFormat="1" applyFont="1" applyFill="1" applyBorder="1" applyAlignment="1" applyProtection="1">
      <alignment horizontal="center" vertical="center"/>
      <protection hidden="1"/>
    </xf>
    <xf numFmtId="0" fontId="43" fillId="15" borderId="0" xfId="4" applyFont="1" applyFill="1" applyBorder="1" applyAlignment="1" applyProtection="1">
      <alignment horizontal="left" vertical="center" shrinkToFit="1"/>
      <protection locked="0"/>
    </xf>
    <xf numFmtId="0" fontId="94" fillId="15" borderId="0" xfId="0" applyFont="1" applyFill="1" applyAlignment="1" applyProtection="1">
      <alignment horizontal="left" vertical="center" shrinkToFit="1"/>
      <protection locked="0"/>
    </xf>
    <xf numFmtId="0" fontId="94" fillId="0" borderId="0" xfId="0" applyFont="1" applyAlignment="1" applyProtection="1">
      <alignment horizontal="left" vertical="center" shrinkToFit="1"/>
      <protection locked="0"/>
    </xf>
    <xf numFmtId="0" fontId="106" fillId="0" borderId="0" xfId="0" applyFont="1" applyFill="1" applyBorder="1" applyAlignment="1" applyProtection="1">
      <alignment horizontal="center" vertical="center" shrinkToFit="1"/>
      <protection locked="0"/>
    </xf>
    <xf numFmtId="0" fontId="29" fillId="24" borderId="0" xfId="0" applyFont="1" applyFill="1" applyBorder="1" applyAlignment="1" applyProtection="1">
      <alignment horizontal="right" vertical="center" shrinkToFit="1"/>
      <protection hidden="1"/>
    </xf>
    <xf numFmtId="0" fontId="24" fillId="2" borderId="29" xfId="0" applyFont="1" applyFill="1" applyBorder="1" applyAlignment="1" applyProtection="1">
      <alignment horizontal="center" vertical="center" wrapText="1"/>
    </xf>
    <xf numFmtId="0" fontId="24" fillId="2" borderId="71" xfId="0" applyFont="1" applyFill="1" applyBorder="1" applyAlignment="1" applyProtection="1">
      <alignment horizontal="center" vertical="center" wrapText="1"/>
    </xf>
    <xf numFmtId="0" fontId="24" fillId="2" borderId="15" xfId="0" applyFont="1" applyFill="1" applyBorder="1" applyAlignment="1" applyProtection="1">
      <alignment horizontal="center" vertical="center" wrapText="1"/>
    </xf>
    <xf numFmtId="0" fontId="68" fillId="11" borderId="29" xfId="0" applyFont="1" applyFill="1" applyBorder="1" applyAlignment="1" applyProtection="1">
      <alignment horizontal="center" vertical="center"/>
      <protection locked="0"/>
    </xf>
    <xf numFmtId="0" fontId="68" fillId="11" borderId="71" xfId="0" applyFont="1" applyFill="1" applyBorder="1" applyAlignment="1" applyProtection="1">
      <alignment horizontal="center" vertical="center"/>
      <protection locked="0"/>
    </xf>
    <xf numFmtId="0" fontId="68" fillId="11" borderId="15" xfId="0" applyFont="1" applyFill="1" applyBorder="1" applyAlignment="1" applyProtection="1">
      <alignment horizontal="center" vertical="center"/>
      <protection locked="0"/>
    </xf>
    <xf numFmtId="0" fontId="99" fillId="0" borderId="1" xfId="0" applyFont="1" applyBorder="1" applyAlignment="1" applyProtection="1">
      <alignment horizontal="left" vertical="center" shrinkToFit="1"/>
      <protection locked="0"/>
    </xf>
    <xf numFmtId="0" fontId="138" fillId="0" borderId="16" xfId="0" applyFont="1" applyBorder="1" applyAlignment="1">
      <alignment horizontal="center" vertical="center"/>
    </xf>
    <xf numFmtId="0" fontId="29" fillId="26" borderId="16" xfId="0" applyFont="1" applyFill="1" applyBorder="1" applyAlignment="1" applyProtection="1">
      <alignment horizontal="center" vertical="center"/>
      <protection hidden="1"/>
    </xf>
    <xf numFmtId="0" fontId="29" fillId="26" borderId="1" xfId="0" applyFont="1" applyFill="1" applyBorder="1" applyAlignment="1" applyProtection="1">
      <alignment horizontal="center" vertical="center"/>
      <protection hidden="1"/>
    </xf>
    <xf numFmtId="2" fontId="96" fillId="9" borderId="7" xfId="0" applyNumberFormat="1" applyFont="1" applyFill="1" applyBorder="1" applyAlignment="1" applyProtection="1">
      <alignment horizontal="center" vertical="center"/>
      <protection hidden="1"/>
    </xf>
    <xf numFmtId="2" fontId="96" fillId="9" borderId="6" xfId="0" applyNumberFormat="1" applyFont="1" applyFill="1" applyBorder="1" applyAlignment="1" applyProtection="1">
      <alignment horizontal="center" vertical="center"/>
      <protection hidden="1"/>
    </xf>
    <xf numFmtId="49" fontId="95" fillId="5" borderId="0" xfId="0" applyNumberFormat="1" applyFont="1" applyFill="1" applyAlignment="1" applyProtection="1">
      <alignment horizontal="left" vertical="center" shrinkToFit="1"/>
      <protection locked="0"/>
    </xf>
    <xf numFmtId="0" fontId="15" fillId="21" borderId="1" xfId="0" applyFont="1" applyFill="1" applyBorder="1" applyAlignment="1" applyProtection="1">
      <alignment horizontal="left" vertical="center" wrapText="1"/>
      <protection locked="0" hidden="1"/>
    </xf>
    <xf numFmtId="0" fontId="102" fillId="8" borderId="0" xfId="0" applyFont="1" applyFill="1" applyAlignment="1" applyProtection="1">
      <alignment horizontal="center" vertical="center" shrinkToFit="1"/>
      <protection hidden="1"/>
    </xf>
    <xf numFmtId="0" fontId="128" fillId="11" borderId="0" xfId="0" applyFont="1" applyFill="1" applyBorder="1" applyAlignment="1" applyProtection="1">
      <alignment horizontal="left" vertical="center"/>
      <protection locked="0"/>
    </xf>
    <xf numFmtId="0" fontId="24" fillId="11" borderId="7" xfId="0" applyFont="1" applyFill="1" applyBorder="1" applyAlignment="1" applyProtection="1">
      <alignment horizontal="center" vertical="center" textRotation="90"/>
      <protection hidden="1"/>
    </xf>
    <xf numFmtId="0" fontId="24" fillId="11" borderId="6" xfId="0" applyFont="1" applyFill="1" applyBorder="1" applyAlignment="1" applyProtection="1">
      <alignment horizontal="center" vertical="center" textRotation="90"/>
      <protection hidden="1"/>
    </xf>
    <xf numFmtId="0" fontId="24" fillId="11" borderId="8" xfId="0" applyFont="1" applyFill="1" applyBorder="1" applyAlignment="1" applyProtection="1">
      <alignment horizontal="center" vertical="center" textRotation="90"/>
      <protection hidden="1"/>
    </xf>
    <xf numFmtId="0" fontId="129" fillId="28" borderId="4" xfId="0" applyFont="1" applyFill="1" applyBorder="1" applyAlignment="1" applyProtection="1">
      <alignment horizontal="center" vertical="center" textRotation="90"/>
      <protection locked="0" hidden="1"/>
    </xf>
    <xf numFmtId="0" fontId="129" fillId="28" borderId="9" xfId="0" applyFont="1" applyFill="1" applyBorder="1" applyAlignment="1" applyProtection="1">
      <alignment horizontal="center" vertical="center" textRotation="90"/>
      <protection locked="0" hidden="1"/>
    </xf>
    <xf numFmtId="0" fontId="129" fillId="28" borderId="7" xfId="0" applyFont="1" applyFill="1" applyBorder="1" applyAlignment="1" applyProtection="1">
      <alignment horizontal="center" vertical="center" textRotation="90"/>
      <protection locked="0" hidden="1"/>
    </xf>
    <xf numFmtId="0" fontId="129" fillId="28" borderId="6" xfId="0" applyFont="1" applyFill="1" applyBorder="1" applyAlignment="1" applyProtection="1">
      <alignment horizontal="center" vertical="center" textRotation="90"/>
      <protection locked="0" hidden="1"/>
    </xf>
    <xf numFmtId="0" fontId="128" fillId="26" borderId="7" xfId="0" applyFont="1" applyFill="1" applyBorder="1" applyAlignment="1" applyProtection="1">
      <alignment horizontal="center" vertical="center" textRotation="90"/>
      <protection locked="0" hidden="1"/>
    </xf>
    <xf numFmtId="0" fontId="128" fillId="26" borderId="6" xfId="0" applyFont="1" applyFill="1" applyBorder="1" applyAlignment="1" applyProtection="1">
      <alignment horizontal="center" vertical="center" textRotation="90"/>
      <protection locked="0" hidden="1"/>
    </xf>
    <xf numFmtId="0" fontId="24" fillId="11" borderId="7" xfId="0" applyFont="1" applyFill="1" applyBorder="1" applyAlignment="1" applyProtection="1">
      <alignment horizontal="center" vertical="center" textRotation="90" wrapText="1"/>
      <protection hidden="1"/>
    </xf>
    <xf numFmtId="0" fontId="24" fillId="11" borderId="6" xfId="0" applyFont="1" applyFill="1" applyBorder="1" applyAlignment="1" applyProtection="1">
      <alignment horizontal="center" vertical="center" textRotation="90" wrapText="1"/>
      <protection hidden="1"/>
    </xf>
    <xf numFmtId="0" fontId="31" fillId="12" borderId="7" xfId="0" applyFont="1" applyFill="1" applyBorder="1" applyAlignment="1" applyProtection="1">
      <alignment horizontal="center" vertical="center" textRotation="90"/>
      <protection hidden="1"/>
    </xf>
    <xf numFmtId="0" fontId="31" fillId="12" borderId="6" xfId="0" applyFont="1" applyFill="1" applyBorder="1" applyAlignment="1" applyProtection="1">
      <alignment horizontal="center" vertical="center" textRotation="90"/>
      <protection hidden="1"/>
    </xf>
    <xf numFmtId="0" fontId="31" fillId="12" borderId="8" xfId="0" applyFont="1" applyFill="1" applyBorder="1" applyAlignment="1" applyProtection="1">
      <alignment horizontal="center" vertical="center" textRotation="90"/>
      <protection hidden="1"/>
    </xf>
    <xf numFmtId="49" fontId="24" fillId="4" borderId="11" xfId="0" applyNumberFormat="1" applyFont="1" applyFill="1" applyBorder="1" applyAlignment="1" applyProtection="1">
      <alignment horizontal="center" vertical="center" shrinkToFit="1"/>
      <protection locked="0" hidden="1"/>
    </xf>
    <xf numFmtId="49" fontId="24" fillId="4" borderId="16" xfId="0" applyNumberFormat="1" applyFont="1" applyFill="1" applyBorder="1" applyAlignment="1" applyProtection="1">
      <alignment horizontal="center" vertical="center" shrinkToFit="1"/>
      <protection locked="0" hidden="1"/>
    </xf>
    <xf numFmtId="49" fontId="24" fillId="4" borderId="4" xfId="0" applyNumberFormat="1" applyFont="1" applyFill="1" applyBorder="1" applyAlignment="1" applyProtection="1">
      <alignment horizontal="center" vertical="center" shrinkToFit="1"/>
      <protection locked="0" hidden="1"/>
    </xf>
    <xf numFmtId="0" fontId="36" fillId="4" borderId="7" xfId="0" applyFont="1" applyFill="1" applyBorder="1" applyAlignment="1" applyProtection="1">
      <alignment horizontal="center" vertical="center"/>
      <protection locked="0" hidden="1"/>
    </xf>
    <xf numFmtId="0" fontId="36" fillId="4" borderId="6" xfId="0" applyFont="1" applyFill="1" applyBorder="1" applyAlignment="1" applyProtection="1">
      <alignment horizontal="center" vertical="center"/>
      <protection locked="0" hidden="1"/>
    </xf>
    <xf numFmtId="0" fontId="36" fillId="4" borderId="8" xfId="0" applyFont="1" applyFill="1" applyBorder="1" applyAlignment="1" applyProtection="1">
      <alignment horizontal="center" vertical="center"/>
      <protection locked="0" hidden="1"/>
    </xf>
    <xf numFmtId="0" fontId="24" fillId="3" borderId="7" xfId="0" applyFont="1" applyFill="1" applyBorder="1" applyAlignment="1" applyProtection="1">
      <alignment horizontal="center" vertical="center" textRotation="90" shrinkToFit="1"/>
      <protection hidden="1"/>
    </xf>
    <xf numFmtId="0" fontId="24" fillId="3" borderId="6" xfId="0" applyFont="1" applyFill="1" applyBorder="1" applyAlignment="1" applyProtection="1">
      <alignment horizontal="center" vertical="center" textRotation="90" shrinkToFit="1"/>
      <protection hidden="1"/>
    </xf>
    <xf numFmtId="0" fontId="24" fillId="3" borderId="8" xfId="0" applyFont="1" applyFill="1" applyBorder="1" applyAlignment="1" applyProtection="1">
      <alignment horizontal="center" vertical="center" textRotation="90" shrinkToFit="1"/>
      <protection hidden="1"/>
    </xf>
    <xf numFmtId="0" fontId="91" fillId="21" borderId="7" xfId="0" applyNumberFormat="1" applyFont="1" applyFill="1" applyBorder="1" applyAlignment="1" applyProtection="1">
      <alignment horizontal="center" vertical="center" textRotation="90" shrinkToFit="1"/>
      <protection hidden="1"/>
    </xf>
    <xf numFmtId="0" fontId="91" fillId="21" borderId="8" xfId="0" applyNumberFormat="1" applyFont="1" applyFill="1" applyBorder="1" applyAlignment="1" applyProtection="1">
      <alignment horizontal="center" vertical="center" textRotation="90" shrinkToFit="1"/>
      <protection hidden="1"/>
    </xf>
    <xf numFmtId="0" fontId="16" fillId="3" borderId="7" xfId="0" applyFont="1" applyFill="1" applyBorder="1" applyAlignment="1" applyProtection="1">
      <alignment horizontal="center" vertical="center"/>
      <protection locked="0" hidden="1"/>
    </xf>
    <xf numFmtId="0" fontId="16" fillId="3" borderId="6" xfId="0" applyFont="1" applyFill="1" applyBorder="1" applyAlignment="1" applyProtection="1">
      <alignment horizontal="center" vertical="center"/>
      <protection locked="0" hidden="1"/>
    </xf>
    <xf numFmtId="0" fontId="16" fillId="3" borderId="8" xfId="0" applyFont="1" applyFill="1" applyBorder="1" applyAlignment="1" applyProtection="1">
      <alignment horizontal="center" vertical="center"/>
      <protection locked="0" hidden="1"/>
    </xf>
    <xf numFmtId="0" fontId="34" fillId="2" borderId="7" xfId="0" applyFont="1" applyFill="1" applyBorder="1" applyAlignment="1" applyProtection="1">
      <alignment horizontal="center" vertical="center" textRotation="90" shrinkToFit="1"/>
      <protection locked="0" hidden="1"/>
    </xf>
    <xf numFmtId="0" fontId="34" fillId="2" borderId="6" xfId="0" applyFont="1" applyFill="1" applyBorder="1" applyAlignment="1" applyProtection="1">
      <alignment horizontal="center" vertical="center" textRotation="90" shrinkToFit="1"/>
      <protection locked="0" hidden="1"/>
    </xf>
    <xf numFmtId="0" fontId="34" fillId="2" borderId="8" xfId="0" applyFont="1" applyFill="1" applyBorder="1" applyAlignment="1" applyProtection="1">
      <alignment horizontal="center" vertical="center" textRotation="90" shrinkToFit="1"/>
      <protection locked="0" hidden="1"/>
    </xf>
    <xf numFmtId="0" fontId="29" fillId="4" borderId="7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0" fontId="29" fillId="4" borderId="6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0" fontId="29" fillId="4" borderId="8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0" fontId="38" fillId="12" borderId="7" xfId="0" applyFont="1" applyFill="1" applyBorder="1" applyAlignment="1" applyProtection="1">
      <alignment horizontal="center" vertical="center" textRotation="90" shrinkToFit="1"/>
      <protection locked="0" hidden="1"/>
    </xf>
    <xf numFmtId="0" fontId="38" fillId="12" borderId="6" xfId="0" applyFont="1" applyFill="1" applyBorder="1" applyAlignment="1" applyProtection="1">
      <alignment horizontal="center" vertical="center" textRotation="90" shrinkToFit="1"/>
      <protection locked="0" hidden="1"/>
    </xf>
    <xf numFmtId="0" fontId="38" fillId="12" borderId="8" xfId="0" applyFont="1" applyFill="1" applyBorder="1" applyAlignment="1" applyProtection="1">
      <alignment horizontal="center" vertical="center" textRotation="90" shrinkToFit="1"/>
      <protection locked="0" hidden="1"/>
    </xf>
    <xf numFmtId="0" fontId="38" fillId="11" borderId="7" xfId="0" applyFont="1" applyFill="1" applyBorder="1" applyAlignment="1" applyProtection="1">
      <alignment horizontal="center" vertical="center" textRotation="90"/>
      <protection locked="0" hidden="1"/>
    </xf>
    <xf numFmtId="0" fontId="38" fillId="11" borderId="6" xfId="0" applyFont="1" applyFill="1" applyBorder="1" applyAlignment="1" applyProtection="1">
      <alignment horizontal="center" vertical="center" textRotation="90"/>
      <protection locked="0" hidden="1"/>
    </xf>
    <xf numFmtId="0" fontId="38" fillId="11" borderId="8" xfId="0" applyFont="1" applyFill="1" applyBorder="1" applyAlignment="1" applyProtection="1">
      <alignment horizontal="center" vertical="center" textRotation="90"/>
      <protection locked="0" hidden="1"/>
    </xf>
    <xf numFmtId="49" fontId="24" fillId="4" borderId="15" xfId="0" applyNumberFormat="1" applyFont="1" applyFill="1" applyBorder="1" applyAlignment="1" applyProtection="1">
      <alignment horizontal="center" vertical="center" shrinkToFit="1"/>
      <protection locked="0" hidden="1"/>
    </xf>
    <xf numFmtId="49" fontId="22" fillId="3" borderId="4" xfId="0" applyNumberFormat="1" applyFont="1" applyFill="1" applyBorder="1" applyAlignment="1" applyProtection="1">
      <alignment horizontal="center" vertical="center" textRotation="90" shrinkToFit="1"/>
    </xf>
    <xf numFmtId="49" fontId="22" fillId="3" borderId="9" xfId="0" quotePrefix="1" applyNumberFormat="1" applyFont="1" applyFill="1" applyBorder="1" applyAlignment="1" applyProtection="1">
      <alignment horizontal="center" vertical="center" textRotation="90" shrinkToFit="1"/>
    </xf>
    <xf numFmtId="49" fontId="22" fillId="3" borderId="5" xfId="0" quotePrefix="1" applyNumberFormat="1" applyFont="1" applyFill="1" applyBorder="1" applyAlignment="1" applyProtection="1">
      <alignment horizontal="center" vertical="center" textRotation="90" shrinkToFit="1"/>
    </xf>
    <xf numFmtId="0" fontId="43" fillId="12" borderId="0" xfId="0" applyFont="1" applyFill="1" applyBorder="1" applyAlignment="1" applyProtection="1">
      <alignment horizontal="center" shrinkToFit="1"/>
      <protection hidden="1"/>
    </xf>
    <xf numFmtId="49" fontId="25" fillId="2" borderId="7" xfId="0" applyNumberFormat="1" applyFont="1" applyFill="1" applyBorder="1" applyAlignment="1" applyProtection="1">
      <alignment horizontal="center" vertical="center" textRotation="90" shrinkToFit="1"/>
      <protection locked="0" hidden="1"/>
    </xf>
    <xf numFmtId="49" fontId="25" fillId="2" borderId="6" xfId="0" applyNumberFormat="1" applyFont="1" applyFill="1" applyBorder="1" applyAlignment="1" applyProtection="1">
      <alignment horizontal="center" vertical="center" textRotation="90" shrinkToFit="1"/>
      <protection locked="0" hidden="1"/>
    </xf>
    <xf numFmtId="49" fontId="25" fillId="2" borderId="8" xfId="0" applyNumberFormat="1" applyFont="1" applyFill="1" applyBorder="1" applyAlignment="1" applyProtection="1">
      <alignment horizontal="center" vertical="center" textRotation="90" shrinkToFit="1"/>
      <protection locked="0" hidden="1"/>
    </xf>
    <xf numFmtId="49" fontId="24" fillId="3" borderId="29" xfId="0" applyNumberFormat="1" applyFont="1" applyFill="1" applyBorder="1" applyAlignment="1" applyProtection="1">
      <alignment horizontal="center" vertical="center" shrinkToFit="1"/>
      <protection locked="0" hidden="1"/>
    </xf>
    <xf numFmtId="49" fontId="24" fillId="3" borderId="71" xfId="0" applyNumberFormat="1" applyFont="1" applyFill="1" applyBorder="1" applyAlignment="1" applyProtection="1">
      <alignment horizontal="center" vertical="center" shrinkToFit="1"/>
      <protection locked="0" hidden="1"/>
    </xf>
    <xf numFmtId="49" fontId="24" fillId="3" borderId="15" xfId="0" applyNumberFormat="1" applyFont="1" applyFill="1" applyBorder="1" applyAlignment="1" applyProtection="1">
      <alignment horizontal="center" vertical="center" shrinkToFit="1"/>
      <protection locked="0" hidden="1"/>
    </xf>
    <xf numFmtId="49" fontId="34" fillId="7" borderId="7" xfId="0" applyNumberFormat="1" applyFont="1" applyFill="1" applyBorder="1" applyAlignment="1" applyProtection="1">
      <alignment horizontal="center" vertical="center" textRotation="90" shrinkToFit="1"/>
      <protection locked="0" hidden="1"/>
    </xf>
    <xf numFmtId="49" fontId="34" fillId="7" borderId="8" xfId="0" applyNumberFormat="1" applyFont="1" applyFill="1" applyBorder="1" applyAlignment="1" applyProtection="1">
      <alignment horizontal="center" vertical="center" textRotation="90" shrinkToFit="1"/>
      <protection locked="0" hidden="1"/>
    </xf>
    <xf numFmtId="49" fontId="25" fillId="4" borderId="6" xfId="0" applyNumberFormat="1" applyFont="1" applyFill="1" applyBorder="1" applyAlignment="1" applyProtection="1">
      <alignment horizontal="center" vertical="center" textRotation="90" shrinkToFit="1"/>
      <protection locked="0" hidden="1"/>
    </xf>
    <xf numFmtId="49" fontId="25" fillId="4" borderId="8" xfId="0" applyNumberFormat="1" applyFont="1" applyFill="1" applyBorder="1" applyAlignment="1" applyProtection="1">
      <alignment horizontal="center" vertical="center" textRotation="90" shrinkToFit="1"/>
      <protection locked="0" hidden="1"/>
    </xf>
    <xf numFmtId="0" fontId="24" fillId="2" borderId="38" xfId="0" applyNumberFormat="1" applyFont="1" applyFill="1" applyBorder="1" applyAlignment="1" applyProtection="1">
      <alignment horizontal="center" vertical="center" textRotation="90" shrinkToFit="1"/>
      <protection hidden="1"/>
    </xf>
    <xf numFmtId="0" fontId="24" fillId="2" borderId="59" xfId="0" applyNumberFormat="1" applyFont="1" applyFill="1" applyBorder="1" applyAlignment="1" applyProtection="1">
      <alignment horizontal="center" vertical="center" textRotation="90" shrinkToFit="1"/>
      <protection hidden="1"/>
    </xf>
    <xf numFmtId="0" fontId="24" fillId="2" borderId="33" xfId="0" applyNumberFormat="1" applyFont="1" applyFill="1" applyBorder="1" applyAlignment="1" applyProtection="1">
      <alignment horizontal="center" vertical="center" textRotation="90" shrinkToFit="1"/>
      <protection hidden="1"/>
    </xf>
    <xf numFmtId="0" fontId="24" fillId="2" borderId="55" xfId="0" applyNumberFormat="1" applyFont="1" applyFill="1" applyBorder="1" applyAlignment="1" applyProtection="1">
      <alignment horizontal="center" vertical="center" textRotation="90" shrinkToFit="1"/>
      <protection hidden="1"/>
    </xf>
    <xf numFmtId="0" fontId="97" fillId="2" borderId="3" xfId="0" applyNumberFormat="1" applyFont="1" applyFill="1" applyBorder="1" applyAlignment="1" applyProtection="1">
      <alignment horizontal="center" vertical="center" textRotation="90" shrinkToFit="1"/>
      <protection hidden="1"/>
    </xf>
    <xf numFmtId="0" fontId="97" fillId="2" borderId="52" xfId="0" applyNumberFormat="1" applyFont="1" applyFill="1" applyBorder="1" applyAlignment="1" applyProtection="1">
      <alignment horizontal="center" vertical="center" textRotation="90" shrinkToFit="1"/>
      <protection hidden="1"/>
    </xf>
    <xf numFmtId="0" fontId="24" fillId="2" borderId="31" xfId="0" applyNumberFormat="1" applyFont="1" applyFill="1" applyBorder="1" applyAlignment="1" applyProtection="1">
      <alignment horizontal="center" vertical="center" textRotation="90" shrinkToFit="1"/>
      <protection hidden="1"/>
    </xf>
    <xf numFmtId="0" fontId="24" fillId="2" borderId="54" xfId="0" applyNumberFormat="1" applyFont="1" applyFill="1" applyBorder="1" applyAlignment="1" applyProtection="1">
      <alignment horizontal="center" vertical="center" textRotation="90" shrinkToFit="1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46" fillId="9" borderId="7" xfId="0" applyFont="1" applyFill="1" applyBorder="1" applyAlignment="1" applyProtection="1">
      <alignment horizontal="center" vertical="center" textRotation="90" shrinkToFit="1"/>
      <protection locked="0" hidden="1"/>
    </xf>
    <xf numFmtId="0" fontId="46" fillId="9" borderId="6" xfId="0" applyFont="1" applyFill="1" applyBorder="1" applyAlignment="1" applyProtection="1">
      <alignment horizontal="center" vertical="center" textRotation="90" shrinkToFit="1"/>
      <protection locked="0" hidden="1"/>
    </xf>
    <xf numFmtId="0" fontId="46" fillId="9" borderId="8" xfId="0" applyFont="1" applyFill="1" applyBorder="1" applyAlignment="1" applyProtection="1">
      <alignment horizontal="center" vertical="center" textRotation="90" shrinkToFit="1"/>
      <protection locked="0" hidden="1"/>
    </xf>
    <xf numFmtId="49" fontId="27" fillId="6" borderId="7" xfId="0" applyNumberFormat="1" applyFont="1" applyFill="1" applyBorder="1" applyAlignment="1" applyProtection="1">
      <alignment horizontal="center" vertical="center" textRotation="90" shrinkToFit="1"/>
      <protection locked="0" hidden="1"/>
    </xf>
    <xf numFmtId="49" fontId="27" fillId="6" borderId="6" xfId="0" applyNumberFormat="1" applyFont="1" applyFill="1" applyBorder="1" applyAlignment="1" applyProtection="1">
      <alignment horizontal="center" vertical="center" textRotation="90" shrinkToFit="1"/>
      <protection locked="0" hidden="1"/>
    </xf>
    <xf numFmtId="49" fontId="27" fillId="6" borderId="8" xfId="0" applyNumberFormat="1" applyFont="1" applyFill="1" applyBorder="1" applyAlignment="1" applyProtection="1">
      <alignment horizontal="center" vertical="center" textRotation="90" shrinkToFit="1"/>
      <protection locked="0" hidden="1"/>
    </xf>
    <xf numFmtId="0" fontId="24" fillId="2" borderId="4" xfId="0" applyNumberFormat="1" applyFont="1" applyFill="1" applyBorder="1" applyAlignment="1" applyProtection="1">
      <alignment horizontal="center" vertical="center" textRotation="90" shrinkToFit="1"/>
      <protection hidden="1"/>
    </xf>
    <xf numFmtId="0" fontId="24" fillId="2" borderId="5" xfId="0" applyNumberFormat="1" applyFont="1" applyFill="1" applyBorder="1" applyAlignment="1" applyProtection="1">
      <alignment horizontal="center" vertical="center" textRotation="90" shrinkToFit="1"/>
      <protection hidden="1"/>
    </xf>
    <xf numFmtId="49" fontId="30" fillId="2" borderId="7" xfId="0" applyNumberFormat="1" applyFont="1" applyFill="1" applyBorder="1" applyAlignment="1" applyProtection="1">
      <alignment horizontal="center" vertical="center" wrapText="1" shrinkToFit="1"/>
      <protection locked="0" hidden="1"/>
    </xf>
    <xf numFmtId="49" fontId="30" fillId="2" borderId="6" xfId="0" applyNumberFormat="1" applyFont="1" applyFill="1" applyBorder="1" applyAlignment="1" applyProtection="1">
      <alignment horizontal="center" vertical="center" wrapText="1" shrinkToFit="1"/>
      <protection locked="0" hidden="1"/>
    </xf>
    <xf numFmtId="49" fontId="30" fillId="2" borderId="8" xfId="0" applyNumberFormat="1" applyFont="1" applyFill="1" applyBorder="1" applyAlignment="1" applyProtection="1">
      <alignment horizontal="center" vertical="center" wrapText="1" shrinkToFit="1"/>
      <protection locked="0" hidden="1"/>
    </xf>
    <xf numFmtId="49" fontId="34" fillId="7" borderId="12" xfId="0" applyNumberFormat="1" applyFont="1" applyFill="1" applyBorder="1" applyAlignment="1" applyProtection="1">
      <alignment horizontal="center" vertical="center" textRotation="90" shrinkToFit="1"/>
      <protection locked="0" hidden="1"/>
    </xf>
    <xf numFmtId="49" fontId="50" fillId="13" borderId="118" xfId="0" quotePrefix="1" applyNumberFormat="1" applyFont="1" applyFill="1" applyBorder="1" applyAlignment="1" applyProtection="1">
      <alignment horizontal="center" vertical="center" textRotation="90" shrinkToFit="1"/>
      <protection locked="0" hidden="1"/>
    </xf>
    <xf numFmtId="49" fontId="50" fillId="13" borderId="5" xfId="0" quotePrefix="1" applyNumberFormat="1" applyFont="1" applyFill="1" applyBorder="1" applyAlignment="1" applyProtection="1">
      <alignment horizontal="center" vertical="center" textRotation="90" shrinkToFit="1"/>
      <protection locked="0" hidden="1"/>
    </xf>
    <xf numFmtId="49" fontId="34" fillId="3" borderId="7" xfId="0" applyNumberFormat="1" applyFont="1" applyFill="1" applyBorder="1" applyAlignment="1" applyProtection="1">
      <alignment horizontal="center" vertical="center" textRotation="90" shrinkToFit="1"/>
      <protection locked="0" hidden="1"/>
    </xf>
    <xf numFmtId="49" fontId="34" fillId="3" borderId="8" xfId="0" applyNumberFormat="1" applyFont="1" applyFill="1" applyBorder="1" applyAlignment="1" applyProtection="1">
      <alignment horizontal="center" vertical="center" textRotation="90" shrinkToFit="1"/>
      <protection locked="0" hidden="1"/>
    </xf>
    <xf numFmtId="0" fontId="21" fillId="4" borderId="11" xfId="0" applyFont="1" applyFill="1" applyBorder="1" applyAlignment="1" applyProtection="1">
      <alignment horizontal="center" vertical="center" shrinkToFit="1"/>
      <protection locked="0"/>
    </xf>
    <xf numFmtId="0" fontId="21" fillId="4" borderId="16" xfId="0" applyFont="1" applyFill="1" applyBorder="1" applyAlignment="1" applyProtection="1">
      <alignment horizontal="center" vertical="center" shrinkToFit="1"/>
      <protection locked="0"/>
    </xf>
    <xf numFmtId="0" fontId="21" fillId="4" borderId="4" xfId="0" applyFont="1" applyFill="1" applyBorder="1" applyAlignment="1" applyProtection="1">
      <alignment horizontal="center" vertical="center" shrinkToFit="1"/>
      <protection locked="0"/>
    </xf>
    <xf numFmtId="0" fontId="38" fillId="7" borderId="11" xfId="0" applyFont="1" applyFill="1" applyBorder="1" applyAlignment="1" applyProtection="1">
      <alignment horizontal="center" vertical="center" shrinkToFit="1"/>
      <protection locked="0"/>
    </xf>
    <xf numFmtId="0" fontId="38" fillId="7" borderId="16" xfId="0" applyFont="1" applyFill="1" applyBorder="1" applyAlignment="1" applyProtection="1">
      <alignment horizontal="center" vertical="center" shrinkToFit="1"/>
      <protection locked="0"/>
    </xf>
    <xf numFmtId="0" fontId="38" fillId="7" borderId="4" xfId="0" applyFont="1" applyFill="1" applyBorder="1" applyAlignment="1" applyProtection="1">
      <alignment horizontal="center" vertical="center" shrinkToFit="1"/>
      <protection locked="0"/>
    </xf>
    <xf numFmtId="191" fontId="56" fillId="4" borderId="33" xfId="0" applyNumberFormat="1" applyFont="1" applyFill="1" applyBorder="1" applyAlignment="1" applyProtection="1">
      <alignment horizontal="center" textRotation="90" shrinkToFit="1"/>
      <protection locked="0" hidden="1"/>
    </xf>
    <xf numFmtId="191" fontId="56" fillId="4" borderId="55" xfId="0" applyNumberFormat="1" applyFont="1" applyFill="1" applyBorder="1" applyAlignment="1" applyProtection="1">
      <alignment horizontal="center" textRotation="90" shrinkToFit="1"/>
      <protection locked="0" hidden="1"/>
    </xf>
    <xf numFmtId="191" fontId="56" fillId="4" borderId="38" xfId="0" applyNumberFormat="1" applyFont="1" applyFill="1" applyBorder="1" applyAlignment="1" applyProtection="1">
      <alignment horizontal="center" textRotation="90" shrinkToFit="1"/>
      <protection locked="0" hidden="1"/>
    </xf>
    <xf numFmtId="191" fontId="56" fillId="4" borderId="59" xfId="0" applyNumberFormat="1" applyFont="1" applyFill="1" applyBorder="1" applyAlignment="1" applyProtection="1">
      <alignment horizontal="center" textRotation="90" shrinkToFit="1"/>
      <protection locked="0" hidden="1"/>
    </xf>
    <xf numFmtId="191" fontId="56" fillId="4" borderId="34" xfId="0" applyNumberFormat="1" applyFont="1" applyFill="1" applyBorder="1" applyAlignment="1" applyProtection="1">
      <alignment horizontal="center" textRotation="90" shrinkToFit="1"/>
      <protection locked="0" hidden="1"/>
    </xf>
    <xf numFmtId="191" fontId="56" fillId="4" borderId="56" xfId="0" applyNumberFormat="1" applyFont="1" applyFill="1" applyBorder="1" applyAlignment="1" applyProtection="1">
      <alignment horizontal="center" textRotation="90" shrinkToFit="1"/>
      <protection locked="0" hidden="1"/>
    </xf>
    <xf numFmtId="191" fontId="35" fillId="3" borderId="35" xfId="0" applyNumberFormat="1" applyFont="1" applyFill="1" applyBorder="1" applyAlignment="1" applyProtection="1">
      <alignment horizontal="center" textRotation="90" shrinkToFit="1"/>
      <protection locked="0" hidden="1"/>
    </xf>
    <xf numFmtId="191" fontId="35" fillId="3" borderId="70" xfId="0" applyNumberFormat="1" applyFont="1" applyFill="1" applyBorder="1" applyAlignment="1" applyProtection="1">
      <alignment horizontal="center" textRotation="90" shrinkToFit="1"/>
      <protection locked="0" hidden="1"/>
    </xf>
    <xf numFmtId="191" fontId="35" fillId="3" borderId="34" xfId="0" applyNumberFormat="1" applyFont="1" applyFill="1" applyBorder="1" applyAlignment="1" applyProtection="1">
      <alignment horizontal="center" textRotation="90" shrinkToFit="1"/>
      <protection locked="0" hidden="1"/>
    </xf>
    <xf numFmtId="191" fontId="35" fillId="3" borderId="56" xfId="0" applyNumberFormat="1" applyFont="1" applyFill="1" applyBorder="1" applyAlignment="1" applyProtection="1">
      <alignment horizontal="center" textRotation="90" shrinkToFit="1"/>
      <protection locked="0" hidden="1"/>
    </xf>
    <xf numFmtId="191" fontId="35" fillId="3" borderId="33" xfId="0" applyNumberFormat="1" applyFont="1" applyFill="1" applyBorder="1" applyAlignment="1" applyProtection="1">
      <alignment horizontal="center" textRotation="90" shrinkToFit="1"/>
      <protection locked="0" hidden="1"/>
    </xf>
    <xf numFmtId="191" fontId="35" fillId="3" borderId="55" xfId="0" applyNumberFormat="1" applyFont="1" applyFill="1" applyBorder="1" applyAlignment="1" applyProtection="1">
      <alignment horizontal="center" textRotation="90" shrinkToFit="1"/>
      <protection locked="0" hidden="1"/>
    </xf>
    <xf numFmtId="0" fontId="24" fillId="2" borderId="7" xfId="0" applyFont="1" applyFill="1" applyBorder="1" applyAlignment="1" applyProtection="1">
      <alignment horizontal="center" vertical="center" textRotation="90" shrinkToFit="1"/>
      <protection locked="0" hidden="1"/>
    </xf>
    <xf numFmtId="0" fontId="24" fillId="2" borderId="6" xfId="0" applyFont="1" applyFill="1" applyBorder="1" applyAlignment="1" applyProtection="1">
      <alignment horizontal="center" vertical="center" textRotation="90" shrinkToFit="1"/>
      <protection locked="0" hidden="1"/>
    </xf>
    <xf numFmtId="0" fontId="24" fillId="2" borderId="8" xfId="0" applyFont="1" applyFill="1" applyBorder="1" applyAlignment="1" applyProtection="1">
      <alignment horizontal="center" vertical="center" textRotation="90" shrinkToFit="1"/>
      <protection locked="0" hidden="1"/>
    </xf>
    <xf numFmtId="0" fontId="38" fillId="3" borderId="1" xfId="0" applyFont="1" applyFill="1" applyBorder="1" applyAlignment="1" applyProtection="1">
      <alignment horizontal="center" vertical="center"/>
      <protection hidden="1"/>
    </xf>
    <xf numFmtId="0" fontId="31" fillId="2" borderId="7" xfId="0" applyFont="1" applyFill="1" applyBorder="1" applyAlignment="1" applyProtection="1">
      <alignment horizontal="center" vertical="center" textRotation="90" shrinkToFit="1"/>
      <protection locked="0" hidden="1"/>
    </xf>
    <xf numFmtId="0" fontId="31" fillId="2" borderId="6" xfId="0" applyFont="1" applyFill="1" applyBorder="1" applyAlignment="1" applyProtection="1">
      <alignment horizontal="center" vertical="center" textRotation="90" shrinkToFit="1"/>
      <protection locked="0" hidden="1"/>
    </xf>
    <xf numFmtId="0" fontId="31" fillId="2" borderId="8" xfId="0" applyFont="1" applyFill="1" applyBorder="1" applyAlignment="1" applyProtection="1">
      <alignment horizontal="center" vertical="center" textRotation="90" shrinkToFit="1"/>
      <protection locked="0" hidden="1"/>
    </xf>
    <xf numFmtId="0" fontId="30" fillId="4" borderId="7" xfId="0" applyFont="1" applyFill="1" applyBorder="1" applyAlignment="1" applyProtection="1">
      <alignment horizontal="center" vertical="center" textRotation="90" shrinkToFit="1"/>
      <protection locked="0" hidden="1"/>
    </xf>
    <xf numFmtId="0" fontId="30" fillId="4" borderId="6" xfId="0" applyFont="1" applyFill="1" applyBorder="1" applyAlignment="1" applyProtection="1">
      <alignment horizontal="center" vertical="center" textRotation="90" shrinkToFit="1"/>
      <protection locked="0" hidden="1"/>
    </xf>
    <xf numFmtId="0" fontId="30" fillId="4" borderId="8" xfId="0" applyFont="1" applyFill="1" applyBorder="1" applyAlignment="1" applyProtection="1">
      <alignment horizontal="center" vertical="center" textRotation="90" shrinkToFit="1"/>
      <protection locked="0" hidden="1"/>
    </xf>
    <xf numFmtId="0" fontId="16" fillId="3" borderId="4" xfId="0" applyNumberFormat="1" applyFont="1" applyFill="1" applyBorder="1" applyAlignment="1" applyProtection="1">
      <alignment horizontal="center" vertical="center"/>
      <protection locked="0" hidden="1"/>
    </xf>
    <xf numFmtId="0" fontId="16" fillId="3" borderId="9" xfId="0" applyNumberFormat="1" applyFont="1" applyFill="1" applyBorder="1" applyAlignment="1" applyProtection="1">
      <alignment horizontal="center" vertical="center"/>
      <protection locked="0" hidden="1"/>
    </xf>
    <xf numFmtId="0" fontId="16" fillId="3" borderId="5" xfId="0" applyNumberFormat="1" applyFont="1" applyFill="1" applyBorder="1" applyAlignment="1" applyProtection="1">
      <alignment horizontal="center" vertical="center"/>
      <protection locked="0" hidden="1"/>
    </xf>
    <xf numFmtId="0" fontId="21" fillId="4" borderId="29" xfId="0" applyFont="1" applyFill="1" applyBorder="1" applyAlignment="1" applyProtection="1">
      <alignment horizontal="center" vertical="center" shrinkToFit="1"/>
      <protection locked="0"/>
    </xf>
    <xf numFmtId="0" fontId="21" fillId="4" borderId="71" xfId="0" applyFont="1" applyFill="1" applyBorder="1" applyAlignment="1" applyProtection="1">
      <alignment horizontal="center" vertical="center" shrinkToFit="1"/>
      <protection locked="0"/>
    </xf>
    <xf numFmtId="0" fontId="21" fillId="4" borderId="15" xfId="0" applyFont="1" applyFill="1" applyBorder="1" applyAlignment="1" applyProtection="1">
      <alignment horizontal="center" vertical="center" shrinkToFit="1"/>
      <protection locked="0"/>
    </xf>
    <xf numFmtId="191" fontId="35" fillId="3" borderId="119" xfId="0" applyNumberFormat="1" applyFont="1" applyFill="1" applyBorder="1" applyAlignment="1" applyProtection="1">
      <alignment horizontal="center" textRotation="90" shrinkToFit="1"/>
      <protection locked="0" hidden="1"/>
    </xf>
    <xf numFmtId="191" fontId="56" fillId="4" borderId="116" xfId="0" applyNumberFormat="1" applyFont="1" applyFill="1" applyBorder="1" applyAlignment="1" applyProtection="1">
      <alignment horizontal="center" textRotation="90" shrinkToFit="1"/>
      <protection locked="0" hidden="1"/>
    </xf>
    <xf numFmtId="189" fontId="35" fillId="11" borderId="29" xfId="0" applyNumberFormat="1" applyFont="1" applyFill="1" applyBorder="1" applyAlignment="1" applyProtection="1">
      <alignment horizontal="right" vertical="center" shrinkToFit="1"/>
      <protection hidden="1"/>
    </xf>
    <xf numFmtId="189" fontId="35" fillId="11" borderId="15" xfId="0" applyNumberFormat="1" applyFont="1" applyFill="1" applyBorder="1" applyAlignment="1" applyProtection="1">
      <alignment horizontal="right" vertical="center" shrinkToFit="1"/>
      <protection hidden="1"/>
    </xf>
    <xf numFmtId="191" fontId="56" fillId="4" borderId="35" xfId="0" applyNumberFormat="1" applyFont="1" applyFill="1" applyBorder="1" applyAlignment="1" applyProtection="1">
      <alignment horizontal="center" textRotation="90" shrinkToFit="1"/>
      <protection locked="0" hidden="1"/>
    </xf>
    <xf numFmtId="191" fontId="56" fillId="4" borderId="70" xfId="0" applyNumberFormat="1" applyFont="1" applyFill="1" applyBorder="1" applyAlignment="1" applyProtection="1">
      <alignment horizontal="center" textRotation="90" shrinkToFit="1"/>
      <protection locked="0" hidden="1"/>
    </xf>
    <xf numFmtId="191" fontId="35" fillId="3" borderId="116" xfId="0" applyNumberFormat="1" applyFont="1" applyFill="1" applyBorder="1" applyAlignment="1" applyProtection="1">
      <alignment horizontal="center" textRotation="90" shrinkToFit="1"/>
      <protection locked="0" hidden="1"/>
    </xf>
    <xf numFmtId="191" fontId="35" fillId="3" borderId="38" xfId="0" applyNumberFormat="1" applyFont="1" applyFill="1" applyBorder="1" applyAlignment="1" applyProtection="1">
      <alignment horizontal="center" textRotation="90" shrinkToFit="1"/>
      <protection locked="0" hidden="1"/>
    </xf>
    <xf numFmtId="191" fontId="35" fillId="3" borderId="74" xfId="0" applyNumberFormat="1" applyFont="1" applyFill="1" applyBorder="1" applyAlignment="1" applyProtection="1">
      <alignment horizontal="center" textRotation="90" shrinkToFit="1"/>
      <protection locked="0" hidden="1"/>
    </xf>
    <xf numFmtId="0" fontId="141" fillId="12" borderId="1" xfId="0" applyFont="1" applyFill="1" applyBorder="1" applyAlignment="1" applyProtection="1">
      <alignment horizontal="center" vertical="center" shrinkToFit="1"/>
      <protection hidden="1"/>
    </xf>
    <xf numFmtId="0" fontId="31" fillId="12" borderId="7" xfId="0" applyFont="1" applyFill="1" applyBorder="1" applyAlignment="1" applyProtection="1">
      <alignment horizontal="center" vertical="center" wrapText="1"/>
      <protection locked="0" hidden="1"/>
    </xf>
    <xf numFmtId="0" fontId="31" fillId="12" borderId="6" xfId="0" applyFont="1" applyFill="1" applyBorder="1" applyAlignment="1" applyProtection="1">
      <alignment horizontal="center" vertical="center"/>
      <protection locked="0" hidden="1"/>
    </xf>
    <xf numFmtId="0" fontId="31" fillId="34" borderId="7" xfId="0" applyFont="1" applyFill="1" applyBorder="1" applyAlignment="1" applyProtection="1">
      <alignment horizontal="center" vertical="center"/>
      <protection locked="0" hidden="1"/>
    </xf>
    <xf numFmtId="0" fontId="31" fillId="34" borderId="8" xfId="0" applyFont="1" applyFill="1" applyBorder="1" applyAlignment="1" applyProtection="1">
      <alignment horizontal="center" vertical="center"/>
      <protection locked="0" hidden="1"/>
    </xf>
    <xf numFmtId="0" fontId="31" fillId="12" borderId="7" xfId="0" applyFont="1" applyFill="1" applyBorder="1" applyAlignment="1" applyProtection="1">
      <alignment horizontal="center" vertical="center" shrinkToFit="1"/>
      <protection hidden="1"/>
    </xf>
    <xf numFmtId="0" fontId="31" fillId="12" borderId="8" xfId="0" applyFont="1" applyFill="1" applyBorder="1" applyAlignment="1" applyProtection="1">
      <alignment horizontal="center" vertical="center" shrinkToFit="1"/>
      <protection hidden="1"/>
    </xf>
    <xf numFmtId="0" fontId="15" fillId="12" borderId="1" xfId="0" applyFont="1" applyFill="1" applyBorder="1" applyAlignment="1" applyProtection="1">
      <alignment horizontal="right"/>
      <protection locked="0" hidden="1"/>
    </xf>
    <xf numFmtId="14" fontId="143" fillId="21" borderId="1" xfId="3" applyNumberFormat="1" applyFont="1" applyFill="1" applyBorder="1" applyAlignment="1" applyProtection="1">
      <alignment horizontal="center" vertical="center" shrinkToFit="1"/>
      <protection hidden="1"/>
    </xf>
    <xf numFmtId="0" fontId="74" fillId="0" borderId="74" xfId="0" applyFont="1" applyBorder="1" applyAlignment="1" applyProtection="1">
      <alignment horizontal="center" vertical="center" shrinkToFit="1"/>
      <protection hidden="1"/>
    </xf>
    <xf numFmtId="0" fontId="74" fillId="0" borderId="64" xfId="0" applyFont="1" applyBorder="1" applyAlignment="1" applyProtection="1">
      <alignment horizontal="center" vertical="center" shrinkToFit="1"/>
      <protection hidden="1"/>
    </xf>
    <xf numFmtId="0" fontId="74" fillId="0" borderId="113" xfId="0" applyFont="1" applyBorder="1" applyAlignment="1" applyProtection="1">
      <alignment horizontal="center" vertical="center" shrinkToFit="1"/>
      <protection hidden="1"/>
    </xf>
    <xf numFmtId="0" fontId="32" fillId="4" borderId="116" xfId="0" applyFont="1" applyFill="1" applyBorder="1" applyAlignment="1" applyProtection="1">
      <alignment horizontal="center" vertical="center" wrapText="1" shrinkToFit="1"/>
      <protection hidden="1"/>
    </xf>
    <xf numFmtId="0" fontId="32" fillId="4" borderId="42" xfId="0" applyFont="1" applyFill="1" applyBorder="1" applyAlignment="1" applyProtection="1">
      <alignment horizontal="center" vertical="center" wrapText="1" shrinkToFit="1"/>
      <protection hidden="1"/>
    </xf>
    <xf numFmtId="0" fontId="8" fillId="12" borderId="0" xfId="0" applyFont="1" applyFill="1" applyAlignment="1" applyProtection="1">
      <alignment horizontal="left"/>
      <protection hidden="1"/>
    </xf>
    <xf numFmtId="0" fontId="24" fillId="3" borderId="73" xfId="0" applyFont="1" applyFill="1" applyBorder="1" applyAlignment="1" applyProtection="1">
      <alignment horizontal="center" vertical="center" shrinkToFit="1"/>
      <protection hidden="1"/>
    </xf>
    <xf numFmtId="0" fontId="24" fillId="3" borderId="0" xfId="0" applyFont="1" applyFill="1" applyBorder="1" applyAlignment="1" applyProtection="1">
      <alignment horizontal="center" vertical="center" shrinkToFit="1"/>
      <protection hidden="1"/>
    </xf>
    <xf numFmtId="0" fontId="24" fillId="3" borderId="72" xfId="0" applyFont="1" applyFill="1" applyBorder="1" applyAlignment="1" applyProtection="1">
      <alignment horizontal="center" vertical="center" shrinkToFit="1"/>
      <protection hidden="1"/>
    </xf>
    <xf numFmtId="0" fontId="27" fillId="12" borderId="7" xfId="0" applyFont="1" applyFill="1" applyBorder="1" applyAlignment="1" applyProtection="1">
      <alignment horizontal="center" vertical="center" textRotation="90" shrinkToFit="1"/>
      <protection hidden="1"/>
    </xf>
    <xf numFmtId="0" fontId="27" fillId="12" borderId="6" xfId="0" applyFont="1" applyFill="1" applyBorder="1" applyAlignment="1" applyProtection="1">
      <alignment horizontal="center" vertical="center" textRotation="90" shrinkToFit="1"/>
      <protection hidden="1"/>
    </xf>
    <xf numFmtId="0" fontId="27" fillId="2" borderId="7" xfId="0" applyFont="1" applyFill="1" applyBorder="1" applyAlignment="1" applyProtection="1">
      <alignment horizontal="center" vertical="center" textRotation="90" shrinkToFit="1"/>
      <protection hidden="1"/>
    </xf>
    <xf numFmtId="0" fontId="27" fillId="2" borderId="6" xfId="0" applyFont="1" applyFill="1" applyBorder="1" applyAlignment="1" applyProtection="1">
      <alignment horizontal="center" vertical="center" textRotation="90" shrinkToFit="1"/>
      <protection hidden="1"/>
    </xf>
    <xf numFmtId="0" fontId="59" fillId="3" borderId="0" xfId="0" applyFont="1" applyFill="1" applyAlignment="1" applyProtection="1">
      <alignment horizontal="center" vertical="center" shrinkToFit="1"/>
      <protection hidden="1"/>
    </xf>
    <xf numFmtId="0" fontId="24" fillId="7" borderId="7" xfId="0" applyNumberFormat="1" applyFont="1" applyFill="1" applyBorder="1" applyAlignment="1" applyProtection="1">
      <alignment horizontal="center" vertical="center" textRotation="90"/>
      <protection hidden="1"/>
    </xf>
    <xf numFmtId="0" fontId="24" fillId="7" borderId="6" xfId="0" applyNumberFormat="1" applyFont="1" applyFill="1" applyBorder="1" applyAlignment="1" applyProtection="1">
      <alignment horizontal="center" vertical="center" textRotation="90"/>
      <protection hidden="1"/>
    </xf>
    <xf numFmtId="0" fontId="24" fillId="7" borderId="8" xfId="0" applyNumberFormat="1" applyFont="1" applyFill="1" applyBorder="1" applyAlignment="1" applyProtection="1">
      <alignment horizontal="center" vertical="center" textRotation="90"/>
      <protection hidden="1"/>
    </xf>
    <xf numFmtId="0" fontId="36" fillId="4" borderId="7" xfId="0" applyFont="1" applyFill="1" applyBorder="1" applyAlignment="1" applyProtection="1">
      <alignment horizontal="center" vertical="center" textRotation="90" shrinkToFit="1"/>
      <protection hidden="1"/>
    </xf>
    <xf numFmtId="0" fontId="36" fillId="4" borderId="8" xfId="0" applyFont="1" applyFill="1" applyBorder="1" applyAlignment="1" applyProtection="1">
      <alignment horizontal="center" vertical="center" textRotation="90" shrinkToFit="1"/>
      <protection hidden="1"/>
    </xf>
    <xf numFmtId="49" fontId="31" fillId="4" borderId="7" xfId="0" applyNumberFormat="1" applyFont="1" applyFill="1" applyBorder="1" applyAlignment="1" applyProtection="1">
      <alignment horizontal="center" vertical="center" wrapText="1"/>
      <protection hidden="1"/>
    </xf>
    <xf numFmtId="0" fontId="31" fillId="4" borderId="6" xfId="0" applyNumberFormat="1" applyFont="1" applyFill="1" applyBorder="1" applyAlignment="1" applyProtection="1">
      <alignment horizontal="center" vertical="center" wrapText="1"/>
      <protection hidden="1"/>
    </xf>
    <xf numFmtId="0" fontId="31" fillId="4" borderId="8" xfId="0" applyNumberFormat="1" applyFont="1" applyFill="1" applyBorder="1" applyAlignment="1" applyProtection="1">
      <alignment horizontal="center" vertical="center" wrapText="1"/>
      <protection hidden="1"/>
    </xf>
    <xf numFmtId="0" fontId="24" fillId="7" borderId="16" xfId="0" applyNumberFormat="1" applyFont="1" applyFill="1" applyBorder="1" applyAlignment="1" applyProtection="1">
      <alignment horizontal="center" vertical="center"/>
      <protection hidden="1"/>
    </xf>
    <xf numFmtId="0" fontId="24" fillId="7" borderId="0" xfId="0" applyNumberFormat="1" applyFont="1" applyFill="1" applyBorder="1" applyAlignment="1" applyProtection="1">
      <alignment horizontal="center" vertical="center"/>
      <protection hidden="1"/>
    </xf>
    <xf numFmtId="0" fontId="24" fillId="7" borderId="1" xfId="0" applyNumberFormat="1" applyFont="1" applyFill="1" applyBorder="1" applyAlignment="1" applyProtection="1">
      <alignment horizontal="center" vertical="center"/>
      <protection hidden="1"/>
    </xf>
    <xf numFmtId="0" fontId="38" fillId="3" borderId="7" xfId="0" applyFont="1" applyFill="1" applyBorder="1" applyAlignment="1" applyProtection="1">
      <alignment horizontal="center" vertical="center" textRotation="90" shrinkToFit="1"/>
      <protection hidden="1"/>
    </xf>
    <xf numFmtId="0" fontId="21" fillId="3" borderId="6" xfId="0" applyFont="1" applyFill="1" applyBorder="1" applyAlignment="1" applyProtection="1">
      <alignment horizontal="center" vertical="center" textRotation="90" shrinkToFit="1"/>
      <protection hidden="1"/>
    </xf>
    <xf numFmtId="0" fontId="21" fillId="3" borderId="8" xfId="0" applyFont="1" applyFill="1" applyBorder="1" applyAlignment="1" applyProtection="1">
      <alignment horizontal="center" vertical="center" textRotation="90" shrinkToFit="1"/>
      <protection hidden="1"/>
    </xf>
    <xf numFmtId="0" fontId="49" fillId="11" borderId="7" xfId="0" applyFont="1" applyFill="1" applyBorder="1" applyAlignment="1" applyProtection="1">
      <alignment horizontal="center" vertical="center" textRotation="90" shrinkToFit="1"/>
      <protection hidden="1"/>
    </xf>
    <xf numFmtId="0" fontId="49" fillId="11" borderId="6" xfId="0" applyFont="1" applyFill="1" applyBorder="1" applyAlignment="1" applyProtection="1">
      <alignment horizontal="center" vertical="center" textRotation="90" shrinkToFit="1"/>
      <protection hidden="1"/>
    </xf>
    <xf numFmtId="0" fontId="49" fillId="11" borderId="8" xfId="0" applyFont="1" applyFill="1" applyBorder="1" applyAlignment="1" applyProtection="1">
      <alignment horizontal="center" vertical="center" textRotation="90" shrinkToFit="1"/>
      <protection hidden="1"/>
    </xf>
    <xf numFmtId="0" fontId="24" fillId="4" borderId="0" xfId="0" applyFont="1" applyFill="1" applyAlignment="1" applyProtection="1">
      <alignment horizontal="left" vertical="center" indent="1" shrinkToFit="1"/>
      <protection hidden="1"/>
    </xf>
    <xf numFmtId="0" fontId="15" fillId="0" borderId="0" xfId="0" applyFont="1" applyAlignment="1">
      <alignment horizontal="left" vertical="center" indent="1" shrinkToFit="1"/>
    </xf>
    <xf numFmtId="0" fontId="25" fillId="2" borderId="7" xfId="0" applyFont="1" applyFill="1" applyBorder="1" applyAlignment="1" applyProtection="1">
      <alignment horizontal="center" vertical="center" textRotation="90" shrinkToFit="1"/>
      <protection hidden="1"/>
    </xf>
    <xf numFmtId="0" fontId="25" fillId="2" borderId="6" xfId="0" applyFont="1" applyFill="1" applyBorder="1" applyAlignment="1" applyProtection="1">
      <alignment horizontal="center" vertical="center" textRotation="90" shrinkToFit="1"/>
      <protection hidden="1"/>
    </xf>
    <xf numFmtId="0" fontId="25" fillId="2" borderId="8" xfId="0" applyFont="1" applyFill="1" applyBorder="1" applyAlignment="1" applyProtection="1">
      <alignment horizontal="center" vertical="center" textRotation="90" shrinkToFit="1"/>
      <protection hidden="1"/>
    </xf>
    <xf numFmtId="0" fontId="34" fillId="12" borderId="7" xfId="0" applyFont="1" applyFill="1" applyBorder="1" applyAlignment="1" applyProtection="1">
      <alignment horizontal="center" vertical="center" textRotation="90"/>
      <protection hidden="1"/>
    </xf>
    <xf numFmtId="0" fontId="34" fillId="12" borderId="6" xfId="0" applyFont="1" applyFill="1" applyBorder="1" applyAlignment="1" applyProtection="1">
      <alignment horizontal="center" vertical="center" textRotation="90"/>
      <protection hidden="1"/>
    </xf>
    <xf numFmtId="0" fontId="34" fillId="12" borderId="8" xfId="0" applyFont="1" applyFill="1" applyBorder="1" applyAlignment="1" applyProtection="1">
      <alignment horizontal="center" vertical="center" textRotation="90"/>
      <protection hidden="1"/>
    </xf>
    <xf numFmtId="0" fontId="25" fillId="3" borderId="7" xfId="0" applyFont="1" applyFill="1" applyBorder="1" applyAlignment="1" applyProtection="1">
      <alignment horizontal="center" vertical="center" textRotation="90" shrinkToFit="1"/>
      <protection hidden="1"/>
    </xf>
    <xf numFmtId="0" fontId="22" fillId="3" borderId="6" xfId="0" applyFont="1" applyFill="1" applyBorder="1" applyAlignment="1" applyProtection="1">
      <alignment horizontal="center" vertical="center" textRotation="90" shrinkToFit="1"/>
      <protection hidden="1"/>
    </xf>
    <xf numFmtId="0" fontId="22" fillId="3" borderId="8" xfId="0" applyFont="1" applyFill="1" applyBorder="1" applyAlignment="1" applyProtection="1">
      <alignment horizontal="center" vertical="center" textRotation="90" shrinkToFit="1"/>
      <protection hidden="1"/>
    </xf>
    <xf numFmtId="1" fontId="38" fillId="3" borderId="29" xfId="0" applyNumberFormat="1" applyFont="1" applyFill="1" applyBorder="1" applyAlignment="1" applyProtection="1">
      <alignment horizontal="center" vertical="center" shrinkToFit="1"/>
    </xf>
    <xf numFmtId="1" fontId="38" fillId="3" borderId="71" xfId="0" applyNumberFormat="1" applyFont="1" applyFill="1" applyBorder="1" applyAlignment="1" applyProtection="1">
      <alignment horizontal="center" vertical="center" shrinkToFit="1"/>
    </xf>
    <xf numFmtId="1" fontId="38" fillId="3" borderId="15" xfId="0" applyNumberFormat="1" applyFont="1" applyFill="1" applyBorder="1" applyAlignment="1" applyProtection="1">
      <alignment horizontal="center" vertical="center" shrinkToFit="1"/>
    </xf>
    <xf numFmtId="0" fontId="26" fillId="4" borderId="1" xfId="0" applyFont="1" applyFill="1" applyBorder="1" applyAlignment="1" applyProtection="1">
      <alignment horizontal="right" vertical="center" shrinkToFit="1"/>
      <protection hidden="1"/>
    </xf>
    <xf numFmtId="0" fontId="27" fillId="3" borderId="7" xfId="0" applyFont="1" applyFill="1" applyBorder="1" applyAlignment="1" applyProtection="1">
      <alignment horizontal="center" vertical="center" textRotation="90" shrinkToFit="1"/>
      <protection hidden="1"/>
    </xf>
    <xf numFmtId="0" fontId="27" fillId="3" borderId="6" xfId="0" applyFont="1" applyFill="1" applyBorder="1" applyAlignment="1" applyProtection="1">
      <alignment horizontal="center" vertical="center" textRotation="90" shrinkToFit="1"/>
      <protection hidden="1"/>
    </xf>
    <xf numFmtId="0" fontId="26" fillId="4" borderId="1" xfId="0" applyFont="1" applyFill="1" applyBorder="1" applyAlignment="1" applyProtection="1">
      <alignment horizontal="center" vertical="center" shrinkToFit="1"/>
      <protection hidden="1"/>
    </xf>
    <xf numFmtId="0" fontId="24" fillId="4" borderId="0" xfId="0" applyFont="1" applyFill="1" applyAlignment="1" applyProtection="1">
      <alignment horizontal="center" vertical="center" shrinkToFit="1"/>
      <protection hidden="1"/>
    </xf>
    <xf numFmtId="0" fontId="56" fillId="6" borderId="6" xfId="0" applyFont="1" applyFill="1" applyBorder="1" applyAlignment="1" applyProtection="1">
      <alignment horizontal="center" vertical="center" textRotation="90" shrinkToFit="1"/>
      <protection hidden="1"/>
    </xf>
    <xf numFmtId="0" fontId="56" fillId="6" borderId="8" xfId="0" applyFont="1" applyFill="1" applyBorder="1" applyAlignment="1" applyProtection="1">
      <alignment horizontal="center" vertical="center" textRotation="90" shrinkToFit="1"/>
      <protection hidden="1"/>
    </xf>
    <xf numFmtId="0" fontId="38" fillId="7" borderId="6" xfId="0" applyFont="1" applyFill="1" applyBorder="1" applyAlignment="1" applyProtection="1">
      <alignment horizontal="center" textRotation="90" shrinkToFit="1"/>
      <protection hidden="1"/>
    </xf>
    <xf numFmtId="0" fontId="38" fillId="7" borderId="8" xfId="0" applyFont="1" applyFill="1" applyBorder="1" applyAlignment="1" applyProtection="1">
      <alignment horizontal="center" textRotation="90" shrinkToFit="1"/>
      <protection hidden="1"/>
    </xf>
    <xf numFmtId="0" fontId="95" fillId="4" borderId="0" xfId="0" applyFont="1" applyFill="1" applyAlignment="1" applyProtection="1">
      <alignment horizontal="center" vertical="center" shrinkToFit="1"/>
      <protection hidden="1"/>
    </xf>
    <xf numFmtId="0" fontId="29" fillId="4" borderId="0" xfId="5" applyFont="1" applyFill="1" applyAlignment="1" applyProtection="1">
      <alignment horizontal="center" vertical="center" shrinkToFit="1"/>
      <protection hidden="1"/>
    </xf>
    <xf numFmtId="0" fontId="69" fillId="4" borderId="0" xfId="5" applyFont="1" applyFill="1" applyAlignment="1" applyProtection="1">
      <alignment horizontal="center" vertical="center" shrinkToFit="1"/>
      <protection hidden="1"/>
    </xf>
    <xf numFmtId="0" fontId="24" fillId="4" borderId="0" xfId="5" applyFont="1" applyFill="1" applyAlignment="1" applyProtection="1">
      <alignment horizontal="left" vertical="center" shrinkToFit="1"/>
      <protection hidden="1"/>
    </xf>
    <xf numFmtId="0" fontId="25" fillId="4" borderId="0" xfId="5" applyFont="1" applyFill="1" applyBorder="1" applyAlignment="1" applyProtection="1">
      <alignment horizontal="center" vertical="center" shrinkToFit="1"/>
      <protection hidden="1"/>
    </xf>
    <xf numFmtId="0" fontId="36" fillId="4" borderId="0" xfId="5" applyFont="1" applyFill="1" applyAlignment="1" applyProtection="1">
      <alignment horizontal="left" vertical="center" shrinkToFit="1"/>
      <protection hidden="1"/>
    </xf>
    <xf numFmtId="0" fontId="36" fillId="4" borderId="0" xfId="5" applyFont="1" applyFill="1" applyAlignment="1" applyProtection="1">
      <alignment horizontal="center" vertical="center" shrinkToFit="1"/>
      <protection hidden="1"/>
    </xf>
    <xf numFmtId="0" fontId="24" fillId="4" borderId="0" xfId="5" applyFont="1" applyFill="1" applyBorder="1" applyAlignment="1" applyProtection="1">
      <alignment horizontal="center" vertical="center" shrinkToFit="1"/>
      <protection hidden="1"/>
    </xf>
    <xf numFmtId="0" fontId="49" fillId="11" borderId="7" xfId="5" applyFont="1" applyFill="1" applyBorder="1" applyAlignment="1" applyProtection="1">
      <alignment horizontal="center" vertical="center" textRotation="90" shrinkToFit="1"/>
    </xf>
    <xf numFmtId="0" fontId="49" fillId="11" borderId="6" xfId="5" applyFont="1" applyFill="1" applyBorder="1" applyAlignment="1" applyProtection="1">
      <alignment horizontal="center" vertical="center" textRotation="90" shrinkToFit="1"/>
    </xf>
    <xf numFmtId="0" fontId="49" fillId="11" borderId="8" xfId="5" applyFont="1" applyFill="1" applyBorder="1" applyAlignment="1" applyProtection="1">
      <alignment horizontal="center" vertical="center" textRotation="90" shrinkToFit="1"/>
    </xf>
    <xf numFmtId="0" fontId="49" fillId="4" borderId="7" xfId="5" applyFont="1" applyFill="1" applyBorder="1" applyAlignment="1" applyProtection="1">
      <alignment horizontal="center" vertical="center" textRotation="90" shrinkToFit="1"/>
    </xf>
    <xf numFmtId="0" fontId="49" fillId="4" borderId="6" xfId="5" applyFont="1" applyFill="1" applyBorder="1" applyAlignment="1" applyProtection="1">
      <alignment horizontal="center" vertical="center" textRotation="90" shrinkToFit="1"/>
    </xf>
    <xf numFmtId="0" fontId="49" fillId="4" borderId="8" xfId="5" applyFont="1" applyFill="1" applyBorder="1" applyAlignment="1" applyProtection="1">
      <alignment horizontal="center" vertical="center" textRotation="90" shrinkToFit="1"/>
    </xf>
    <xf numFmtId="0" fontId="34" fillId="7" borderId="7" xfId="5" applyFont="1" applyFill="1" applyBorder="1" applyAlignment="1" applyProtection="1">
      <alignment horizontal="center" vertical="center"/>
    </xf>
    <xf numFmtId="0" fontId="34" fillId="7" borderId="6" xfId="5" applyFont="1" applyFill="1" applyBorder="1" applyAlignment="1" applyProtection="1">
      <alignment horizontal="center" vertical="center"/>
    </xf>
    <xf numFmtId="0" fontId="34" fillId="7" borderId="8" xfId="5" applyFont="1" applyFill="1" applyBorder="1" applyAlignment="1" applyProtection="1">
      <alignment horizontal="center" vertical="center"/>
    </xf>
    <xf numFmtId="0" fontId="38" fillId="3" borderId="7" xfId="5" applyFont="1" applyFill="1" applyBorder="1" applyAlignment="1" applyProtection="1">
      <alignment horizontal="center" vertical="center" textRotation="90" shrinkToFit="1"/>
    </xf>
    <xf numFmtId="0" fontId="38" fillId="3" borderId="6" xfId="5" applyFont="1" applyFill="1" applyBorder="1" applyAlignment="1" applyProtection="1">
      <alignment horizontal="center" vertical="center" textRotation="90" shrinkToFit="1"/>
    </xf>
    <xf numFmtId="0" fontId="38" fillId="3" borderId="8" xfId="5" applyFont="1" applyFill="1" applyBorder="1" applyAlignment="1" applyProtection="1">
      <alignment horizontal="center" vertical="center" textRotation="90" shrinkToFit="1"/>
    </xf>
    <xf numFmtId="0" fontId="44" fillId="31" borderId="29" xfId="5" applyFont="1" applyFill="1" applyBorder="1" applyAlignment="1" applyProtection="1">
      <alignment horizontal="center" vertical="center" shrinkToFit="1"/>
      <protection hidden="1"/>
    </xf>
    <xf numFmtId="0" fontId="44" fillId="31" borderId="71" xfId="5" applyFont="1" applyFill="1" applyBorder="1" applyAlignment="1" applyProtection="1">
      <alignment horizontal="center" vertical="center" shrinkToFit="1"/>
      <protection hidden="1"/>
    </xf>
    <xf numFmtId="0" fontId="44" fillId="31" borderId="15" xfId="5" applyFont="1" applyFill="1" applyBorder="1" applyAlignment="1" applyProtection="1">
      <alignment horizontal="center" vertical="center" shrinkToFit="1"/>
      <protection hidden="1"/>
    </xf>
    <xf numFmtId="0" fontId="35" fillId="13" borderId="7" xfId="5" applyFont="1" applyFill="1" applyBorder="1" applyAlignment="1" applyProtection="1">
      <alignment horizontal="center" vertical="center" textRotation="90" shrinkToFit="1"/>
    </xf>
    <xf numFmtId="0" fontId="35" fillId="13" borderId="8" xfId="5" applyFont="1" applyFill="1" applyBorder="1" applyAlignment="1" applyProtection="1">
      <alignment horizontal="center" vertical="center" textRotation="90" shrinkToFit="1"/>
    </xf>
    <xf numFmtId="0" fontId="119" fillId="35" borderId="7" xfId="5" applyFont="1" applyFill="1" applyBorder="1" applyAlignment="1" applyProtection="1">
      <alignment horizontal="center" textRotation="90" shrinkToFit="1"/>
      <protection hidden="1"/>
    </xf>
    <xf numFmtId="0" fontId="119" fillId="35" borderId="6" xfId="5" applyFont="1" applyFill="1" applyBorder="1" applyAlignment="1" applyProtection="1">
      <alignment horizontal="center" textRotation="90" shrinkToFit="1"/>
      <protection hidden="1"/>
    </xf>
    <xf numFmtId="0" fontId="119" fillId="35" borderId="8" xfId="5" applyFont="1" applyFill="1" applyBorder="1" applyAlignment="1" applyProtection="1">
      <alignment horizontal="center" textRotation="90" shrinkToFit="1"/>
      <protection hidden="1"/>
    </xf>
    <xf numFmtId="0" fontId="35" fillId="4" borderId="4" xfId="5" applyFont="1" applyFill="1" applyBorder="1" applyAlignment="1" applyProtection="1">
      <alignment horizontal="center" vertical="center" textRotation="90" shrinkToFit="1"/>
    </xf>
    <xf numFmtId="0" fontId="35" fillId="4" borderId="5" xfId="5" applyFont="1" applyFill="1" applyBorder="1" applyAlignment="1" applyProtection="1">
      <alignment horizontal="center" vertical="center" textRotation="90" shrinkToFit="1"/>
    </xf>
    <xf numFmtId="0" fontId="35" fillId="12" borderId="7" xfId="5" applyFont="1" applyFill="1" applyBorder="1" applyAlignment="1" applyProtection="1">
      <alignment horizontal="center" vertical="center" textRotation="90" shrinkToFit="1"/>
    </xf>
    <xf numFmtId="0" fontId="35" fillId="12" borderId="8" xfId="5" applyFont="1" applyFill="1" applyBorder="1" applyAlignment="1" applyProtection="1">
      <alignment horizontal="center" vertical="center" textRotation="90" shrinkToFit="1"/>
    </xf>
    <xf numFmtId="0" fontId="35" fillId="4" borderId="7" xfId="5" applyFont="1" applyFill="1" applyBorder="1" applyAlignment="1" applyProtection="1">
      <alignment horizontal="center" vertical="center" textRotation="90" shrinkToFit="1"/>
    </xf>
    <xf numFmtId="0" fontId="35" fillId="4" borderId="8" xfId="5" applyFont="1" applyFill="1" applyBorder="1" applyAlignment="1" applyProtection="1">
      <alignment horizontal="center" vertical="center" textRotation="90" shrinkToFit="1"/>
    </xf>
    <xf numFmtId="0" fontId="44" fillId="32" borderId="29" xfId="5" applyFont="1" applyFill="1" applyBorder="1" applyAlignment="1" applyProtection="1">
      <alignment horizontal="center" vertical="center" shrinkToFit="1"/>
      <protection hidden="1"/>
    </xf>
    <xf numFmtId="0" fontId="44" fillId="32" borderId="71" xfId="5" applyFont="1" applyFill="1" applyBorder="1" applyAlignment="1" applyProtection="1">
      <alignment horizontal="center" vertical="center" shrinkToFit="1"/>
      <protection hidden="1"/>
    </xf>
    <xf numFmtId="0" fontId="44" fillId="32" borderId="15" xfId="5" applyFont="1" applyFill="1" applyBorder="1" applyAlignment="1" applyProtection="1">
      <alignment horizontal="center" vertical="center" shrinkToFit="1"/>
      <protection hidden="1"/>
    </xf>
    <xf numFmtId="0" fontId="25" fillId="12" borderId="7" xfId="5" applyFont="1" applyFill="1" applyBorder="1" applyAlignment="1" applyProtection="1">
      <alignment horizontal="center" vertical="center" textRotation="90" shrinkToFit="1"/>
    </xf>
    <xf numFmtId="0" fontId="25" fillId="12" borderId="6" xfId="5" applyFont="1" applyFill="1" applyBorder="1" applyAlignment="1" applyProtection="1">
      <alignment horizontal="center" vertical="center" textRotation="90" shrinkToFit="1"/>
    </xf>
    <xf numFmtId="0" fontId="25" fillId="12" borderId="8" xfId="5" applyFont="1" applyFill="1" applyBorder="1" applyAlignment="1" applyProtection="1">
      <alignment horizontal="center" vertical="center" textRotation="90" shrinkToFit="1"/>
    </xf>
    <xf numFmtId="0" fontId="25" fillId="7" borderId="7" xfId="5" applyFont="1" applyFill="1" applyBorder="1" applyAlignment="1" applyProtection="1">
      <alignment horizontal="center" vertical="center" textRotation="90" shrinkToFit="1"/>
    </xf>
    <xf numFmtId="0" fontId="25" fillId="7" borderId="6" xfId="5" applyFont="1" applyFill="1" applyBorder="1" applyAlignment="1" applyProtection="1">
      <alignment horizontal="center" vertical="center" textRotation="90" shrinkToFit="1"/>
    </xf>
    <xf numFmtId="0" fontId="25" fillId="7" borderId="8" xfId="5" applyFont="1" applyFill="1" applyBorder="1" applyAlignment="1" applyProtection="1">
      <alignment horizontal="center" vertical="center" textRotation="90" shrinkToFit="1"/>
    </xf>
    <xf numFmtId="0" fontId="95" fillId="7" borderId="6" xfId="5" applyFont="1" applyFill="1" applyBorder="1" applyAlignment="1" applyProtection="1">
      <alignment horizontal="center" textRotation="90" shrinkToFit="1"/>
      <protection hidden="1"/>
    </xf>
    <xf numFmtId="0" fontId="95" fillId="7" borderId="8" xfId="5" applyFont="1" applyFill="1" applyBorder="1" applyAlignment="1" applyProtection="1">
      <alignment horizontal="center" textRotation="90" shrinkToFit="1"/>
      <protection hidden="1"/>
    </xf>
    <xf numFmtId="0" fontId="22" fillId="6" borderId="6" xfId="5" applyFont="1" applyFill="1" applyBorder="1" applyAlignment="1" applyProtection="1">
      <alignment horizontal="center" vertical="center" textRotation="90" shrinkToFit="1"/>
      <protection hidden="1"/>
    </xf>
    <xf numFmtId="0" fontId="22" fillId="6" borderId="8" xfId="5" applyFont="1" applyFill="1" applyBorder="1" applyAlignment="1" applyProtection="1">
      <alignment horizontal="center" vertical="center" textRotation="90" shrinkToFit="1"/>
      <protection hidden="1"/>
    </xf>
    <xf numFmtId="0" fontId="119" fillId="39" borderId="7" xfId="5" applyFont="1" applyFill="1" applyBorder="1" applyAlignment="1" applyProtection="1">
      <alignment horizontal="center" textRotation="90" shrinkToFit="1"/>
      <protection hidden="1"/>
    </xf>
    <xf numFmtId="0" fontId="119" fillId="39" borderId="6" xfId="5" applyFont="1" applyFill="1" applyBorder="1" applyAlignment="1" applyProtection="1">
      <alignment horizontal="center" textRotation="90" shrinkToFit="1"/>
      <protection hidden="1"/>
    </xf>
    <xf numFmtId="0" fontId="119" fillId="39" borderId="8" xfId="5" applyFont="1" applyFill="1" applyBorder="1" applyAlignment="1" applyProtection="1">
      <alignment horizontal="center" textRotation="90" shrinkToFit="1"/>
      <protection hidden="1"/>
    </xf>
    <xf numFmtId="0" fontId="68" fillId="3" borderId="0" xfId="0" applyFont="1" applyFill="1" applyAlignment="1" applyProtection="1">
      <alignment horizontal="center" vertical="center"/>
      <protection hidden="1"/>
    </xf>
    <xf numFmtId="0" fontId="25" fillId="4" borderId="131" xfId="0" applyFont="1" applyFill="1" applyBorder="1" applyAlignment="1" applyProtection="1">
      <alignment horizontal="center" vertical="center"/>
    </xf>
    <xf numFmtId="0" fontId="25" fillId="4" borderId="97" xfId="0" applyFont="1" applyFill="1" applyBorder="1" applyAlignment="1" applyProtection="1">
      <alignment horizontal="center" vertical="center"/>
    </xf>
    <xf numFmtId="0" fontId="25" fillId="4" borderId="132" xfId="0" applyFont="1" applyFill="1" applyBorder="1" applyAlignment="1" applyProtection="1">
      <alignment horizontal="center" vertical="center"/>
    </xf>
    <xf numFmtId="0" fontId="25" fillId="2" borderId="133" xfId="0" applyFont="1" applyFill="1" applyBorder="1" applyAlignment="1" applyProtection="1">
      <alignment horizontal="center" vertical="center"/>
    </xf>
    <xf numFmtId="0" fontId="25" fillId="2" borderId="131" xfId="0" applyFont="1" applyFill="1" applyBorder="1" applyAlignment="1" applyProtection="1">
      <alignment horizontal="center" vertical="center"/>
    </xf>
    <xf numFmtId="0" fontId="25" fillId="2" borderId="97" xfId="0" applyFont="1" applyFill="1" applyBorder="1" applyAlignment="1" applyProtection="1">
      <alignment horizontal="center" vertical="center"/>
    </xf>
    <xf numFmtId="0" fontId="25" fillId="2" borderId="134" xfId="0" applyFont="1" applyFill="1" applyBorder="1" applyAlignment="1" applyProtection="1">
      <alignment horizontal="center" vertical="center"/>
    </xf>
    <xf numFmtId="0" fontId="15" fillId="0" borderId="90" xfId="0" applyFont="1" applyBorder="1" applyAlignment="1" applyProtection="1">
      <alignment horizontal="center" vertical="center" shrinkToFit="1"/>
      <protection hidden="1"/>
    </xf>
    <xf numFmtId="0" fontId="15" fillId="0" borderId="128" xfId="0" applyFont="1" applyBorder="1" applyAlignment="1" applyProtection="1">
      <alignment horizontal="center" vertical="center" shrinkToFit="1"/>
      <protection hidden="1"/>
    </xf>
    <xf numFmtId="0" fontId="25" fillId="11" borderId="135" xfId="0" applyFont="1" applyFill="1" applyBorder="1" applyAlignment="1" applyProtection="1">
      <alignment horizontal="center" vertical="center"/>
    </xf>
    <xf numFmtId="0" fontId="25" fillId="11" borderId="136" xfId="0" applyFont="1" applyFill="1" applyBorder="1" applyAlignment="1" applyProtection="1">
      <alignment horizontal="center" vertical="center"/>
    </xf>
    <xf numFmtId="0" fontId="25" fillId="11" borderId="126" xfId="0" applyFont="1" applyFill="1" applyBorder="1" applyAlignment="1" applyProtection="1">
      <alignment horizontal="center" vertical="center"/>
    </xf>
    <xf numFmtId="0" fontId="25" fillId="11" borderId="127" xfId="0" applyFont="1" applyFill="1" applyBorder="1" applyAlignment="1" applyProtection="1">
      <alignment horizontal="center" vertical="center"/>
    </xf>
    <xf numFmtId="0" fontId="16" fillId="3" borderId="0" xfId="0" applyFont="1" applyFill="1" applyAlignment="1" applyProtection="1">
      <alignment horizontal="center" vertical="center" shrinkToFit="1"/>
      <protection hidden="1"/>
    </xf>
    <xf numFmtId="0" fontId="27" fillId="3" borderId="79" xfId="0" applyFont="1" applyFill="1" applyBorder="1" applyAlignment="1" applyProtection="1">
      <alignment horizontal="left" vertical="center" shrinkToFit="1"/>
      <protection hidden="1"/>
    </xf>
    <xf numFmtId="0" fontId="27" fillId="3" borderId="79" xfId="0" applyFont="1" applyFill="1" applyBorder="1" applyAlignment="1" applyProtection="1">
      <alignment horizontal="center" vertical="center"/>
      <protection hidden="1"/>
    </xf>
    <xf numFmtId="0" fontId="25" fillId="2" borderId="124" xfId="0" applyFont="1" applyFill="1" applyBorder="1" applyAlignment="1" applyProtection="1">
      <alignment horizontal="center" vertical="center" textRotation="90" shrinkToFit="1"/>
    </xf>
    <xf numFmtId="0" fontId="25" fillId="2" borderId="108" xfId="0" applyFont="1" applyFill="1" applyBorder="1" applyAlignment="1" applyProtection="1">
      <alignment horizontal="center" vertical="center" textRotation="90" shrinkToFit="1"/>
    </xf>
    <xf numFmtId="0" fontId="50" fillId="2" borderId="125" xfId="0" applyFont="1" applyFill="1" applyBorder="1" applyAlignment="1" applyProtection="1">
      <alignment horizontal="center" vertical="center" shrinkToFit="1"/>
    </xf>
    <xf numFmtId="0" fontId="50" fillId="2" borderId="109" xfId="0" applyFont="1" applyFill="1" applyBorder="1" applyAlignment="1" applyProtection="1">
      <alignment horizontal="center" vertical="center" shrinkToFit="1"/>
    </xf>
    <xf numFmtId="0" fontId="15" fillId="3" borderId="129" xfId="0" applyFont="1" applyFill="1" applyBorder="1" applyAlignment="1" applyProtection="1">
      <alignment horizontal="center" vertical="center" shrinkToFit="1"/>
      <protection hidden="1"/>
    </xf>
    <xf numFmtId="0" fontId="15" fillId="3" borderId="130" xfId="0" applyFont="1" applyFill="1" applyBorder="1" applyAlignment="1" applyProtection="1">
      <alignment horizontal="center" vertical="center" shrinkToFit="1"/>
      <protection hidden="1"/>
    </xf>
    <xf numFmtId="0" fontId="15" fillId="0" borderId="100" xfId="0" applyFont="1" applyBorder="1" applyAlignment="1" applyProtection="1">
      <alignment horizontal="center" vertical="center" shrinkToFit="1"/>
      <protection hidden="1"/>
    </xf>
    <xf numFmtId="0" fontId="15" fillId="0" borderId="104" xfId="0" applyFont="1" applyBorder="1" applyAlignment="1" applyProtection="1">
      <alignment horizontal="center" vertical="center" shrinkToFit="1"/>
      <protection hidden="1"/>
    </xf>
    <xf numFmtId="0" fontId="24" fillId="0" borderId="120" xfId="0" applyFont="1" applyBorder="1" applyAlignment="1" applyProtection="1">
      <alignment horizontal="center" shrinkToFit="1"/>
      <protection hidden="1"/>
    </xf>
    <xf numFmtId="2" fontId="23" fillId="4" borderId="80" xfId="0" applyNumberFormat="1" applyFont="1" applyFill="1" applyBorder="1" applyAlignment="1" applyProtection="1">
      <alignment horizontal="center" vertical="center"/>
      <protection hidden="1"/>
    </xf>
    <xf numFmtId="2" fontId="23" fillId="4" borderId="81" xfId="0" applyNumberFormat="1" applyFont="1" applyFill="1" applyBorder="1" applyAlignment="1" applyProtection="1">
      <alignment horizontal="center" vertical="center"/>
      <protection hidden="1"/>
    </xf>
    <xf numFmtId="2" fontId="23" fillId="4" borderId="80" xfId="0" applyNumberFormat="1" applyFont="1" applyFill="1" applyBorder="1" applyAlignment="1" applyProtection="1">
      <alignment horizontal="center" vertical="center" shrinkToFit="1"/>
      <protection hidden="1"/>
    </xf>
    <xf numFmtId="2" fontId="23" fillId="4" borderId="81" xfId="0" applyNumberFormat="1" applyFont="1" applyFill="1" applyBorder="1" applyAlignment="1" applyProtection="1">
      <alignment horizontal="center" vertical="center" shrinkToFit="1"/>
      <protection hidden="1"/>
    </xf>
    <xf numFmtId="2" fontId="23" fillId="3" borderId="80" xfId="0" applyNumberFormat="1" applyFont="1" applyFill="1" applyBorder="1" applyAlignment="1" applyProtection="1">
      <alignment horizontal="center" vertical="center" shrinkToFit="1"/>
      <protection hidden="1"/>
    </xf>
    <xf numFmtId="2" fontId="23" fillId="3" borderId="81" xfId="0" applyNumberFormat="1" applyFont="1" applyFill="1" applyBorder="1" applyAlignment="1" applyProtection="1">
      <alignment horizontal="center" vertical="center" shrinkToFit="1"/>
      <protection hidden="1"/>
    </xf>
    <xf numFmtId="0" fontId="15" fillId="2" borderId="73" xfId="0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/>
      <protection locked="0"/>
    </xf>
    <xf numFmtId="0" fontId="23" fillId="2" borderId="0" xfId="0" applyFont="1" applyFill="1" applyAlignment="1" applyProtection="1">
      <alignment horizontal="center" vertical="center"/>
      <protection hidden="1"/>
    </xf>
    <xf numFmtId="0" fontId="23" fillId="0" borderId="49" xfId="0" applyFont="1" applyBorder="1" applyAlignment="1" applyProtection="1">
      <alignment horizontal="center" vertical="center"/>
      <protection locked="0"/>
    </xf>
    <xf numFmtId="0" fontId="28" fillId="0" borderId="73" xfId="0" applyFont="1" applyBorder="1" applyAlignment="1" applyProtection="1">
      <alignment horizontal="left" vertical="center"/>
      <protection locked="0"/>
    </xf>
    <xf numFmtId="0" fontId="28" fillId="0" borderId="0" xfId="0" applyFont="1" applyBorder="1" applyAlignment="1" applyProtection="1">
      <alignment horizontal="left" vertical="center"/>
      <protection locked="0"/>
    </xf>
    <xf numFmtId="0" fontId="22" fillId="2" borderId="121" xfId="0" applyFont="1" applyFill="1" applyBorder="1" applyAlignment="1" applyProtection="1">
      <alignment horizontal="center" vertical="center"/>
      <protection hidden="1"/>
    </xf>
    <xf numFmtId="0" fontId="22" fillId="2" borderId="122" xfId="0" applyFont="1" applyFill="1" applyBorder="1" applyAlignment="1" applyProtection="1">
      <alignment horizontal="center" vertical="center"/>
      <protection hidden="1"/>
    </xf>
    <xf numFmtId="0" fontId="22" fillId="2" borderId="123" xfId="0" applyFont="1" applyFill="1" applyBorder="1" applyAlignment="1" applyProtection="1">
      <alignment horizontal="center" vertical="center"/>
      <protection hidden="1"/>
    </xf>
    <xf numFmtId="0" fontId="15" fillId="0" borderId="73" xfId="0" applyFont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alignment horizontal="center"/>
      <protection locked="0"/>
    </xf>
    <xf numFmtId="0" fontId="23" fillId="2" borderId="121" xfId="0" applyFont="1" applyFill="1" applyBorder="1" applyAlignment="1" applyProtection="1">
      <alignment horizontal="right" vertical="center"/>
      <protection hidden="1"/>
    </xf>
    <xf numFmtId="0" fontId="23" fillId="2" borderId="122" xfId="0" applyFont="1" applyFill="1" applyBorder="1" applyAlignment="1" applyProtection="1">
      <alignment horizontal="right" vertical="center"/>
      <protection hidden="1"/>
    </xf>
    <xf numFmtId="0" fontId="23" fillId="2" borderId="123" xfId="0" applyFont="1" applyFill="1" applyBorder="1" applyAlignment="1" applyProtection="1">
      <alignment horizontal="right" vertical="center"/>
      <protection hidden="1"/>
    </xf>
    <xf numFmtId="2" fontId="27" fillId="9" borderId="126" xfId="1" applyNumberFormat="1" applyFont="1" applyFill="1" applyBorder="1" applyAlignment="1" applyProtection="1">
      <alignment horizontal="center" vertical="center" shrinkToFit="1"/>
      <protection hidden="1"/>
    </xf>
    <xf numFmtId="2" fontId="27" fillId="9" borderId="79" xfId="1" applyNumberFormat="1" applyFont="1" applyFill="1" applyBorder="1" applyAlignment="1" applyProtection="1">
      <alignment horizontal="center" vertical="center" shrinkToFit="1"/>
      <protection hidden="1"/>
    </xf>
    <xf numFmtId="2" fontId="27" fillId="9" borderId="127" xfId="1" applyNumberFormat="1" applyFont="1" applyFill="1" applyBorder="1" applyAlignment="1" applyProtection="1">
      <alignment horizontal="center" vertical="center" shrinkToFit="1"/>
      <protection hidden="1"/>
    </xf>
    <xf numFmtId="0" fontId="23" fillId="2" borderId="121" xfId="0" applyFont="1" applyFill="1" applyBorder="1" applyAlignment="1" applyProtection="1">
      <alignment horizontal="center" vertical="center"/>
      <protection hidden="1"/>
    </xf>
    <xf numFmtId="0" fontId="23" fillId="2" borderId="122" xfId="0" applyFont="1" applyFill="1" applyBorder="1" applyAlignment="1" applyProtection="1">
      <alignment horizontal="center" vertical="center"/>
      <protection hidden="1"/>
    </xf>
    <xf numFmtId="0" fontId="23" fillId="2" borderId="123" xfId="0" applyFont="1" applyFill="1" applyBorder="1" applyAlignment="1" applyProtection="1">
      <alignment horizontal="center" vertical="center"/>
      <protection hidden="1"/>
    </xf>
    <xf numFmtId="0" fontId="49" fillId="2" borderId="73" xfId="0" applyFont="1" applyFill="1" applyBorder="1" applyAlignment="1" applyProtection="1">
      <alignment horizontal="center" vertical="center"/>
      <protection hidden="1"/>
    </xf>
    <xf numFmtId="0" fontId="49" fillId="2" borderId="0" xfId="0" applyFont="1" applyFill="1" applyBorder="1" applyAlignment="1" applyProtection="1">
      <alignment horizontal="center" vertical="center"/>
      <protection hidden="1"/>
    </xf>
    <xf numFmtId="0" fontId="49" fillId="2" borderId="72" xfId="0" applyFont="1" applyFill="1" applyBorder="1" applyAlignment="1" applyProtection="1">
      <alignment horizontal="center" vertical="center"/>
      <protection hidden="1"/>
    </xf>
    <xf numFmtId="0" fontId="15" fillId="0" borderId="43" xfId="0" applyFont="1" applyBorder="1" applyAlignment="1" applyProtection="1">
      <alignment horizontal="center"/>
      <protection locked="0"/>
    </xf>
    <xf numFmtId="0" fontId="15" fillId="0" borderId="49" xfId="0" applyFont="1" applyBorder="1" applyAlignment="1" applyProtection="1">
      <alignment horizontal="center"/>
      <protection locked="0"/>
    </xf>
    <xf numFmtId="0" fontId="15" fillId="0" borderId="69" xfId="0" applyFont="1" applyBorder="1" applyAlignment="1" applyProtection="1">
      <alignment horizontal="center"/>
      <protection locked="0"/>
    </xf>
    <xf numFmtId="0" fontId="28" fillId="0" borderId="0" xfId="0" applyFont="1" applyBorder="1" applyAlignment="1" applyProtection="1">
      <alignment horizontal="center"/>
      <protection locked="0"/>
    </xf>
    <xf numFmtId="0" fontId="15" fillId="0" borderId="72" xfId="0" applyFont="1" applyBorder="1" applyAlignment="1" applyProtection="1">
      <alignment horizontal="center"/>
      <protection locked="0"/>
    </xf>
    <xf numFmtId="0" fontId="15" fillId="2" borderId="73" xfId="0" applyFont="1" applyFill="1" applyBorder="1" applyAlignment="1" applyProtection="1">
      <alignment horizontal="center"/>
      <protection hidden="1"/>
    </xf>
    <xf numFmtId="0" fontId="15" fillId="2" borderId="0" xfId="0" applyFont="1" applyFill="1" applyBorder="1" applyAlignment="1" applyProtection="1">
      <alignment horizontal="center"/>
      <protection hidden="1"/>
    </xf>
    <xf numFmtId="0" fontId="15" fillId="2" borderId="72" xfId="0" applyFont="1" applyFill="1" applyBorder="1" applyAlignment="1" applyProtection="1">
      <alignment horizontal="center"/>
      <protection hidden="1"/>
    </xf>
    <xf numFmtId="44" fontId="34" fillId="4" borderId="0" xfId="2" applyFont="1" applyFill="1" applyBorder="1" applyAlignment="1" applyProtection="1">
      <alignment horizontal="center" vertical="center" shrinkToFit="1"/>
      <protection hidden="1"/>
    </xf>
    <xf numFmtId="0" fontId="22" fillId="4" borderId="0" xfId="0" applyFont="1" applyFill="1" applyBorder="1" applyAlignment="1" applyProtection="1">
      <alignment horizontal="left" vertical="center" shrinkToFit="1"/>
      <protection hidden="1"/>
    </xf>
    <xf numFmtId="0" fontId="66" fillId="4" borderId="0" xfId="0" applyFont="1" applyFill="1" applyAlignment="1" applyProtection="1">
      <alignment horizontal="center" vertical="center" shrinkToFit="1"/>
      <protection hidden="1"/>
    </xf>
    <xf numFmtId="0" fontId="22" fillId="4" borderId="0" xfId="0" applyFont="1" applyFill="1" applyBorder="1" applyAlignment="1" applyProtection="1">
      <alignment horizontal="right" vertical="center" shrinkToFit="1"/>
      <protection hidden="1"/>
    </xf>
    <xf numFmtId="0" fontId="24" fillId="3" borderId="11" xfId="0" applyFont="1" applyFill="1" applyBorder="1" applyAlignment="1" applyProtection="1">
      <alignment horizontal="center" vertical="center" shrinkToFit="1"/>
      <protection locked="0"/>
    </xf>
    <xf numFmtId="0" fontId="24" fillId="3" borderId="16" xfId="0" applyFont="1" applyFill="1" applyBorder="1" applyAlignment="1" applyProtection="1">
      <alignment horizontal="center" vertical="center" shrinkToFit="1"/>
      <protection locked="0"/>
    </xf>
    <xf numFmtId="0" fontId="24" fillId="3" borderId="4" xfId="0" applyFont="1" applyFill="1" applyBorder="1" applyAlignment="1" applyProtection="1">
      <alignment horizontal="center" vertical="center" shrinkToFit="1"/>
      <protection locked="0"/>
    </xf>
    <xf numFmtId="0" fontId="24" fillId="3" borderId="12" xfId="0" applyFont="1" applyFill="1" applyBorder="1" applyAlignment="1" applyProtection="1">
      <alignment horizontal="center" vertical="center" shrinkToFit="1"/>
      <protection locked="0"/>
    </xf>
    <xf numFmtId="0" fontId="24" fillId="3" borderId="1" xfId="0" applyFont="1" applyFill="1" applyBorder="1" applyAlignment="1" applyProtection="1">
      <alignment horizontal="center" vertical="center" shrinkToFit="1"/>
      <protection locked="0"/>
    </xf>
    <xf numFmtId="0" fontId="24" fillId="3" borderId="5" xfId="0" applyFont="1" applyFill="1" applyBorder="1" applyAlignment="1" applyProtection="1">
      <alignment horizontal="center" vertical="center" shrinkToFit="1"/>
      <protection locked="0"/>
    </xf>
    <xf numFmtId="0" fontId="21" fillId="4" borderId="72" xfId="0" applyFont="1" applyFill="1" applyBorder="1" applyAlignment="1" applyProtection="1">
      <alignment horizontal="center" vertical="center" shrinkToFit="1"/>
      <protection locked="0"/>
    </xf>
    <xf numFmtId="0" fontId="21" fillId="4" borderId="77" xfId="0" applyFont="1" applyFill="1" applyBorder="1" applyAlignment="1" applyProtection="1">
      <alignment horizontal="center" vertical="center" shrinkToFit="1"/>
      <protection locked="0"/>
    </xf>
    <xf numFmtId="0" fontId="21" fillId="4" borderId="78" xfId="0" applyFont="1" applyFill="1" applyBorder="1" applyAlignment="1" applyProtection="1">
      <alignment horizontal="center" vertical="center" shrinkToFit="1"/>
      <protection locked="0"/>
    </xf>
    <xf numFmtId="0" fontId="49" fillId="11" borderId="7" xfId="0" applyFont="1" applyFill="1" applyBorder="1" applyAlignment="1" applyProtection="1">
      <alignment horizontal="center" vertical="center" textRotation="90" shrinkToFit="1"/>
    </xf>
    <xf numFmtId="0" fontId="49" fillId="11" borderId="6" xfId="0" applyFont="1" applyFill="1" applyBorder="1" applyAlignment="1" applyProtection="1">
      <alignment horizontal="center" vertical="center" textRotation="90" shrinkToFit="1"/>
    </xf>
    <xf numFmtId="0" fontId="49" fillId="11" borderId="8" xfId="0" applyFont="1" applyFill="1" applyBorder="1" applyAlignment="1" applyProtection="1">
      <alignment horizontal="center" vertical="center" textRotation="90" shrinkToFit="1"/>
    </xf>
    <xf numFmtId="0" fontId="49" fillId="2" borderId="11" xfId="0" applyFont="1" applyFill="1" applyBorder="1" applyAlignment="1" applyProtection="1">
      <alignment horizontal="center" vertical="center" wrapText="1"/>
    </xf>
    <xf numFmtId="0" fontId="49" fillId="2" borderId="13" xfId="0" applyFont="1" applyFill="1" applyBorder="1" applyAlignment="1" applyProtection="1">
      <alignment horizontal="center" vertical="center" wrapText="1"/>
    </xf>
    <xf numFmtId="0" fontId="49" fillId="2" borderId="12" xfId="0" applyFont="1" applyFill="1" applyBorder="1" applyAlignment="1" applyProtection="1">
      <alignment horizontal="center" vertical="center" wrapText="1"/>
    </xf>
    <xf numFmtId="0" fontId="38" fillId="4" borderId="21" xfId="0" applyFont="1" applyFill="1" applyBorder="1" applyAlignment="1" applyProtection="1">
      <alignment horizontal="center" vertical="center" textRotation="90" shrinkToFit="1"/>
    </xf>
    <xf numFmtId="0" fontId="38" fillId="4" borderId="73" xfId="0" applyFont="1" applyFill="1" applyBorder="1" applyAlignment="1" applyProtection="1">
      <alignment horizontal="center" vertical="center" textRotation="90" shrinkToFit="1"/>
    </xf>
    <xf numFmtId="0" fontId="38" fillId="4" borderId="27" xfId="0" applyFont="1" applyFill="1" applyBorder="1" applyAlignment="1" applyProtection="1">
      <alignment horizontal="center" vertical="center" textRotation="90" shrinkToFit="1"/>
    </xf>
    <xf numFmtId="0" fontId="38" fillId="3" borderId="29" xfId="0" applyFont="1" applyFill="1" applyBorder="1" applyAlignment="1" applyProtection="1">
      <alignment horizontal="center" vertical="center" shrinkToFit="1"/>
      <protection locked="0"/>
    </xf>
    <xf numFmtId="0" fontId="38" fillId="3" borderId="71" xfId="0" applyFont="1" applyFill="1" applyBorder="1" applyAlignment="1" applyProtection="1">
      <alignment horizontal="center" vertical="center" shrinkToFit="1"/>
      <protection locked="0"/>
    </xf>
    <xf numFmtId="0" fontId="38" fillId="3" borderId="15" xfId="0" applyFont="1" applyFill="1" applyBorder="1" applyAlignment="1" applyProtection="1">
      <alignment horizontal="center" vertical="center" shrinkToFit="1"/>
      <protection locked="0"/>
    </xf>
    <xf numFmtId="0" fontId="38" fillId="3" borderId="22" xfId="0" applyFont="1" applyFill="1" applyBorder="1" applyAlignment="1" applyProtection="1">
      <alignment horizontal="center" vertical="center" shrinkToFit="1"/>
      <protection locked="0"/>
    </xf>
    <xf numFmtId="0" fontId="38" fillId="3" borderId="18" xfId="0" applyFont="1" applyFill="1" applyBorder="1" applyAlignment="1" applyProtection="1">
      <alignment horizontal="center" vertical="center" shrinkToFit="1"/>
      <protection locked="0"/>
    </xf>
    <xf numFmtId="0" fontId="38" fillId="3" borderId="25" xfId="0" applyFont="1" applyFill="1" applyBorder="1" applyAlignment="1" applyProtection="1">
      <alignment horizontal="center" vertical="center" shrinkToFit="1"/>
      <protection locked="0"/>
    </xf>
    <xf numFmtId="0" fontId="38" fillId="3" borderId="72" xfId="0" applyFont="1" applyFill="1" applyBorder="1" applyAlignment="1" applyProtection="1">
      <alignment horizontal="center" vertical="center" shrinkToFit="1"/>
      <protection locked="0"/>
    </xf>
    <xf numFmtId="0" fontId="38" fillId="3" borderId="77" xfId="0" applyFont="1" applyFill="1" applyBorder="1" applyAlignment="1" applyProtection="1">
      <alignment horizontal="center" vertical="center" shrinkToFit="1"/>
      <protection locked="0"/>
    </xf>
    <xf numFmtId="0" fontId="38" fillId="3" borderId="73" xfId="0" applyFont="1" applyFill="1" applyBorder="1" applyAlignment="1" applyProtection="1">
      <alignment horizontal="center" vertical="center" shrinkToFit="1"/>
      <protection locked="0"/>
    </xf>
    <xf numFmtId="0" fontId="21" fillId="4" borderId="22" xfId="0" applyFont="1" applyFill="1" applyBorder="1" applyAlignment="1" applyProtection="1">
      <alignment horizontal="center" vertical="center" shrinkToFit="1"/>
      <protection locked="0"/>
    </xf>
    <xf numFmtId="0" fontId="21" fillId="4" borderId="18" xfId="0" applyFont="1" applyFill="1" applyBorder="1" applyAlignment="1" applyProtection="1">
      <alignment horizontal="center" vertical="center" shrinkToFit="1"/>
      <protection locked="0"/>
    </xf>
    <xf numFmtId="0" fontId="21" fillId="4" borderId="25" xfId="0" applyFont="1" applyFill="1" applyBorder="1" applyAlignment="1" applyProtection="1">
      <alignment horizontal="center" vertical="center" shrinkToFit="1"/>
      <protection locked="0"/>
    </xf>
    <xf numFmtId="0" fontId="24" fillId="4" borderId="0" xfId="0" applyFont="1" applyFill="1" applyBorder="1" applyAlignment="1" applyProtection="1">
      <alignment horizontal="left" vertical="center" shrinkToFit="1"/>
      <protection hidden="1"/>
    </xf>
    <xf numFmtId="0" fontId="16" fillId="11" borderId="0" xfId="0" applyFont="1" applyFill="1" applyAlignment="1" applyProtection="1">
      <alignment horizontal="center" vertical="center"/>
      <protection hidden="1"/>
    </xf>
    <xf numFmtId="0" fontId="22" fillId="4" borderId="0" xfId="0" applyFont="1" applyFill="1" applyBorder="1" applyAlignment="1" applyProtection="1">
      <alignment horizontal="center" vertical="center" shrinkToFit="1"/>
      <protection hidden="1"/>
    </xf>
    <xf numFmtId="0" fontId="25" fillId="4" borderId="1" xfId="0" applyNumberFormat="1" applyFont="1" applyFill="1" applyBorder="1" applyAlignment="1" applyProtection="1">
      <alignment horizontal="center" vertical="center" shrinkToFit="1"/>
      <protection hidden="1"/>
    </xf>
    <xf numFmtId="0" fontId="29" fillId="4" borderId="0" xfId="0" applyFont="1" applyFill="1" applyAlignment="1" applyProtection="1">
      <alignment horizontal="center" vertical="center" shrinkToFit="1"/>
      <protection hidden="1"/>
    </xf>
    <xf numFmtId="0" fontId="22" fillId="4" borderId="0" xfId="0" applyFont="1" applyFill="1" applyBorder="1" applyAlignment="1" applyProtection="1">
      <alignment horizontal="left" vertical="center" indent="1" shrinkToFit="1"/>
      <protection hidden="1"/>
    </xf>
    <xf numFmtId="0" fontId="17" fillId="3" borderId="0" xfId="0" applyFont="1" applyFill="1" applyAlignment="1" applyProtection="1">
      <alignment horizontal="center" vertical="center"/>
      <protection hidden="1"/>
    </xf>
    <xf numFmtId="0" fontId="23" fillId="2" borderId="0" xfId="0" applyFont="1" applyFill="1" applyBorder="1" applyAlignment="1" applyProtection="1">
      <alignment horizontal="center" vertical="center"/>
      <protection hidden="1"/>
    </xf>
    <xf numFmtId="0" fontId="60" fillId="4" borderId="0" xfId="0" applyFont="1" applyFill="1" applyAlignment="1" applyProtection="1">
      <alignment horizontal="left" vertical="center" indent="1" shrinkToFit="1"/>
      <protection hidden="1"/>
    </xf>
    <xf numFmtId="0" fontId="34" fillId="4" borderId="0" xfId="0" applyFont="1" applyFill="1" applyAlignment="1" applyProtection="1">
      <alignment horizontal="center" vertical="center" shrinkToFit="1"/>
      <protection hidden="1"/>
    </xf>
    <xf numFmtId="0" fontId="23" fillId="2" borderId="73" xfId="0" applyFont="1" applyFill="1" applyBorder="1" applyAlignment="1" applyProtection="1">
      <alignment horizontal="center" vertical="center" shrinkToFit="1"/>
      <protection hidden="1"/>
    </xf>
    <xf numFmtId="0" fontId="23" fillId="2" borderId="0" xfId="0" applyFont="1" applyFill="1" applyBorder="1" applyAlignment="1" applyProtection="1">
      <alignment horizontal="center" vertical="center" shrinkToFit="1"/>
      <protection hidden="1"/>
    </xf>
    <xf numFmtId="0" fontId="23" fillId="2" borderId="72" xfId="0" applyFont="1" applyFill="1" applyBorder="1" applyAlignment="1" applyProtection="1">
      <alignment horizontal="center" vertical="center" shrinkToFit="1"/>
      <protection hidden="1"/>
    </xf>
    <xf numFmtId="0" fontId="23" fillId="0" borderId="73" xfId="0" applyFont="1" applyBorder="1" applyAlignment="1" applyProtection="1">
      <alignment horizontal="center"/>
      <protection locked="0"/>
    </xf>
    <xf numFmtId="0" fontId="23" fillId="0" borderId="0" xfId="0" applyFont="1" applyBorder="1" applyAlignment="1" applyProtection="1">
      <alignment horizontal="center"/>
      <protection locked="0"/>
    </xf>
    <xf numFmtId="0" fontId="23" fillId="0" borderId="72" xfId="0" applyFont="1" applyBorder="1" applyAlignment="1" applyProtection="1">
      <alignment horizontal="center"/>
      <protection locked="0"/>
    </xf>
    <xf numFmtId="0" fontId="23" fillId="0" borderId="74" xfId="0" applyFont="1" applyBorder="1" applyAlignment="1" applyProtection="1">
      <alignment horizontal="center"/>
      <protection locked="0"/>
    </xf>
    <xf numFmtId="0" fontId="23" fillId="0" borderId="64" xfId="0" applyFont="1" applyBorder="1" applyAlignment="1" applyProtection="1">
      <alignment horizontal="center"/>
      <protection locked="0"/>
    </xf>
    <xf numFmtId="0" fontId="23" fillId="0" borderId="113" xfId="0" applyFont="1" applyBorder="1" applyAlignment="1" applyProtection="1">
      <alignment horizontal="center"/>
      <protection locked="0"/>
    </xf>
    <xf numFmtId="0" fontId="23" fillId="2" borderId="49" xfId="0" applyFont="1" applyFill="1" applyBorder="1" applyAlignment="1" applyProtection="1">
      <alignment horizontal="center" vertical="center" shrinkToFit="1"/>
      <protection hidden="1"/>
    </xf>
    <xf numFmtId="0" fontId="23" fillId="2" borderId="69" xfId="0" applyFont="1" applyFill="1" applyBorder="1" applyAlignment="1" applyProtection="1">
      <alignment horizontal="center" vertical="center" shrinkToFit="1"/>
      <protection hidden="1"/>
    </xf>
    <xf numFmtId="0" fontId="23" fillId="2" borderId="43" xfId="0" applyFont="1" applyFill="1" applyBorder="1" applyAlignment="1" applyProtection="1">
      <alignment horizontal="center" vertical="center" shrinkToFit="1"/>
      <protection hidden="1"/>
    </xf>
    <xf numFmtId="0" fontId="23" fillId="2" borderId="73" xfId="0" applyFont="1" applyFill="1" applyBorder="1" applyAlignment="1" applyProtection="1">
      <alignment horizontal="center" vertical="center"/>
      <protection hidden="1"/>
    </xf>
    <xf numFmtId="0" fontId="23" fillId="0" borderId="73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22" fillId="0" borderId="0" xfId="0" applyFont="1" applyFill="1" applyAlignment="1" applyProtection="1">
      <alignment horizontal="center" vertical="center"/>
      <protection locked="0"/>
    </xf>
    <xf numFmtId="0" fontId="24" fillId="3" borderId="0" xfId="0" applyFont="1" applyFill="1" applyAlignment="1" applyProtection="1">
      <alignment horizontal="center" vertical="center" shrinkToFit="1"/>
      <protection hidden="1"/>
    </xf>
    <xf numFmtId="0" fontId="34" fillId="4" borderId="0" xfId="0" applyFont="1" applyFill="1" applyAlignment="1">
      <alignment horizontal="center"/>
    </xf>
  </cellXfs>
  <cellStyles count="6">
    <cellStyle name="Hyperlink" xfId="3" builtinId="8"/>
    <cellStyle name="Normal 2" xfId="5" xr:uid="{00000000-0005-0000-0000-000001000000}"/>
    <cellStyle name="จุลภาค" xfId="1" builtinId="3"/>
    <cellStyle name="ปกติ" xfId="0" builtinId="0"/>
    <cellStyle name="ปกติ_รายชื่อ นพว 2546 ม 1-4" xfId="4" xr:uid="{00000000-0005-0000-0000-000005000000}"/>
    <cellStyle name="สกุลเงิน" xfId="2" builtinId="4"/>
  </cellStyles>
  <dxfs count="157">
    <dxf>
      <font>
        <b/>
        <i/>
        <condense val="0"/>
        <extend val="0"/>
        <color indexed="20"/>
      </font>
    </dxf>
    <dxf>
      <font>
        <b val="0"/>
        <i val="0"/>
        <condense val="0"/>
        <extend val="0"/>
        <color indexed="14"/>
      </font>
      <fill>
        <patternFill patternType="solid">
          <bgColor indexed="40"/>
        </patternFill>
      </fill>
    </dxf>
    <dxf>
      <font>
        <b val="0"/>
        <i val="0"/>
        <condense val="0"/>
        <extend val="0"/>
        <color indexed="12"/>
      </font>
      <fill>
        <patternFill patternType="solid">
          <bgColor indexed="10"/>
        </patternFill>
      </fill>
    </dxf>
    <dxf>
      <font>
        <b/>
        <i/>
        <condense val="0"/>
        <extend val="0"/>
        <color indexed="20"/>
      </font>
    </dxf>
    <dxf>
      <font>
        <b val="0"/>
        <i val="0"/>
        <condense val="0"/>
        <extend val="0"/>
        <color indexed="14"/>
      </font>
    </dxf>
    <dxf>
      <font>
        <b val="0"/>
        <i val="0"/>
        <condense val="0"/>
        <extend val="0"/>
        <color indexed="10"/>
      </font>
    </dxf>
    <dxf>
      <font>
        <strike/>
        <condense val="0"/>
        <extend val="0"/>
        <color indexed="10"/>
      </font>
      <fill>
        <patternFill patternType="gray125">
          <fgColor indexed="12"/>
        </patternFill>
      </fill>
    </dxf>
    <dxf>
      <font>
        <strike/>
        <condense val="0"/>
        <extend val="0"/>
        <color indexed="10"/>
      </font>
      <fill>
        <patternFill>
          <bgColor indexed="46"/>
        </patternFill>
      </fill>
    </dxf>
    <dxf>
      <font>
        <b/>
        <i/>
        <condense val="0"/>
        <extend val="0"/>
        <color indexed="20"/>
      </font>
    </dxf>
    <dxf>
      <font>
        <b val="0"/>
        <i val="0"/>
        <condense val="0"/>
        <extend val="0"/>
        <color indexed="14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61"/>
      </font>
    </dxf>
    <dxf>
      <font>
        <b val="0"/>
        <i val="0"/>
        <condense val="0"/>
        <extend val="0"/>
        <color indexed="14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/>
        <i/>
        <condense val="0"/>
        <extend val="0"/>
        <color indexed="17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20"/>
      </font>
    </dxf>
    <dxf>
      <font>
        <b val="0"/>
        <i val="0"/>
        <condense val="0"/>
        <extend val="0"/>
        <color indexed="14"/>
      </font>
    </dxf>
    <dxf>
      <font>
        <b val="0"/>
        <i val="0"/>
        <condense val="0"/>
        <extend val="0"/>
        <color indexed="10"/>
      </font>
    </dxf>
    <dxf>
      <font>
        <b/>
        <i/>
        <condense val="0"/>
        <extend val="0"/>
        <color indexed="20"/>
      </font>
    </dxf>
    <dxf>
      <font>
        <b/>
        <i/>
        <condense val="0"/>
        <extend val="0"/>
        <color indexed="17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indexed="14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indexed="14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indexed="14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indexed="14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indexed="14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indexed="14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indexed="14"/>
      </font>
    </dxf>
    <dxf>
      <font>
        <b val="0"/>
        <i val="0"/>
        <condense val="0"/>
        <extend val="0"/>
        <color indexed="10"/>
      </font>
    </dxf>
    <dxf>
      <font>
        <b/>
        <i/>
        <condense val="0"/>
        <extend val="0"/>
        <color indexed="20"/>
      </font>
    </dxf>
    <dxf>
      <font>
        <b/>
        <i/>
        <condense val="0"/>
        <extend val="0"/>
        <color indexed="17"/>
      </font>
    </dxf>
    <dxf>
      <font>
        <b/>
        <i/>
        <condense val="0"/>
        <extend val="0"/>
        <color indexed="10"/>
      </font>
    </dxf>
    <dxf>
      <font>
        <b val="0"/>
        <i val="0"/>
        <condense val="0"/>
        <extend val="0"/>
        <color indexed="20"/>
      </font>
      <fill>
        <patternFill>
          <bgColor indexed="45"/>
        </patternFill>
      </fill>
    </dxf>
    <dxf>
      <font>
        <b val="0"/>
        <i val="0"/>
        <condense val="0"/>
        <extend val="0"/>
        <color indexed="58"/>
      </font>
      <fill>
        <patternFill>
          <bgColor indexed="50"/>
        </patternFill>
      </fill>
    </dxf>
    <dxf>
      <font>
        <b/>
        <i val="0"/>
        <condense val="0"/>
        <extend val="0"/>
        <color indexed="12"/>
      </font>
      <fill>
        <patternFill>
          <bgColor indexed="52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58"/>
      </font>
    </dxf>
    <dxf>
      <font>
        <b/>
        <i val="0"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/>
        <condense val="0"/>
        <extend val="0"/>
        <color indexed="20"/>
      </font>
    </dxf>
    <dxf>
      <font>
        <b val="0"/>
        <i val="0"/>
        <condense val="0"/>
        <extend val="0"/>
        <color indexed="14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20"/>
      </font>
      <fill>
        <patternFill>
          <bgColor indexed="45"/>
        </patternFill>
      </fill>
    </dxf>
    <dxf>
      <font>
        <b val="0"/>
        <i val="0"/>
        <condense val="0"/>
        <extend val="0"/>
        <color indexed="58"/>
      </font>
      <fill>
        <patternFill>
          <bgColor indexed="50"/>
        </patternFill>
      </fill>
    </dxf>
    <dxf>
      <font>
        <b/>
        <i val="0"/>
        <condense val="0"/>
        <extend val="0"/>
        <color indexed="12"/>
      </font>
      <fill>
        <patternFill>
          <bgColor indexed="52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58"/>
      </font>
    </dxf>
    <dxf>
      <font>
        <b/>
        <i val="0"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/>
        <condense val="0"/>
        <extend val="0"/>
        <color indexed="20"/>
      </font>
    </dxf>
    <dxf>
      <font>
        <b val="0"/>
        <i val="0"/>
        <condense val="0"/>
        <extend val="0"/>
        <color indexed="14"/>
      </font>
    </dxf>
    <dxf>
      <font>
        <b val="0"/>
        <i val="0"/>
        <condense val="0"/>
        <extend val="0"/>
        <color indexed="10"/>
      </font>
    </dxf>
    <dxf>
      <font>
        <b/>
        <i/>
        <condense val="0"/>
        <extend val="0"/>
        <color indexed="20"/>
      </font>
    </dxf>
    <dxf>
      <font>
        <b/>
        <i/>
        <condense val="0"/>
        <extend val="0"/>
        <color indexed="17"/>
      </font>
    </dxf>
    <dxf>
      <font>
        <b/>
        <i/>
        <condense val="0"/>
        <extend val="0"/>
        <color indexed="10"/>
      </font>
    </dxf>
    <dxf>
      <font>
        <strike val="0"/>
        <condense val="0"/>
        <extend val="0"/>
        <color indexed="20"/>
      </font>
      <fill>
        <patternFill>
          <bgColor indexed="50"/>
        </patternFill>
      </fill>
    </dxf>
    <dxf>
      <font>
        <strike val="0"/>
        <condense val="0"/>
        <extend val="0"/>
        <color indexed="14"/>
      </font>
      <fill>
        <patternFill>
          <bgColor indexed="46"/>
        </patternFill>
      </fill>
    </dxf>
    <dxf>
      <font>
        <strike val="0"/>
        <condense val="0"/>
        <extend val="0"/>
        <color indexed="10"/>
      </font>
      <fill>
        <patternFill>
          <bgColor indexed="29"/>
        </patternFill>
      </fill>
    </dxf>
    <dxf>
      <font>
        <strike/>
        <condense val="0"/>
        <extend val="0"/>
        <color indexed="10"/>
      </font>
      <fill>
        <patternFill patternType="gray125"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gray125">
          <fgColor indexed="14"/>
          <bgColor indexed="13"/>
        </patternFill>
      </fill>
    </dxf>
    <dxf>
      <font>
        <b/>
        <i/>
        <condense val="0"/>
        <extend val="0"/>
        <color indexed="61"/>
      </font>
    </dxf>
    <dxf>
      <font>
        <b/>
        <i/>
        <condense val="0"/>
        <extend val="0"/>
        <color indexed="15"/>
      </font>
    </dxf>
    <dxf>
      <font>
        <b/>
        <i/>
        <condense val="0"/>
        <extend val="0"/>
        <color indexed="57"/>
      </font>
    </dxf>
    <dxf>
      <font>
        <b/>
        <i val="0"/>
        <color rgb="FFC0000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9" tint="0.79998168889431442"/>
        </patternFill>
      </fill>
    </dxf>
    <dxf>
      <font>
        <strike/>
        <condense val="0"/>
        <extend val="0"/>
        <color indexed="10"/>
      </font>
      <fill>
        <patternFill patternType="gray125">
          <bgColor indexed="13"/>
        </patternFill>
      </fill>
    </dxf>
    <dxf>
      <font>
        <b val="0"/>
        <i val="0"/>
        <color rgb="FF0000FF"/>
      </font>
    </dxf>
    <dxf>
      <font>
        <b val="0"/>
        <i val="0"/>
        <color rgb="FF0000FF"/>
      </font>
    </dxf>
    <dxf>
      <font>
        <b val="0"/>
        <i val="0"/>
        <strike val="0"/>
        <color rgb="FF0000FF"/>
      </font>
    </dxf>
    <dxf>
      <font>
        <b val="0"/>
        <i val="0"/>
        <color rgb="FF0000FF"/>
      </font>
    </dxf>
    <dxf>
      <font>
        <b val="0"/>
        <i val="0"/>
        <color rgb="FF0000FF"/>
      </font>
    </dxf>
    <dxf>
      <font>
        <b val="0"/>
        <i val="0"/>
        <strike val="0"/>
        <color rgb="FF0000FF"/>
      </font>
    </dxf>
    <dxf>
      <font>
        <b val="0"/>
        <i val="0"/>
        <color rgb="FF0000FF"/>
      </font>
    </dxf>
    <dxf>
      <font>
        <b val="0"/>
        <i val="0"/>
        <color rgb="FF0000FF"/>
      </font>
    </dxf>
    <dxf>
      <font>
        <b val="0"/>
        <i val="0"/>
        <strike val="0"/>
        <color rgb="FF0000FF"/>
      </font>
    </dxf>
    <dxf>
      <font>
        <b val="0"/>
        <i val="0"/>
        <color rgb="FF0000FF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indexed="14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  <fill>
        <patternFill>
          <bgColor indexed="42"/>
        </patternFill>
      </fill>
    </dxf>
    <dxf>
      <font>
        <b val="0"/>
        <i val="0"/>
        <condense val="0"/>
        <extend val="0"/>
        <color indexed="14"/>
      </font>
      <fill>
        <patternFill>
          <bgColor theme="4" tint="0.5999633777886288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indexed="14"/>
      </font>
    </dxf>
    <dxf>
      <font>
        <b/>
        <i/>
        <condense val="0"/>
        <extend val="0"/>
        <color indexed="10"/>
      </font>
    </dxf>
    <dxf>
      <font>
        <b val="0"/>
        <i val="0"/>
        <condense val="0"/>
        <extend val="0"/>
        <color indexed="17"/>
      </font>
      <fill>
        <patternFill>
          <bgColor indexed="42"/>
        </patternFill>
      </fill>
    </dxf>
    <dxf>
      <font>
        <b val="0"/>
        <i val="0"/>
        <condense val="0"/>
        <extend val="0"/>
        <color indexed="14"/>
      </font>
      <fill>
        <patternFill>
          <bgColor theme="4" tint="0.5999633777886288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indexed="14"/>
      </font>
    </dxf>
    <dxf>
      <font>
        <b/>
        <i/>
        <condense val="0"/>
        <extend val="0"/>
        <color indexed="10"/>
      </font>
    </dxf>
    <dxf>
      <font>
        <b val="0"/>
        <i val="0"/>
        <strike val="0"/>
        <condense val="0"/>
        <extend val="0"/>
        <color indexed="17"/>
      </font>
      <fill>
        <patternFill>
          <bgColor indexed="50"/>
        </patternFill>
      </fill>
    </dxf>
    <dxf>
      <font>
        <b val="0"/>
        <i val="0"/>
        <strike val="0"/>
        <condense val="0"/>
        <extend val="0"/>
        <color indexed="14"/>
      </font>
      <fill>
        <patternFill>
          <bgColor indexed="46"/>
        </patternFill>
      </fill>
    </dxf>
    <dxf>
      <font>
        <b val="0"/>
        <i val="0"/>
        <strike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34"/>
        </patternFill>
      </fill>
    </dxf>
    <dxf>
      <font>
        <b val="0"/>
        <i val="0"/>
        <condense val="0"/>
        <extend val="0"/>
        <color indexed="20"/>
      </font>
      <fill>
        <patternFill>
          <bgColor theme="7" tint="0.59996337778862885"/>
        </patternFill>
      </fill>
    </dxf>
    <dxf>
      <font>
        <b val="0"/>
        <i val="0"/>
        <condense val="0"/>
        <extend val="0"/>
        <color indexed="12"/>
      </font>
      <fill>
        <patternFill>
          <bgColor theme="8" tint="0.59996337778862885"/>
        </patternFill>
      </fill>
    </dxf>
    <dxf>
      <font>
        <b val="0"/>
        <i val="0"/>
        <condense val="0"/>
        <extend val="0"/>
        <color indexed="10"/>
      </font>
      <fill>
        <patternFill>
          <bgColor theme="9" tint="0.39994506668294322"/>
        </patternFill>
      </fill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indexed="14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indexed="14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indexed="14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indexed="14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indexed="14"/>
      </font>
    </dxf>
    <dxf>
      <font>
        <b/>
        <i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indexed="14"/>
      </font>
    </dxf>
    <dxf>
      <font>
        <b/>
        <i/>
        <condense val="0"/>
        <extend val="0"/>
        <color indexed="10"/>
      </font>
    </dxf>
    <dxf>
      <font>
        <b val="0"/>
        <i val="0"/>
        <condense val="0"/>
        <extend val="0"/>
        <color indexed="17"/>
      </font>
    </dxf>
    <dxf>
      <font>
        <b val="0"/>
        <i val="0"/>
        <condense val="0"/>
        <extend val="0"/>
        <color indexed="14"/>
      </font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 val="0"/>
        <i val="0"/>
        <condense val="0"/>
        <extend val="0"/>
        <color indexed="14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20"/>
      </font>
    </dxf>
    <dxf>
      <font>
        <b/>
        <i/>
        <condense val="0"/>
        <extend val="0"/>
        <color indexed="17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strike/>
        <condense val="0"/>
        <extend val="0"/>
        <color indexed="10"/>
      </font>
      <fill>
        <patternFill patternType="gray125">
          <bgColor indexed="13"/>
        </patternFill>
      </fill>
    </dxf>
    <dxf>
      <font>
        <b val="0"/>
        <i val="0"/>
        <condense val="0"/>
        <extend val="0"/>
        <color indexed="17"/>
      </font>
      <fill>
        <patternFill>
          <bgColor indexed="41"/>
        </patternFill>
      </fill>
    </dxf>
    <dxf>
      <font>
        <b val="0"/>
        <i val="0"/>
        <condense val="0"/>
        <extend val="0"/>
        <color indexed="14"/>
      </font>
      <fill>
        <patternFill>
          <bgColor indexed="43"/>
        </patternFill>
      </fill>
    </dxf>
    <dxf>
      <font>
        <b/>
        <i/>
        <condense val="0"/>
        <extend val="0"/>
        <color indexed="10"/>
      </font>
    </dxf>
  </dxfs>
  <tableStyles count="0" defaultTableStyle="TableStyleMedium9" defaultPivotStyle="PivotStyleLight16"/>
  <colors>
    <mruColors>
      <color rgb="FF0000FF"/>
      <color rgb="FFFFFFCC"/>
      <color rgb="FFCCFFCC"/>
      <color rgb="FFFFFF99"/>
      <color rgb="FF7FE2E7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สรุป!$F$5:$O$5</c:f>
              <c:strCache>
                <c:ptCount val="10"/>
                <c:pt idx="0">
                  <c:v>4</c:v>
                </c:pt>
                <c:pt idx="1">
                  <c:v>3.5</c:v>
                </c:pt>
                <c:pt idx="2">
                  <c:v>3</c:v>
                </c:pt>
                <c:pt idx="3">
                  <c:v>2.5</c:v>
                </c:pt>
                <c:pt idx="4">
                  <c:v>2</c:v>
                </c:pt>
                <c:pt idx="5">
                  <c:v>1.5</c:v>
                </c:pt>
                <c:pt idx="6">
                  <c:v>1</c:v>
                </c:pt>
                <c:pt idx="7">
                  <c:v>0</c:v>
                </c:pt>
                <c:pt idx="8">
                  <c:v>ร</c:v>
                </c:pt>
                <c:pt idx="9">
                  <c:v>มส</c:v>
                </c:pt>
              </c:strCache>
            </c:strRef>
          </c:cat>
          <c:val>
            <c:numRef>
              <c:f>สรุป!$F$22:$O$22</c:f>
              <c:numCache>
                <c:formatCode>0.0_)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35-4E25-80A0-E5A44A213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39846464"/>
        <c:axId val="-1639843200"/>
      </c:barChart>
      <c:catAx>
        <c:axId val="-163984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-1639843200"/>
        <c:crosses val="autoZero"/>
        <c:auto val="1"/>
        <c:lblAlgn val="ctr"/>
        <c:lblOffset val="100"/>
        <c:noMultiLvlLbl val="0"/>
      </c:catAx>
      <c:valAx>
        <c:axId val="-16398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-163984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paperSize="9" orientation="landscape" horizontalDpi="-1" verticalDpi="-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3586;&#3657;&#3629;&#3626;&#3629;&#3610;&#3585;&#3621;&#3634;&#3591;"/><Relationship Id="rId2" Type="http://schemas.openxmlformats.org/officeDocument/2006/relationships/hyperlink" Target="#&#3586;&#3657;&#3629;&#3649;&#3609;&#3632;&#3609;&#3635;&#3651;&#3609;&#3585;&#3634;&#3619;&#3651;&#3594;&#3657;&#3591;&#3634;&#3609;"/><Relationship Id="rId1" Type="http://schemas.openxmlformats.org/officeDocument/2006/relationships/hyperlink" Target="#&#3614;&#3636;&#3617;&#3614;&#3660;&#3594;&#3639;&#3656;&#3629;"/><Relationship Id="rId4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&#3649;&#3592;&#3657;&#3591; 0 &#3619; &#3617;&#3626; &#3617;&#3612;'!A1"/><Relationship Id="rId13" Type="http://schemas.openxmlformats.org/officeDocument/2006/relationships/hyperlink" Target="#&#3649;&#3618;&#3585;&#3627;&#3657;&#3629;&#3591;_1"/><Relationship Id="rId18" Type="http://schemas.openxmlformats.org/officeDocument/2006/relationships/image" Target="../media/image12.emf"/><Relationship Id="rId3" Type="http://schemas.openxmlformats.org/officeDocument/2006/relationships/image" Target="../media/image8.png"/><Relationship Id="rId21" Type="http://schemas.openxmlformats.org/officeDocument/2006/relationships/image" Target="../media/image15.jpg"/><Relationship Id="rId7" Type="http://schemas.openxmlformats.org/officeDocument/2006/relationships/hyperlink" Target="#&#3649;&#3610;&#3610;&#3649;&#3618;&#3585;&#3627;&#3657;&#3629;&#3591;!A1"/><Relationship Id="rId12" Type="http://schemas.openxmlformats.org/officeDocument/2006/relationships/hyperlink" Target="#&#3626;&#3606;&#3634;&#3609;&#3632;"/><Relationship Id="rId17" Type="http://schemas.openxmlformats.org/officeDocument/2006/relationships/image" Target="../media/image11.emf"/><Relationship Id="rId25" Type="http://schemas.openxmlformats.org/officeDocument/2006/relationships/hyperlink" Target="#&#3585;&#3621;&#3634;&#3591;"/><Relationship Id="rId2" Type="http://schemas.openxmlformats.org/officeDocument/2006/relationships/image" Target="../media/image7.png"/><Relationship Id="rId16" Type="http://schemas.openxmlformats.org/officeDocument/2006/relationships/hyperlink" Target="#&#3586;&#3657;&#3629;&#3649;&#3609;&#3632;&#3609;&#3635;!A1"/><Relationship Id="rId20" Type="http://schemas.openxmlformats.org/officeDocument/2006/relationships/image" Target="../media/image14.emf"/><Relationship Id="rId1" Type="http://schemas.openxmlformats.org/officeDocument/2006/relationships/image" Target="../media/image6.png"/><Relationship Id="rId6" Type="http://schemas.openxmlformats.org/officeDocument/2006/relationships/hyperlink" Target="#&#3619;&#3657;&#3629;&#3618;&#3621;&#3632;80!A1"/><Relationship Id="rId11" Type="http://schemas.openxmlformats.org/officeDocument/2006/relationships/hyperlink" Target="#&#3649;&#3592;&#3657;&#3591;_0_&#3619;_&#3617;&#3626;"/><Relationship Id="rId24" Type="http://schemas.openxmlformats.org/officeDocument/2006/relationships/image" Target="../media/image18.jpg"/><Relationship Id="rId5" Type="http://schemas.openxmlformats.org/officeDocument/2006/relationships/image" Target="../media/image10.png"/><Relationship Id="rId15" Type="http://schemas.openxmlformats.org/officeDocument/2006/relationships/hyperlink" Target="#&#3612;&#3641;&#3657;&#3614;&#3633;&#3602;&#3609;&#3634;"/><Relationship Id="rId23" Type="http://schemas.openxmlformats.org/officeDocument/2006/relationships/image" Target="../media/image17.jpg"/><Relationship Id="rId10" Type="http://schemas.openxmlformats.org/officeDocument/2006/relationships/hyperlink" Target="#&#3648;&#3623;&#3621;&#3634;!A1"/><Relationship Id="rId19" Type="http://schemas.openxmlformats.org/officeDocument/2006/relationships/image" Target="../media/image13.emf"/><Relationship Id="rId4" Type="http://schemas.openxmlformats.org/officeDocument/2006/relationships/image" Target="../media/image9.png"/><Relationship Id="rId9" Type="http://schemas.openxmlformats.org/officeDocument/2006/relationships/hyperlink" Target="#'&#3594;&#3639;&#3656;&#3629;-&#3588;&#3632;&#3649;&#3609;&#3609;'!A1"/><Relationship Id="rId14" Type="http://schemas.openxmlformats.org/officeDocument/2006/relationships/hyperlink" Target="#&#3619;&#3657;&#3629;&#3618;&#3621;&#3632;80_1"/><Relationship Id="rId22" Type="http://schemas.openxmlformats.org/officeDocument/2006/relationships/image" Target="../media/image16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3585;&#3634;&#3619;&#3648;&#3614;&#3636;&#3656;&#3617;&#3592;&#3635;&#3609;&#3623;&#3609;&#3609;&#3633;&#3585;&#3648;&#3619;&#3637;&#3618;&#3609;"/><Relationship Id="rId1" Type="http://schemas.openxmlformats.org/officeDocument/2006/relationships/hyperlink" Target="#&#3586;&#3657;&#3629;&#3649;&#3609;&#3632;&#3609;&#3635;&#3651;&#3609;&#3585;&#3634;&#3619;&#3651;&#3594;&#3657;&#3591;&#3634;&#3609;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3610;&#3633;&#3609;&#3607;&#3638;&#3585;&#3648;&#3623;&#3621;&#3634;"/><Relationship Id="rId1" Type="http://schemas.openxmlformats.org/officeDocument/2006/relationships/hyperlink" Target="#&#3648;&#3623;&#3621;&#3634;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3649;&#3618;&#3585;&#3627;&#3657;&#3629;&#3591;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3619;&#3657;&#3629;&#3618;&#3621;&#3632;80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3649;&#3592;&#3657;&#3591;_0_&#3619;_&#3617;&#3626;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&#3594;&#3639;&#3656;&#3629;-&#3588;&#3632;&#3649;&#3609;&#3609;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876300</xdr:colOff>
      <xdr:row>46</xdr:row>
      <xdr:rowOff>0</xdr:rowOff>
    </xdr:from>
    <xdr:to>
      <xdr:col>8</xdr:col>
      <xdr:colOff>914400</xdr:colOff>
      <xdr:row>46</xdr:row>
      <xdr:rowOff>0</xdr:rowOff>
    </xdr:to>
    <xdr:sp macro="" textlink="">
      <xdr:nvSpPr>
        <xdr:cNvPr id="5935" name="Rectangle 1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SpPr>
          <a:spLocks noChangeArrowheads="1"/>
        </xdr:cNvSpPr>
      </xdr:nvSpPr>
      <xdr:spPr bwMode="auto">
        <a:xfrm>
          <a:off x="4314825" y="12954000"/>
          <a:ext cx="22288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190500</xdr:colOff>
      <xdr:row>3</xdr:row>
      <xdr:rowOff>9525</xdr:rowOff>
    </xdr:from>
    <xdr:to>
      <xdr:col>16</xdr:col>
      <xdr:colOff>466725</xdr:colOff>
      <xdr:row>3</xdr:row>
      <xdr:rowOff>323850</xdr:rowOff>
    </xdr:to>
    <xdr:sp macro="" textlink="">
      <xdr:nvSpPr>
        <xdr:cNvPr id="5938" name="Rectangle 42">
          <a:hlinkClick xmlns:r="http://schemas.openxmlformats.org/officeDocument/2006/relationships" r:id="rId1" tooltip="คลิกพิมพ์ชื่อนักเรียน"/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SpPr>
          <a:spLocks noChangeArrowheads="1"/>
        </xdr:cNvSpPr>
      </xdr:nvSpPr>
      <xdr:spPr bwMode="auto">
        <a:xfrm>
          <a:off x="7219950" y="1247775"/>
          <a:ext cx="33051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11</xdr:col>
      <xdr:colOff>57150</xdr:colOff>
      <xdr:row>1</xdr:row>
      <xdr:rowOff>9525</xdr:rowOff>
    </xdr:from>
    <xdr:ext cx="1072666" cy="302647"/>
    <xdr:sp macro="" textlink="">
      <xdr:nvSpPr>
        <xdr:cNvPr id="5202" name="Text Box 82">
          <a:hlinkClick xmlns:r="http://schemas.openxmlformats.org/officeDocument/2006/relationships" r:id="rId2" tooltip="แนะนำก่อนใช้"/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 txBox="1">
          <a:spLocks noChangeArrowheads="1"/>
        </xdr:cNvSpPr>
      </xdr:nvSpPr>
      <xdr:spPr bwMode="auto">
        <a:xfrm>
          <a:off x="7094444" y="110378"/>
          <a:ext cx="1072666" cy="302647"/>
        </a:xfrm>
        <a:prstGeom prst="rect">
          <a:avLst/>
        </a:prstGeom>
        <a:solidFill>
          <a:srgbClr val="FFFF99"/>
        </a:solidFill>
        <a:ln w="9525">
          <a:noFill/>
          <a:miter lim="800000"/>
          <a:headEnd/>
          <a:tailEnd/>
        </a:ln>
      </xdr:spPr>
      <xdr:txBody>
        <a:bodyPr wrap="none" lIns="18288" tIns="45720" rIns="0" bIns="0" anchor="t" upright="1">
          <a:spAutoFit/>
        </a:bodyPr>
        <a:lstStyle/>
        <a:p>
          <a:pPr algn="l" rtl="1">
            <a:defRPr sz="1000"/>
          </a:pPr>
          <a:r>
            <a:rPr lang="th-TH" sz="1600" b="1" i="0" strike="noStrike">
              <a:solidFill>
                <a:srgbClr val="0000FF"/>
              </a:solidFill>
              <a:latin typeface="Cordia New"/>
              <a:cs typeface="Cordia New"/>
            </a:rPr>
            <a:t>ข้อแนะนำก่อนใช้</a:t>
          </a:r>
        </a:p>
      </xdr:txBody>
    </xdr:sp>
    <xdr:clientData/>
  </xdr:oneCellAnchor>
  <xdr:oneCellAnchor>
    <xdr:from>
      <xdr:col>16</xdr:col>
      <xdr:colOff>561414</xdr:colOff>
      <xdr:row>13</xdr:row>
      <xdr:rowOff>222437</xdr:rowOff>
    </xdr:from>
    <xdr:ext cx="1541832" cy="302647"/>
    <xdr:sp macro="" textlink="">
      <xdr:nvSpPr>
        <xdr:cNvPr id="6" name="Text Box 82">
          <a:hlinkClick xmlns:r="http://schemas.openxmlformats.org/officeDocument/2006/relationships" r:id="rId3" tooltip="ข้อสอบกลาง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1644032" y="5063378"/>
          <a:ext cx="1541832" cy="302647"/>
        </a:xfrm>
        <a:prstGeom prst="rect">
          <a:avLst/>
        </a:prstGeom>
        <a:solidFill>
          <a:srgbClr val="FFFF99"/>
        </a:solidFill>
        <a:ln w="9525">
          <a:noFill/>
          <a:miter lim="800000"/>
          <a:headEnd/>
          <a:tailEnd/>
        </a:ln>
      </xdr:spPr>
      <xdr:txBody>
        <a:bodyPr wrap="none" lIns="18288" tIns="45720" rIns="0" bIns="0" anchor="t" upright="1">
          <a:spAutoFit/>
        </a:bodyPr>
        <a:lstStyle/>
        <a:p>
          <a:pPr algn="l" rtl="1">
            <a:defRPr sz="1000"/>
          </a:pPr>
          <a:r>
            <a:rPr lang="th-TH" sz="1600" b="1" i="0" strike="noStrike">
              <a:solidFill>
                <a:srgbClr val="0000FF"/>
              </a:solidFill>
              <a:latin typeface="Cordia New"/>
              <a:cs typeface="Cordia New"/>
            </a:rPr>
            <a:t>คำแนะนำ (ข้อสอบกลาง)</a:t>
          </a:r>
        </a:p>
      </xdr:txBody>
    </xdr:sp>
    <xdr:clientData/>
  </xdr:oneCellAnchor>
  <xdr:twoCellAnchor editAs="oneCell">
    <xdr:from>
      <xdr:col>4</xdr:col>
      <xdr:colOff>502819</xdr:colOff>
      <xdr:row>1</xdr:row>
      <xdr:rowOff>145677</xdr:rowOff>
    </xdr:from>
    <xdr:to>
      <xdr:col>6</xdr:col>
      <xdr:colOff>224117</xdr:colOff>
      <xdr:row>3</xdr:row>
      <xdr:rowOff>190500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1878" y="246530"/>
          <a:ext cx="1503033" cy="117661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981075</xdr:colOff>
      <xdr:row>69</xdr:row>
      <xdr:rowOff>28575</xdr:rowOff>
    </xdr:from>
    <xdr:to>
      <xdr:col>0</xdr:col>
      <xdr:colOff>1524000</xdr:colOff>
      <xdr:row>69</xdr:row>
      <xdr:rowOff>266700</xdr:rowOff>
    </xdr:to>
    <xdr:pic>
      <xdr:nvPicPr>
        <xdr:cNvPr id="66072" name="Picture 8">
          <a:extLst>
            <a:ext uri="{FF2B5EF4-FFF2-40B4-BE49-F238E27FC236}">
              <a16:creationId xmlns:a16="http://schemas.microsoft.com/office/drawing/2014/main" id="{00000000-0008-0000-0D00-000018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8468975"/>
          <a:ext cx="5429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2466975</xdr:colOff>
      <xdr:row>69</xdr:row>
      <xdr:rowOff>38100</xdr:rowOff>
    </xdr:from>
    <xdr:to>
      <xdr:col>0</xdr:col>
      <xdr:colOff>3562350</xdr:colOff>
      <xdr:row>73</xdr:row>
      <xdr:rowOff>142875</xdr:rowOff>
    </xdr:to>
    <xdr:pic>
      <xdr:nvPicPr>
        <xdr:cNvPr id="66073" name="Picture 9">
          <a:extLst>
            <a:ext uri="{FF2B5EF4-FFF2-40B4-BE49-F238E27FC236}">
              <a16:creationId xmlns:a16="http://schemas.microsoft.com/office/drawing/2014/main" id="{00000000-0008-0000-0D00-000019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18478500"/>
          <a:ext cx="10953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714375</xdr:colOff>
      <xdr:row>75</xdr:row>
      <xdr:rowOff>28575</xdr:rowOff>
    </xdr:from>
    <xdr:to>
      <xdr:col>0</xdr:col>
      <xdr:colOff>1524000</xdr:colOff>
      <xdr:row>76</xdr:row>
      <xdr:rowOff>28575</xdr:rowOff>
    </xdr:to>
    <xdr:grpSp>
      <xdr:nvGrpSpPr>
        <xdr:cNvPr id="66075" name="Group 22">
          <a:extLst>
            <a:ext uri="{FF2B5EF4-FFF2-40B4-BE49-F238E27FC236}">
              <a16:creationId xmlns:a16="http://schemas.microsoft.com/office/drawing/2014/main" id="{00000000-0008-0000-0D00-00001B020100}"/>
            </a:ext>
          </a:extLst>
        </xdr:cNvPr>
        <xdr:cNvGrpSpPr>
          <a:grpSpLocks/>
        </xdr:cNvGrpSpPr>
      </xdr:nvGrpSpPr>
      <xdr:grpSpPr bwMode="auto">
        <a:xfrm>
          <a:off x="714375" y="20145375"/>
          <a:ext cx="809625" cy="276225"/>
          <a:chOff x="68" y="1494"/>
          <a:chExt cx="92" cy="32"/>
        </a:xfrm>
      </xdr:grpSpPr>
      <xdr:pic>
        <xdr:nvPicPr>
          <xdr:cNvPr id="66124" name="Picture 23">
            <a:extLst>
              <a:ext uri="{FF2B5EF4-FFF2-40B4-BE49-F238E27FC236}">
                <a16:creationId xmlns:a16="http://schemas.microsoft.com/office/drawing/2014/main" id="{00000000-0008-0000-0D00-00004C0201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" y="1494"/>
            <a:ext cx="84" cy="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6125" name="Oval 24">
            <a:extLst>
              <a:ext uri="{FF2B5EF4-FFF2-40B4-BE49-F238E27FC236}">
                <a16:creationId xmlns:a16="http://schemas.microsoft.com/office/drawing/2014/main" id="{00000000-0008-0000-0D00-00004D020100}"/>
              </a:ext>
            </a:extLst>
          </xdr:cNvPr>
          <xdr:cNvSpPr>
            <a:spLocks noChangeArrowheads="1"/>
          </xdr:cNvSpPr>
        </xdr:nvSpPr>
        <xdr:spPr bwMode="auto">
          <a:xfrm>
            <a:off x="125" y="1501"/>
            <a:ext cx="35" cy="25"/>
          </a:xfrm>
          <a:prstGeom prst="ellipse">
            <a:avLst/>
          </a:prstGeom>
          <a:noFill/>
          <a:ln w="38100" cmpd="dbl">
            <a:solidFill>
              <a:srgbClr val="0000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 editAs="oneCell">
    <xdr:from>
      <xdr:col>0</xdr:col>
      <xdr:colOff>2343150</xdr:colOff>
      <xdr:row>74</xdr:row>
      <xdr:rowOff>228600</xdr:rowOff>
    </xdr:from>
    <xdr:to>
      <xdr:col>0</xdr:col>
      <xdr:colOff>3467100</xdr:colOff>
      <xdr:row>78</xdr:row>
      <xdr:rowOff>238125</xdr:rowOff>
    </xdr:to>
    <xdr:pic>
      <xdr:nvPicPr>
        <xdr:cNvPr id="66076" name="Picture 25">
          <a:extLst>
            <a:ext uri="{FF2B5EF4-FFF2-40B4-BE49-F238E27FC236}">
              <a16:creationId xmlns:a16="http://schemas.microsoft.com/office/drawing/2014/main" id="{00000000-0008-0000-0D00-00001C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20050125"/>
          <a:ext cx="112395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1085850</xdr:colOff>
      <xdr:row>44</xdr:row>
      <xdr:rowOff>28575</xdr:rowOff>
    </xdr:from>
    <xdr:to>
      <xdr:col>0</xdr:col>
      <xdr:colOff>1371600</xdr:colOff>
      <xdr:row>45</xdr:row>
      <xdr:rowOff>185057</xdr:rowOff>
    </xdr:to>
    <xdr:pic>
      <xdr:nvPicPr>
        <xdr:cNvPr id="66122" name="Picture 33">
          <a:extLst>
            <a:ext uri="{FF2B5EF4-FFF2-40B4-BE49-F238E27FC236}">
              <a16:creationId xmlns:a16="http://schemas.microsoft.com/office/drawing/2014/main" id="{00000000-0008-0000-0D00-00004A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1477625"/>
          <a:ext cx="285750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1162050</xdr:colOff>
      <xdr:row>45</xdr:row>
      <xdr:rowOff>13777</xdr:rowOff>
    </xdr:from>
    <xdr:to>
      <xdr:col>0</xdr:col>
      <xdr:colOff>1447800</xdr:colOff>
      <xdr:row>45</xdr:row>
      <xdr:rowOff>257175</xdr:rowOff>
    </xdr:to>
    <xdr:sp macro="" textlink="">
      <xdr:nvSpPr>
        <xdr:cNvPr id="66123" name="Oval 4">
          <a:extLst>
            <a:ext uri="{FF2B5EF4-FFF2-40B4-BE49-F238E27FC236}">
              <a16:creationId xmlns:a16="http://schemas.microsoft.com/office/drawing/2014/main" id="{00000000-0008-0000-0D00-00004B020100}"/>
            </a:ext>
          </a:extLst>
        </xdr:cNvPr>
        <xdr:cNvSpPr>
          <a:spLocks noChangeArrowheads="1"/>
        </xdr:cNvSpPr>
      </xdr:nvSpPr>
      <xdr:spPr bwMode="auto">
        <a:xfrm>
          <a:off x="1162050" y="11739052"/>
          <a:ext cx="285750" cy="243398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476250</xdr:colOff>
      <xdr:row>73</xdr:row>
      <xdr:rowOff>266700</xdr:rowOff>
    </xdr:from>
    <xdr:to>
      <xdr:col>3</xdr:col>
      <xdr:colOff>28575</xdr:colOff>
      <xdr:row>75</xdr:row>
      <xdr:rowOff>28575</xdr:rowOff>
    </xdr:to>
    <xdr:sp macro="" textlink="">
      <xdr:nvSpPr>
        <xdr:cNvPr id="27684" name="Text Box 36">
          <a:hlinkClick xmlns:r="http://schemas.openxmlformats.org/officeDocument/2006/relationships" r:id="rId6" tooltip="แผ่นงาน ร้อยละ80"/>
          <a:extLst>
            <a:ext uri="{FF2B5EF4-FFF2-40B4-BE49-F238E27FC236}">
              <a16:creationId xmlns:a16="http://schemas.microsoft.com/office/drawing/2014/main" id="{00000000-0008-0000-0D00-0000246C0000}"/>
            </a:ext>
          </a:extLst>
        </xdr:cNvPr>
        <xdr:cNvSpPr txBox="1">
          <a:spLocks noChangeArrowheads="1"/>
        </xdr:cNvSpPr>
      </xdr:nvSpPr>
      <xdr:spPr bwMode="auto">
        <a:xfrm>
          <a:off x="6800850" y="19812000"/>
          <a:ext cx="1628775" cy="314325"/>
        </a:xfrm>
        <a:prstGeom prst="rect">
          <a:avLst/>
        </a:prstGeom>
        <a:solidFill>
          <a:srgbClr val="FF99CC"/>
        </a:solidFill>
        <a:ln w="9525">
          <a:noFill/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FF"/>
              </a:solidFill>
              <a:latin typeface="Cordia New"/>
              <a:cs typeface="Cordia New"/>
            </a:rPr>
            <a:t>กลับแผ่นงาน "ร้อยละ80"</a:t>
          </a:r>
        </a:p>
      </xdr:txBody>
    </xdr:sp>
    <xdr:clientData/>
  </xdr:twoCellAnchor>
  <xdr:twoCellAnchor editAs="oneCell">
    <xdr:from>
      <xdr:col>1</xdr:col>
      <xdr:colOff>514350</xdr:colOff>
      <xdr:row>65</xdr:row>
      <xdr:rowOff>0</xdr:rowOff>
    </xdr:from>
    <xdr:to>
      <xdr:col>3</xdr:col>
      <xdr:colOff>66675</xdr:colOff>
      <xdr:row>66</xdr:row>
      <xdr:rowOff>38100</xdr:rowOff>
    </xdr:to>
    <xdr:sp macro="" textlink="">
      <xdr:nvSpPr>
        <xdr:cNvPr id="27685" name="Text Box 37">
          <a:hlinkClick xmlns:r="http://schemas.openxmlformats.org/officeDocument/2006/relationships" r:id="rId7" tooltip="กลับแบบแยกห้อง"/>
          <a:extLst>
            <a:ext uri="{FF2B5EF4-FFF2-40B4-BE49-F238E27FC236}">
              <a16:creationId xmlns:a16="http://schemas.microsoft.com/office/drawing/2014/main" id="{00000000-0008-0000-0D00-0000256C0000}"/>
            </a:ext>
          </a:extLst>
        </xdr:cNvPr>
        <xdr:cNvSpPr txBox="1">
          <a:spLocks noChangeArrowheads="1"/>
        </xdr:cNvSpPr>
      </xdr:nvSpPr>
      <xdr:spPr bwMode="auto">
        <a:xfrm>
          <a:off x="6838950" y="17335500"/>
          <a:ext cx="1628775" cy="314325"/>
        </a:xfrm>
        <a:prstGeom prst="rect">
          <a:avLst/>
        </a:prstGeom>
        <a:solidFill>
          <a:srgbClr val="FF99CC"/>
        </a:solidFill>
        <a:ln w="9525">
          <a:noFill/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FF"/>
              </a:solidFill>
              <a:latin typeface="Cordia New"/>
              <a:cs typeface="Cordia New"/>
            </a:rPr>
            <a:t>กลับแผ่นงาน</a:t>
          </a:r>
          <a:r>
            <a:rPr lang="th-TH" sz="1400" b="1" i="0" strike="noStrike">
              <a:solidFill>
                <a:srgbClr val="FF0000"/>
              </a:solidFill>
              <a:latin typeface="Cordia New"/>
              <a:cs typeface="Cordia New"/>
            </a:rPr>
            <a:t> "แยกห้อง"</a:t>
          </a:r>
        </a:p>
      </xdr:txBody>
    </xdr:sp>
    <xdr:clientData/>
  </xdr:twoCellAnchor>
  <xdr:twoCellAnchor editAs="oneCell">
    <xdr:from>
      <xdr:col>1</xdr:col>
      <xdr:colOff>495300</xdr:colOff>
      <xdr:row>42</xdr:row>
      <xdr:rowOff>9525</xdr:rowOff>
    </xdr:from>
    <xdr:to>
      <xdr:col>3</xdr:col>
      <xdr:colOff>47625</xdr:colOff>
      <xdr:row>43</xdr:row>
      <xdr:rowOff>47625</xdr:rowOff>
    </xdr:to>
    <xdr:sp macro="" textlink="">
      <xdr:nvSpPr>
        <xdr:cNvPr id="27686" name="Text Box 38">
          <a:hlinkClick xmlns:r="http://schemas.openxmlformats.org/officeDocument/2006/relationships" r:id="rId8" tooltip="กลับแผ่นงาน แจ้ง 0 ร มส มผ"/>
          <a:extLst>
            <a:ext uri="{FF2B5EF4-FFF2-40B4-BE49-F238E27FC236}">
              <a16:creationId xmlns:a16="http://schemas.microsoft.com/office/drawing/2014/main" id="{00000000-0008-0000-0D00-0000266C0000}"/>
            </a:ext>
          </a:extLst>
        </xdr:cNvPr>
        <xdr:cNvSpPr txBox="1">
          <a:spLocks noChangeArrowheads="1"/>
        </xdr:cNvSpPr>
      </xdr:nvSpPr>
      <xdr:spPr bwMode="auto">
        <a:xfrm>
          <a:off x="6819900" y="10906125"/>
          <a:ext cx="1628775" cy="314325"/>
        </a:xfrm>
        <a:prstGeom prst="rect">
          <a:avLst/>
        </a:prstGeom>
        <a:solidFill>
          <a:srgbClr val="FF99CC"/>
        </a:solidFill>
        <a:ln w="9525">
          <a:noFill/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FF"/>
              </a:solidFill>
              <a:latin typeface="Cordia New"/>
              <a:cs typeface="Cordia New"/>
            </a:rPr>
            <a:t>กลับแผ่นงาน</a:t>
          </a:r>
          <a:r>
            <a:rPr lang="th-TH" sz="1400" b="1" i="0" strike="noStrike">
              <a:solidFill>
                <a:srgbClr val="FF0000"/>
              </a:solidFill>
              <a:latin typeface="Cordia New"/>
              <a:cs typeface="Cordia New"/>
            </a:rPr>
            <a:t> แจ้ง 0 ร มส มผ</a:t>
          </a:r>
        </a:p>
      </xdr:txBody>
    </xdr:sp>
    <xdr:clientData/>
  </xdr:twoCellAnchor>
  <xdr:twoCellAnchor editAs="oneCell">
    <xdr:from>
      <xdr:col>1</xdr:col>
      <xdr:colOff>504825</xdr:colOff>
      <xdr:row>5</xdr:row>
      <xdr:rowOff>0</xdr:rowOff>
    </xdr:from>
    <xdr:to>
      <xdr:col>3</xdr:col>
      <xdr:colOff>57150</xdr:colOff>
      <xdr:row>6</xdr:row>
      <xdr:rowOff>9525</xdr:rowOff>
    </xdr:to>
    <xdr:sp macro="" textlink="">
      <xdr:nvSpPr>
        <xdr:cNvPr id="27688" name="Text Box 40">
          <a:hlinkClick xmlns:r="http://schemas.openxmlformats.org/officeDocument/2006/relationships" r:id="rId9" tooltip="ไปแผ่นงานขื่อ-คะแนน"/>
          <a:extLst>
            <a:ext uri="{FF2B5EF4-FFF2-40B4-BE49-F238E27FC236}">
              <a16:creationId xmlns:a16="http://schemas.microsoft.com/office/drawing/2014/main" id="{00000000-0008-0000-0D00-0000286C0000}"/>
            </a:ext>
          </a:extLst>
        </xdr:cNvPr>
        <xdr:cNvSpPr txBox="1">
          <a:spLocks noChangeArrowheads="1"/>
        </xdr:cNvSpPr>
      </xdr:nvSpPr>
      <xdr:spPr bwMode="auto">
        <a:xfrm>
          <a:off x="6829425" y="552450"/>
          <a:ext cx="1628775" cy="285750"/>
        </a:xfrm>
        <a:prstGeom prst="rect">
          <a:avLst/>
        </a:prstGeom>
        <a:solidFill>
          <a:srgbClr val="FF99CC"/>
        </a:solidFill>
        <a:ln w="9525">
          <a:noFill/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FF"/>
              </a:solidFill>
              <a:latin typeface="Cordia New"/>
              <a:cs typeface="Cordia New"/>
            </a:rPr>
            <a:t>กลับแผ่นงาน</a:t>
          </a:r>
          <a:r>
            <a:rPr lang="th-TH" sz="1400" b="1" i="0" strike="noStrike">
              <a:solidFill>
                <a:srgbClr val="FF0000"/>
              </a:solidFill>
              <a:latin typeface="Cordia New"/>
              <a:cs typeface="Cordia New"/>
            </a:rPr>
            <a:t> "ชื่อ-คะแนน"สกุล"</a:t>
          </a:r>
        </a:p>
      </xdr:txBody>
    </xdr:sp>
    <xdr:clientData/>
  </xdr:twoCellAnchor>
  <xdr:twoCellAnchor editAs="oneCell">
    <xdr:from>
      <xdr:col>1</xdr:col>
      <xdr:colOff>514350</xdr:colOff>
      <xdr:row>15</xdr:row>
      <xdr:rowOff>9525</xdr:rowOff>
    </xdr:from>
    <xdr:to>
      <xdr:col>3</xdr:col>
      <xdr:colOff>66675</xdr:colOff>
      <xdr:row>16</xdr:row>
      <xdr:rowOff>19050</xdr:rowOff>
    </xdr:to>
    <xdr:sp macro="" textlink="">
      <xdr:nvSpPr>
        <xdr:cNvPr id="27689" name="Text Box 41">
          <a:hlinkClick xmlns:r="http://schemas.openxmlformats.org/officeDocument/2006/relationships" r:id="rId10" tooltip="ไปแผ่นงาน เวลา"/>
          <a:extLst>
            <a:ext uri="{FF2B5EF4-FFF2-40B4-BE49-F238E27FC236}">
              <a16:creationId xmlns:a16="http://schemas.microsoft.com/office/drawing/2014/main" id="{00000000-0008-0000-0D00-0000296C0000}"/>
            </a:ext>
          </a:extLst>
        </xdr:cNvPr>
        <xdr:cNvSpPr txBox="1">
          <a:spLocks noChangeArrowheads="1"/>
        </xdr:cNvSpPr>
      </xdr:nvSpPr>
      <xdr:spPr bwMode="auto">
        <a:xfrm>
          <a:off x="6838950" y="3114675"/>
          <a:ext cx="1628775" cy="285750"/>
        </a:xfrm>
        <a:prstGeom prst="rect">
          <a:avLst/>
        </a:prstGeom>
        <a:solidFill>
          <a:srgbClr val="FF99CC"/>
        </a:solidFill>
        <a:ln w="9525">
          <a:noFill/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FF"/>
              </a:solidFill>
              <a:latin typeface="Cordia New"/>
              <a:cs typeface="Cordia New"/>
            </a:rPr>
            <a:t>กลับแผ่นงาน</a:t>
          </a:r>
          <a:r>
            <a:rPr lang="th-TH" sz="1400" b="1" i="0" strike="noStrike">
              <a:solidFill>
                <a:srgbClr val="FF0000"/>
              </a:solidFill>
              <a:latin typeface="Cordia New"/>
              <a:cs typeface="Cordia New"/>
            </a:rPr>
            <a:t> "เวลา"</a:t>
          </a:r>
        </a:p>
      </xdr:txBody>
    </xdr:sp>
    <xdr:clientData/>
  </xdr:twoCellAnchor>
  <xdr:twoCellAnchor editAs="oneCell">
    <xdr:from>
      <xdr:col>2</xdr:col>
      <xdr:colOff>1352550</xdr:colOff>
      <xdr:row>0</xdr:row>
      <xdr:rowOff>247650</xdr:rowOff>
    </xdr:from>
    <xdr:to>
      <xdr:col>3</xdr:col>
      <xdr:colOff>904875</xdr:colOff>
      <xdr:row>1</xdr:row>
      <xdr:rowOff>257175</xdr:rowOff>
    </xdr:to>
    <xdr:sp macro="" textlink="">
      <xdr:nvSpPr>
        <xdr:cNvPr id="27698" name="Text Box 50">
          <a:hlinkClick xmlns:r="http://schemas.openxmlformats.org/officeDocument/2006/relationships" r:id="rId11" tooltip="การประเมิน &quot;ร มส&quot;"/>
          <a:extLst>
            <a:ext uri="{FF2B5EF4-FFF2-40B4-BE49-F238E27FC236}">
              <a16:creationId xmlns:a16="http://schemas.microsoft.com/office/drawing/2014/main" id="{00000000-0008-0000-0D00-0000326C0000}"/>
            </a:ext>
          </a:extLst>
        </xdr:cNvPr>
        <xdr:cNvSpPr txBox="1">
          <a:spLocks noChangeArrowheads="1"/>
        </xdr:cNvSpPr>
      </xdr:nvSpPr>
      <xdr:spPr bwMode="auto">
        <a:xfrm>
          <a:off x="8286750" y="247650"/>
          <a:ext cx="10191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FF"/>
              </a:solidFill>
              <a:latin typeface="Cordia New"/>
              <a:cs typeface="Cordia New"/>
            </a:rPr>
            <a:t>การประเมิน "ร มส"</a:t>
          </a:r>
        </a:p>
      </xdr:txBody>
    </xdr:sp>
    <xdr:clientData/>
  </xdr:twoCellAnchor>
  <xdr:twoCellAnchor editAs="oneCell">
    <xdr:from>
      <xdr:col>2</xdr:col>
      <xdr:colOff>1352550</xdr:colOff>
      <xdr:row>5</xdr:row>
      <xdr:rowOff>28575</xdr:rowOff>
    </xdr:from>
    <xdr:to>
      <xdr:col>3</xdr:col>
      <xdr:colOff>904875</xdr:colOff>
      <xdr:row>6</xdr:row>
      <xdr:rowOff>66675</xdr:rowOff>
    </xdr:to>
    <xdr:sp macro="" textlink="">
      <xdr:nvSpPr>
        <xdr:cNvPr id="27699" name="Text Box 51">
          <a:hlinkClick xmlns:r="http://schemas.openxmlformats.org/officeDocument/2006/relationships" r:id="rId12" tooltip="สถานะนักเรียน"/>
          <a:extLst>
            <a:ext uri="{FF2B5EF4-FFF2-40B4-BE49-F238E27FC236}">
              <a16:creationId xmlns:a16="http://schemas.microsoft.com/office/drawing/2014/main" id="{00000000-0008-0000-0D00-0000336C0000}"/>
            </a:ext>
          </a:extLst>
        </xdr:cNvPr>
        <xdr:cNvSpPr txBox="1">
          <a:spLocks noChangeArrowheads="1"/>
        </xdr:cNvSpPr>
      </xdr:nvSpPr>
      <xdr:spPr bwMode="auto">
        <a:xfrm>
          <a:off x="8286750" y="581025"/>
          <a:ext cx="10191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FF"/>
              </a:solidFill>
              <a:latin typeface="Cordia New"/>
              <a:cs typeface="Cordia New"/>
            </a:rPr>
            <a:t>สถานะนักเรียน</a:t>
          </a:r>
        </a:p>
      </xdr:txBody>
    </xdr:sp>
    <xdr:clientData/>
  </xdr:twoCellAnchor>
  <xdr:twoCellAnchor editAs="oneCell">
    <xdr:from>
      <xdr:col>2</xdr:col>
      <xdr:colOff>1323975</xdr:colOff>
      <xdr:row>7</xdr:row>
      <xdr:rowOff>133350</xdr:rowOff>
    </xdr:from>
    <xdr:to>
      <xdr:col>3</xdr:col>
      <xdr:colOff>876300</xdr:colOff>
      <xdr:row>8</xdr:row>
      <xdr:rowOff>171450</xdr:rowOff>
    </xdr:to>
    <xdr:sp macro="" textlink="">
      <xdr:nvSpPr>
        <xdr:cNvPr id="27700" name="Text Box 52">
          <a:hlinkClick xmlns:r="http://schemas.openxmlformats.org/officeDocument/2006/relationships" r:id="rId11" tooltip="สถานะนักเรียน"/>
          <a:extLst>
            <a:ext uri="{FF2B5EF4-FFF2-40B4-BE49-F238E27FC236}">
              <a16:creationId xmlns:a16="http://schemas.microsoft.com/office/drawing/2014/main" id="{00000000-0008-0000-0D00-0000346C0000}"/>
            </a:ext>
          </a:extLst>
        </xdr:cNvPr>
        <xdr:cNvSpPr txBox="1">
          <a:spLocks noChangeArrowheads="1"/>
        </xdr:cNvSpPr>
      </xdr:nvSpPr>
      <xdr:spPr bwMode="auto">
        <a:xfrm>
          <a:off x="8258175" y="1238250"/>
          <a:ext cx="10191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FF"/>
              </a:solidFill>
              <a:latin typeface="Cordia New"/>
              <a:cs typeface="Cordia New"/>
            </a:rPr>
            <a:t>การแจ้ง 0 ร มส</a:t>
          </a:r>
        </a:p>
      </xdr:txBody>
    </xdr:sp>
    <xdr:clientData/>
  </xdr:twoCellAnchor>
  <xdr:twoCellAnchor editAs="oneCell">
    <xdr:from>
      <xdr:col>2</xdr:col>
      <xdr:colOff>1352550</xdr:colOff>
      <xdr:row>14</xdr:row>
      <xdr:rowOff>228600</xdr:rowOff>
    </xdr:from>
    <xdr:to>
      <xdr:col>3</xdr:col>
      <xdr:colOff>904875</xdr:colOff>
      <xdr:row>15</xdr:row>
      <xdr:rowOff>266700</xdr:rowOff>
    </xdr:to>
    <xdr:sp macro="" textlink="">
      <xdr:nvSpPr>
        <xdr:cNvPr id="27701" name="Text Box 53">
          <a:hlinkClick xmlns:r="http://schemas.openxmlformats.org/officeDocument/2006/relationships" r:id="rId13" tooltip="แยกห้องเรียน"/>
          <a:extLst>
            <a:ext uri="{FF2B5EF4-FFF2-40B4-BE49-F238E27FC236}">
              <a16:creationId xmlns:a16="http://schemas.microsoft.com/office/drawing/2014/main" id="{00000000-0008-0000-0D00-0000356C0000}"/>
            </a:ext>
          </a:extLst>
        </xdr:cNvPr>
        <xdr:cNvSpPr txBox="1">
          <a:spLocks noChangeArrowheads="1"/>
        </xdr:cNvSpPr>
      </xdr:nvSpPr>
      <xdr:spPr bwMode="auto">
        <a:xfrm>
          <a:off x="8286750" y="3057525"/>
          <a:ext cx="10191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FF"/>
              </a:solidFill>
              <a:latin typeface="Cordia New"/>
              <a:cs typeface="Cordia New"/>
            </a:rPr>
            <a:t>การแจ้งแยกห้อง</a:t>
          </a:r>
        </a:p>
      </xdr:txBody>
    </xdr:sp>
    <xdr:clientData/>
  </xdr:twoCellAnchor>
  <xdr:twoCellAnchor editAs="oneCell">
    <xdr:from>
      <xdr:col>2</xdr:col>
      <xdr:colOff>1428750</xdr:colOff>
      <xdr:row>16</xdr:row>
      <xdr:rowOff>28575</xdr:rowOff>
    </xdr:from>
    <xdr:to>
      <xdr:col>4</xdr:col>
      <xdr:colOff>0</xdr:colOff>
      <xdr:row>17</xdr:row>
      <xdr:rowOff>66675</xdr:rowOff>
    </xdr:to>
    <xdr:sp macro="" textlink="">
      <xdr:nvSpPr>
        <xdr:cNvPr id="27702" name="Text Box 54">
          <a:hlinkClick xmlns:r="http://schemas.openxmlformats.org/officeDocument/2006/relationships" r:id="rId14" tooltip="การแจ้งร้อยละ 80"/>
          <a:extLst>
            <a:ext uri="{FF2B5EF4-FFF2-40B4-BE49-F238E27FC236}">
              <a16:creationId xmlns:a16="http://schemas.microsoft.com/office/drawing/2014/main" id="{00000000-0008-0000-0D00-0000366C0000}"/>
            </a:ext>
          </a:extLst>
        </xdr:cNvPr>
        <xdr:cNvSpPr txBox="1">
          <a:spLocks noChangeArrowheads="1"/>
        </xdr:cNvSpPr>
      </xdr:nvSpPr>
      <xdr:spPr bwMode="auto">
        <a:xfrm>
          <a:off x="8362950" y="3409950"/>
          <a:ext cx="9525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FF"/>
              </a:solidFill>
              <a:latin typeface="Cordia New"/>
              <a:cs typeface="Cordia New"/>
            </a:rPr>
            <a:t>แจ้งร้อยละ 80 "มส"</a:t>
          </a:r>
        </a:p>
      </xdr:txBody>
    </xdr:sp>
    <xdr:clientData/>
  </xdr:twoCellAnchor>
  <xdr:twoCellAnchor editAs="oneCell">
    <xdr:from>
      <xdr:col>2</xdr:col>
      <xdr:colOff>1333500</xdr:colOff>
      <xdr:row>26</xdr:row>
      <xdr:rowOff>85725</xdr:rowOff>
    </xdr:from>
    <xdr:to>
      <xdr:col>3</xdr:col>
      <xdr:colOff>885825</xdr:colOff>
      <xdr:row>27</xdr:row>
      <xdr:rowOff>123825</xdr:rowOff>
    </xdr:to>
    <xdr:sp macro="" textlink="">
      <xdr:nvSpPr>
        <xdr:cNvPr id="27703" name="Text Box 55">
          <a:hlinkClick xmlns:r="http://schemas.openxmlformats.org/officeDocument/2006/relationships" r:id="rId15" tooltip="ผู้พัฒนา"/>
          <a:extLst>
            <a:ext uri="{FF2B5EF4-FFF2-40B4-BE49-F238E27FC236}">
              <a16:creationId xmlns:a16="http://schemas.microsoft.com/office/drawing/2014/main" id="{00000000-0008-0000-0D00-0000376C0000}"/>
            </a:ext>
          </a:extLst>
        </xdr:cNvPr>
        <xdr:cNvSpPr txBox="1">
          <a:spLocks noChangeArrowheads="1"/>
        </xdr:cNvSpPr>
      </xdr:nvSpPr>
      <xdr:spPr bwMode="auto">
        <a:xfrm>
          <a:off x="8267700" y="5953125"/>
          <a:ext cx="10191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FF"/>
              </a:solidFill>
              <a:latin typeface="Cordia New"/>
              <a:cs typeface="Cordia New"/>
            </a:rPr>
            <a:t>ผู้พัฒนา</a:t>
          </a:r>
        </a:p>
      </xdr:txBody>
    </xdr:sp>
    <xdr:clientData/>
  </xdr:twoCellAnchor>
  <xdr:twoCellAnchor editAs="oneCell">
    <xdr:from>
      <xdr:col>3</xdr:col>
      <xdr:colOff>38100</xdr:colOff>
      <xdr:row>42</xdr:row>
      <xdr:rowOff>0</xdr:rowOff>
    </xdr:from>
    <xdr:to>
      <xdr:col>3</xdr:col>
      <xdr:colOff>904875</xdr:colOff>
      <xdr:row>43</xdr:row>
      <xdr:rowOff>38100</xdr:rowOff>
    </xdr:to>
    <xdr:sp macro="" textlink="">
      <xdr:nvSpPr>
        <xdr:cNvPr id="27704" name="Text Box 56">
          <a:hlinkClick xmlns:r="http://schemas.openxmlformats.org/officeDocument/2006/relationships" r:id="rId16" tooltip="กลับบนสุด"/>
          <a:extLst>
            <a:ext uri="{FF2B5EF4-FFF2-40B4-BE49-F238E27FC236}">
              <a16:creationId xmlns:a16="http://schemas.microsoft.com/office/drawing/2014/main" id="{00000000-0008-0000-0D00-0000386C0000}"/>
            </a:ext>
          </a:extLst>
        </xdr:cNvPr>
        <xdr:cNvSpPr txBox="1">
          <a:spLocks noChangeArrowheads="1"/>
        </xdr:cNvSpPr>
      </xdr:nvSpPr>
      <xdr:spPr bwMode="auto">
        <a:xfrm>
          <a:off x="8439150" y="10077450"/>
          <a:ext cx="8667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FF"/>
              </a:solidFill>
              <a:latin typeface="Cordia New"/>
              <a:cs typeface="Cordia New"/>
            </a:rPr>
            <a:t>บนสุด</a:t>
          </a:r>
        </a:p>
      </xdr:txBody>
    </xdr:sp>
    <xdr:clientData/>
  </xdr:twoCellAnchor>
  <xdr:twoCellAnchor editAs="oneCell">
    <xdr:from>
      <xdr:col>3</xdr:col>
      <xdr:colOff>19050</xdr:colOff>
      <xdr:row>64</xdr:row>
      <xdr:rowOff>266700</xdr:rowOff>
    </xdr:from>
    <xdr:to>
      <xdr:col>3</xdr:col>
      <xdr:colOff>885825</xdr:colOff>
      <xdr:row>66</xdr:row>
      <xdr:rowOff>28575</xdr:rowOff>
    </xdr:to>
    <xdr:sp macro="" textlink="">
      <xdr:nvSpPr>
        <xdr:cNvPr id="27705" name="Text Box 57">
          <a:hlinkClick xmlns:r="http://schemas.openxmlformats.org/officeDocument/2006/relationships" r:id="rId16" tooltip="กลับบนสุด"/>
          <a:extLst>
            <a:ext uri="{FF2B5EF4-FFF2-40B4-BE49-F238E27FC236}">
              <a16:creationId xmlns:a16="http://schemas.microsoft.com/office/drawing/2014/main" id="{00000000-0008-0000-0D00-0000396C0000}"/>
            </a:ext>
          </a:extLst>
        </xdr:cNvPr>
        <xdr:cNvSpPr txBox="1">
          <a:spLocks noChangeArrowheads="1"/>
        </xdr:cNvSpPr>
      </xdr:nvSpPr>
      <xdr:spPr bwMode="auto">
        <a:xfrm>
          <a:off x="8420100" y="17325975"/>
          <a:ext cx="8667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FF"/>
              </a:solidFill>
              <a:latin typeface="Cordia New"/>
              <a:cs typeface="Cordia New"/>
            </a:rPr>
            <a:t>บนสุด</a:t>
          </a:r>
        </a:p>
      </xdr:txBody>
    </xdr:sp>
    <xdr:clientData/>
  </xdr:twoCellAnchor>
  <xdr:twoCellAnchor editAs="oneCell">
    <xdr:from>
      <xdr:col>3</xdr:col>
      <xdr:colOff>38100</xdr:colOff>
      <xdr:row>88</xdr:row>
      <xdr:rowOff>171450</xdr:rowOff>
    </xdr:from>
    <xdr:to>
      <xdr:col>3</xdr:col>
      <xdr:colOff>904875</xdr:colOff>
      <xdr:row>90</xdr:row>
      <xdr:rowOff>9525</xdr:rowOff>
    </xdr:to>
    <xdr:sp macro="" textlink="">
      <xdr:nvSpPr>
        <xdr:cNvPr id="27706" name="Text Box 58">
          <a:hlinkClick xmlns:r="http://schemas.openxmlformats.org/officeDocument/2006/relationships" r:id="rId16" tooltip="กลับบนสุด"/>
          <a:extLst>
            <a:ext uri="{FF2B5EF4-FFF2-40B4-BE49-F238E27FC236}">
              <a16:creationId xmlns:a16="http://schemas.microsoft.com/office/drawing/2014/main" id="{00000000-0008-0000-0D00-00003A6C0000}"/>
            </a:ext>
          </a:extLst>
        </xdr:cNvPr>
        <xdr:cNvSpPr txBox="1">
          <a:spLocks noChangeArrowheads="1"/>
        </xdr:cNvSpPr>
      </xdr:nvSpPr>
      <xdr:spPr bwMode="auto">
        <a:xfrm>
          <a:off x="8439150" y="23583900"/>
          <a:ext cx="8667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FF"/>
              </a:solidFill>
              <a:latin typeface="Cordia New"/>
              <a:cs typeface="Cordia New"/>
            </a:rPr>
            <a:t>บนสุด</a:t>
          </a:r>
        </a:p>
      </xdr:txBody>
    </xdr:sp>
    <xdr:clientData/>
  </xdr:twoCellAnchor>
  <xdr:twoCellAnchor editAs="oneCell">
    <xdr:from>
      <xdr:col>3</xdr:col>
      <xdr:colOff>19050</xdr:colOff>
      <xdr:row>31</xdr:row>
      <xdr:rowOff>38100</xdr:rowOff>
    </xdr:from>
    <xdr:to>
      <xdr:col>3</xdr:col>
      <xdr:colOff>885825</xdr:colOff>
      <xdr:row>32</xdr:row>
      <xdr:rowOff>133350</xdr:rowOff>
    </xdr:to>
    <xdr:sp macro="" textlink="">
      <xdr:nvSpPr>
        <xdr:cNvPr id="27707" name="Text Box 59">
          <a:hlinkClick xmlns:r="http://schemas.openxmlformats.org/officeDocument/2006/relationships" r:id="rId16" tooltip="กลับบนสุด"/>
          <a:extLst>
            <a:ext uri="{FF2B5EF4-FFF2-40B4-BE49-F238E27FC236}">
              <a16:creationId xmlns:a16="http://schemas.microsoft.com/office/drawing/2014/main" id="{00000000-0008-0000-0D00-00003B6C0000}"/>
            </a:ext>
          </a:extLst>
        </xdr:cNvPr>
        <xdr:cNvSpPr txBox="1">
          <a:spLocks noChangeArrowheads="1"/>
        </xdr:cNvSpPr>
      </xdr:nvSpPr>
      <xdr:spPr bwMode="auto">
        <a:xfrm>
          <a:off x="8420100" y="7191375"/>
          <a:ext cx="8667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FF"/>
              </a:solidFill>
              <a:latin typeface="Cordia New"/>
              <a:cs typeface="Cordia New"/>
            </a:rPr>
            <a:t>บนสุด</a:t>
          </a:r>
        </a:p>
      </xdr:txBody>
    </xdr:sp>
    <xdr:clientData/>
  </xdr:twoCellAnchor>
  <xdr:twoCellAnchor editAs="oneCell">
    <xdr:from>
      <xdr:col>0</xdr:col>
      <xdr:colOff>4391025</xdr:colOff>
      <xdr:row>20</xdr:row>
      <xdr:rowOff>19050</xdr:rowOff>
    </xdr:from>
    <xdr:to>
      <xdr:col>0</xdr:col>
      <xdr:colOff>4657725</xdr:colOff>
      <xdr:row>20</xdr:row>
      <xdr:rowOff>171450</xdr:rowOff>
    </xdr:to>
    <xdr:pic>
      <xdr:nvPicPr>
        <xdr:cNvPr id="66095" name="Picture 65">
          <a:extLst>
            <a:ext uri="{FF2B5EF4-FFF2-40B4-BE49-F238E27FC236}">
              <a16:creationId xmlns:a16="http://schemas.microsoft.com/office/drawing/2014/main" id="{00000000-0008-0000-0D00-00002F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22910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16</xdr:row>
      <xdr:rowOff>0</xdr:rowOff>
    </xdr:from>
    <xdr:to>
      <xdr:col>4</xdr:col>
      <xdr:colOff>0</xdr:colOff>
      <xdr:row>24</xdr:row>
      <xdr:rowOff>152400</xdr:rowOff>
    </xdr:to>
    <xdr:pic>
      <xdr:nvPicPr>
        <xdr:cNvPr id="66097" name="Picture 72">
          <a:extLst>
            <a:ext uri="{FF2B5EF4-FFF2-40B4-BE49-F238E27FC236}">
              <a16:creationId xmlns:a16="http://schemas.microsoft.com/office/drawing/2014/main" id="{00000000-0008-0000-0D00-000031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3" r="6818"/>
        <a:stretch>
          <a:fillRect/>
        </a:stretch>
      </xdr:blipFill>
      <xdr:spPr bwMode="auto">
        <a:xfrm>
          <a:off x="7048500" y="3381375"/>
          <a:ext cx="2266950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5934075</xdr:colOff>
      <xdr:row>15</xdr:row>
      <xdr:rowOff>238125</xdr:rowOff>
    </xdr:from>
    <xdr:to>
      <xdr:col>1</xdr:col>
      <xdr:colOff>228600</xdr:colOff>
      <xdr:row>16</xdr:row>
      <xdr:rowOff>247650</xdr:rowOff>
    </xdr:to>
    <xdr:sp macro="" textlink="">
      <xdr:nvSpPr>
        <xdr:cNvPr id="27721" name="AutoShape 73">
          <a:extLst>
            <a:ext uri="{FF2B5EF4-FFF2-40B4-BE49-F238E27FC236}">
              <a16:creationId xmlns:a16="http://schemas.microsoft.com/office/drawing/2014/main" id="{00000000-0008-0000-0D00-0000496C0000}"/>
            </a:ext>
          </a:extLst>
        </xdr:cNvPr>
        <xdr:cNvSpPr>
          <a:spLocks noChangeArrowheads="1"/>
        </xdr:cNvSpPr>
      </xdr:nvSpPr>
      <xdr:spPr bwMode="auto">
        <a:xfrm flipV="1">
          <a:off x="5934075" y="3343275"/>
          <a:ext cx="619125" cy="285750"/>
        </a:xfrm>
        <a:prstGeom prst="wedgeRoundRectCallout">
          <a:avLst>
            <a:gd name="adj1" fmla="val 306921"/>
            <a:gd name="adj2" fmla="val -6667"/>
            <a:gd name="adj3" fmla="val 16667"/>
          </a:avLst>
        </a:prstGeom>
        <a:solidFill>
          <a:srgbClr val="CCFFCC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200" b="0" i="0" strike="noStrike">
              <a:solidFill>
                <a:srgbClr val="0000FF"/>
              </a:solidFill>
              <a:latin typeface="Cordia New"/>
              <a:cs typeface="Cordia New"/>
            </a:rPr>
            <a:t>เลือกชั่วโมง</a:t>
          </a:r>
        </a:p>
      </xdr:txBody>
    </xdr:sp>
    <xdr:clientData/>
  </xdr:twoCellAnchor>
  <xdr:twoCellAnchor>
    <xdr:from>
      <xdr:col>0</xdr:col>
      <xdr:colOff>5762625</xdr:colOff>
      <xdr:row>18</xdr:row>
      <xdr:rowOff>266700</xdr:rowOff>
    </xdr:from>
    <xdr:to>
      <xdr:col>1</xdr:col>
      <xdr:colOff>219075</xdr:colOff>
      <xdr:row>20</xdr:row>
      <xdr:rowOff>0</xdr:rowOff>
    </xdr:to>
    <xdr:sp macro="" textlink="">
      <xdr:nvSpPr>
        <xdr:cNvPr id="27722" name="AutoShape 74">
          <a:extLst>
            <a:ext uri="{FF2B5EF4-FFF2-40B4-BE49-F238E27FC236}">
              <a16:creationId xmlns:a16="http://schemas.microsoft.com/office/drawing/2014/main" id="{00000000-0008-0000-0D00-00004A6C0000}"/>
            </a:ext>
          </a:extLst>
        </xdr:cNvPr>
        <xdr:cNvSpPr>
          <a:spLocks noChangeArrowheads="1"/>
        </xdr:cNvSpPr>
      </xdr:nvSpPr>
      <xdr:spPr bwMode="auto">
        <a:xfrm flipV="1">
          <a:off x="5762625" y="4200525"/>
          <a:ext cx="781050" cy="285750"/>
        </a:xfrm>
        <a:prstGeom prst="wedgeRoundRectCallout">
          <a:avLst>
            <a:gd name="adj1" fmla="val 148778"/>
            <a:gd name="adj2" fmla="val -56667"/>
            <a:gd name="adj3" fmla="val 16667"/>
          </a:avLst>
        </a:prstGeom>
        <a:solidFill>
          <a:srgbClr val="FFFF99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200" b="0" i="0" strike="noStrike">
              <a:solidFill>
                <a:srgbClr val="000000"/>
              </a:solidFill>
              <a:latin typeface="Cordia New"/>
              <a:cs typeface="Cordia New"/>
            </a:rPr>
            <a:t>เลือกเช็คเวลา</a:t>
          </a:r>
        </a:p>
      </xdr:txBody>
    </xdr:sp>
    <xdr:clientData/>
  </xdr:twoCellAnchor>
  <xdr:twoCellAnchor>
    <xdr:from>
      <xdr:col>1</xdr:col>
      <xdr:colOff>371475</xdr:colOff>
      <xdr:row>22</xdr:row>
      <xdr:rowOff>57150</xdr:rowOff>
    </xdr:from>
    <xdr:to>
      <xdr:col>2</xdr:col>
      <xdr:colOff>1200150</xdr:colOff>
      <xdr:row>26</xdr:row>
      <xdr:rowOff>238125</xdr:rowOff>
    </xdr:to>
    <xdr:grpSp>
      <xdr:nvGrpSpPr>
        <xdr:cNvPr id="66100" name="Group 76">
          <a:extLst>
            <a:ext uri="{FF2B5EF4-FFF2-40B4-BE49-F238E27FC236}">
              <a16:creationId xmlns:a16="http://schemas.microsoft.com/office/drawing/2014/main" id="{00000000-0008-0000-0D00-000034020100}"/>
            </a:ext>
          </a:extLst>
        </xdr:cNvPr>
        <xdr:cNvGrpSpPr>
          <a:grpSpLocks/>
        </xdr:cNvGrpSpPr>
      </xdr:nvGrpSpPr>
      <xdr:grpSpPr bwMode="auto">
        <a:xfrm>
          <a:off x="6696075" y="5943600"/>
          <a:ext cx="1438275" cy="1285875"/>
          <a:chOff x="703" y="383"/>
          <a:chExt cx="151" cy="135"/>
        </a:xfrm>
      </xdr:grpSpPr>
      <xdr:pic>
        <xdr:nvPicPr>
          <xdr:cNvPr id="66106" name="Picture 75">
            <a:extLst>
              <a:ext uri="{FF2B5EF4-FFF2-40B4-BE49-F238E27FC236}">
                <a16:creationId xmlns:a16="http://schemas.microsoft.com/office/drawing/2014/main" id="{00000000-0008-0000-0D00-00003A0201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8" y="417"/>
            <a:ext cx="66" cy="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7715" name="AutoShape 67">
            <a:extLst>
              <a:ext uri="{FF2B5EF4-FFF2-40B4-BE49-F238E27FC236}">
                <a16:creationId xmlns:a16="http://schemas.microsoft.com/office/drawing/2014/main" id="{00000000-0008-0000-0D00-0000436C0000}"/>
              </a:ext>
            </a:extLst>
          </xdr:cNvPr>
          <xdr:cNvSpPr>
            <a:spLocks noChangeArrowheads="1"/>
          </xdr:cNvSpPr>
        </xdr:nvSpPr>
        <xdr:spPr bwMode="auto">
          <a:xfrm flipV="1">
            <a:off x="774" y="383"/>
            <a:ext cx="65" cy="30"/>
          </a:xfrm>
          <a:prstGeom prst="wedgeRoundRectCallout">
            <a:avLst>
              <a:gd name="adj1" fmla="val 13074"/>
              <a:gd name="adj2" fmla="val -173333"/>
              <a:gd name="adj3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45720" rIns="27432" bIns="0" anchor="t" upright="1"/>
          <a:lstStyle/>
          <a:p>
            <a:pPr algn="ctr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Cordia New"/>
                <a:cs typeface="Cordia New"/>
              </a:rPr>
              <a:t>ตัวชี้วัด</a:t>
            </a:r>
          </a:p>
        </xdr:txBody>
      </xdr:sp>
      <xdr:sp macro="" textlink="">
        <xdr:nvSpPr>
          <xdr:cNvPr id="27716" name="AutoShape 68">
            <a:extLst>
              <a:ext uri="{FF2B5EF4-FFF2-40B4-BE49-F238E27FC236}">
                <a16:creationId xmlns:a16="http://schemas.microsoft.com/office/drawing/2014/main" id="{00000000-0008-0000-0D00-0000446C0000}"/>
              </a:ext>
            </a:extLst>
          </xdr:cNvPr>
          <xdr:cNvSpPr>
            <a:spLocks noChangeArrowheads="1"/>
          </xdr:cNvSpPr>
        </xdr:nvSpPr>
        <xdr:spPr bwMode="auto">
          <a:xfrm flipV="1">
            <a:off x="739" y="440"/>
            <a:ext cx="37" cy="30"/>
          </a:xfrm>
          <a:prstGeom prst="wedgeRoundRectCallout">
            <a:avLst>
              <a:gd name="adj1" fmla="val 136486"/>
              <a:gd name="adj2" fmla="val -53333"/>
              <a:gd name="adj3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45720" rIns="27432" bIns="0" anchor="t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Cordia New"/>
                <a:cs typeface="Cordia New"/>
              </a:rPr>
              <a:t>K P A</a:t>
            </a:r>
          </a:p>
        </xdr:txBody>
      </xdr:sp>
      <xdr:sp macro="" textlink="">
        <xdr:nvSpPr>
          <xdr:cNvPr id="27717" name="AutoShape 69">
            <a:extLst>
              <a:ext uri="{FF2B5EF4-FFF2-40B4-BE49-F238E27FC236}">
                <a16:creationId xmlns:a16="http://schemas.microsoft.com/office/drawing/2014/main" id="{00000000-0008-0000-0D00-0000456C0000}"/>
              </a:ext>
            </a:extLst>
          </xdr:cNvPr>
          <xdr:cNvSpPr>
            <a:spLocks noChangeArrowheads="1"/>
          </xdr:cNvSpPr>
        </xdr:nvSpPr>
        <xdr:spPr bwMode="auto">
          <a:xfrm flipV="1">
            <a:off x="703" y="486"/>
            <a:ext cx="65" cy="32"/>
          </a:xfrm>
          <a:prstGeom prst="wedgeRoundRectCallout">
            <a:avLst>
              <a:gd name="adj1" fmla="val 96153"/>
              <a:gd name="adj2" fmla="val 43750"/>
              <a:gd name="adj3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45720" rIns="27432" bIns="0" anchor="t" upright="1"/>
          <a:lstStyle/>
          <a:p>
            <a:pPr algn="ctr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Cordia New"/>
                <a:cs typeface="Cordia New"/>
              </a:rPr>
              <a:t>คะแนนเต็ม</a:t>
            </a:r>
          </a:p>
        </xdr:txBody>
      </xdr:sp>
    </xdr:grpSp>
    <xdr:clientData/>
  </xdr:twoCellAnchor>
  <xdr:twoCellAnchor editAs="oneCell">
    <xdr:from>
      <xdr:col>3</xdr:col>
      <xdr:colOff>38100</xdr:colOff>
      <xdr:row>74</xdr:row>
      <xdr:rowOff>9525</xdr:rowOff>
    </xdr:from>
    <xdr:to>
      <xdr:col>3</xdr:col>
      <xdr:colOff>904875</xdr:colOff>
      <xdr:row>75</xdr:row>
      <xdr:rowOff>47625</xdr:rowOff>
    </xdr:to>
    <xdr:sp macro="" textlink="">
      <xdr:nvSpPr>
        <xdr:cNvPr id="27725" name="Text Box 77">
          <a:hlinkClick xmlns:r="http://schemas.openxmlformats.org/officeDocument/2006/relationships" r:id="rId16" tooltip="กลับบนสุด"/>
          <a:extLst>
            <a:ext uri="{FF2B5EF4-FFF2-40B4-BE49-F238E27FC236}">
              <a16:creationId xmlns:a16="http://schemas.microsoft.com/office/drawing/2014/main" id="{00000000-0008-0000-0D00-00004D6C0000}"/>
            </a:ext>
          </a:extLst>
        </xdr:cNvPr>
        <xdr:cNvSpPr txBox="1">
          <a:spLocks noChangeArrowheads="1"/>
        </xdr:cNvSpPr>
      </xdr:nvSpPr>
      <xdr:spPr bwMode="auto">
        <a:xfrm>
          <a:off x="8439150" y="19831050"/>
          <a:ext cx="8667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FF"/>
              </a:solidFill>
              <a:latin typeface="Cordia New"/>
              <a:cs typeface="Cordia New"/>
            </a:rPr>
            <a:t>บนสุด</a:t>
          </a:r>
        </a:p>
      </xdr:txBody>
    </xdr:sp>
    <xdr:clientData/>
  </xdr:twoCellAnchor>
  <xdr:twoCellAnchor editAs="oneCell">
    <xdr:from>
      <xdr:col>0</xdr:col>
      <xdr:colOff>6172200</xdr:colOff>
      <xdr:row>67</xdr:row>
      <xdr:rowOff>19050</xdr:rowOff>
    </xdr:from>
    <xdr:to>
      <xdr:col>2</xdr:col>
      <xdr:colOff>352425</xdr:colOff>
      <xdr:row>71</xdr:row>
      <xdr:rowOff>228600</xdr:rowOff>
    </xdr:to>
    <xdr:pic>
      <xdr:nvPicPr>
        <xdr:cNvPr id="66104" name="Picture 83">
          <a:extLst>
            <a:ext uri="{FF2B5EF4-FFF2-40B4-BE49-F238E27FC236}">
              <a16:creationId xmlns:a16="http://schemas.microsoft.com/office/drawing/2014/main" id="{00000000-0008-0000-0D00-000038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17907000"/>
          <a:ext cx="11144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1590675</xdr:colOff>
          <xdr:row>15</xdr:row>
          <xdr:rowOff>9525</xdr:rowOff>
        </xdr:from>
        <xdr:to>
          <xdr:col>0</xdr:col>
          <xdr:colOff>1838325</xdr:colOff>
          <xdr:row>15</xdr:row>
          <xdr:rowOff>238125</xdr:rowOff>
        </xdr:to>
        <xdr:sp macro="" textlink="">
          <xdr:nvSpPr>
            <xdr:cNvPr id="27710" name="Object 62" hidden="1">
              <a:extLst>
                <a:ext uri="{63B3BB69-23CF-44E3-9099-C40C66FF867C}">
                  <a14:compatExt spid="_x0000_s27710"/>
                </a:ext>
                <a:ext uri="{FF2B5EF4-FFF2-40B4-BE49-F238E27FC236}">
                  <a16:creationId xmlns:a16="http://schemas.microsoft.com/office/drawing/2014/main" id="{00000000-0008-0000-0D00-00003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3362325</xdr:colOff>
      <xdr:row>44</xdr:row>
      <xdr:rowOff>23850</xdr:rowOff>
    </xdr:from>
    <xdr:to>
      <xdr:col>0</xdr:col>
      <xdr:colOff>4797338</xdr:colOff>
      <xdr:row>52</xdr:row>
      <xdr:rowOff>42900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1472900"/>
          <a:ext cx="1435013" cy="2228850"/>
        </a:xfrm>
        <a:prstGeom prst="rect">
          <a:avLst/>
        </a:prstGeom>
      </xdr:spPr>
    </xdr:pic>
    <xdr:clientData/>
  </xdr:twoCellAnchor>
  <xdr:twoCellAnchor editAs="oneCell">
    <xdr:from>
      <xdr:col>0</xdr:col>
      <xdr:colOff>6312675</xdr:colOff>
      <xdr:row>44</xdr:row>
      <xdr:rowOff>11925</xdr:rowOff>
    </xdr:from>
    <xdr:to>
      <xdr:col>2</xdr:col>
      <xdr:colOff>813488</xdr:colOff>
      <xdr:row>52</xdr:row>
      <xdr:rowOff>30975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2675" y="11460975"/>
          <a:ext cx="1435013" cy="2228850"/>
        </a:xfrm>
        <a:prstGeom prst="rect">
          <a:avLst/>
        </a:prstGeom>
      </xdr:spPr>
    </xdr:pic>
    <xdr:clientData/>
  </xdr:twoCellAnchor>
  <xdr:twoCellAnchor editAs="oneCell">
    <xdr:from>
      <xdr:col>0</xdr:col>
      <xdr:colOff>576225</xdr:colOff>
      <xdr:row>53</xdr:row>
      <xdr:rowOff>19050</xdr:rowOff>
    </xdr:from>
    <xdr:to>
      <xdr:col>0</xdr:col>
      <xdr:colOff>2011238</xdr:colOff>
      <xdr:row>60</xdr:row>
      <xdr:rowOff>228600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25" y="13954125"/>
          <a:ext cx="1435013" cy="2228850"/>
        </a:xfrm>
        <a:prstGeom prst="rect">
          <a:avLst/>
        </a:prstGeom>
      </xdr:spPr>
    </xdr:pic>
    <xdr:clientData/>
  </xdr:twoCellAnchor>
  <xdr:twoCellAnchor>
    <xdr:from>
      <xdr:col>0</xdr:col>
      <xdr:colOff>3305175</xdr:colOff>
      <xdr:row>44</xdr:row>
      <xdr:rowOff>147127</xdr:rowOff>
    </xdr:from>
    <xdr:to>
      <xdr:col>0</xdr:col>
      <xdr:colOff>3590925</xdr:colOff>
      <xdr:row>45</xdr:row>
      <xdr:rowOff>114300</xdr:rowOff>
    </xdr:to>
    <xdr:sp macro="" textlink="">
      <xdr:nvSpPr>
        <xdr:cNvPr id="66" name="Oval 4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>
          <a:spLocks noChangeArrowheads="1"/>
        </xdr:cNvSpPr>
      </xdr:nvSpPr>
      <xdr:spPr bwMode="auto">
        <a:xfrm>
          <a:off x="3305175" y="11596177"/>
          <a:ext cx="285750" cy="243398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3524250</xdr:colOff>
      <xdr:row>54</xdr:row>
      <xdr:rowOff>3135</xdr:rowOff>
    </xdr:from>
    <xdr:to>
      <xdr:col>0</xdr:col>
      <xdr:colOff>5076825</xdr:colOff>
      <xdr:row>61</xdr:row>
      <xdr:rowOff>60324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0" y="14214435"/>
          <a:ext cx="1552575" cy="2076489"/>
        </a:xfrm>
        <a:prstGeom prst="rect">
          <a:avLst/>
        </a:prstGeom>
      </xdr:spPr>
    </xdr:pic>
    <xdr:clientData/>
  </xdr:twoCellAnchor>
  <xdr:twoCellAnchor>
    <xdr:from>
      <xdr:col>0</xdr:col>
      <xdr:colOff>3619499</xdr:colOff>
      <xdr:row>79</xdr:row>
      <xdr:rowOff>19050</xdr:rowOff>
    </xdr:from>
    <xdr:to>
      <xdr:col>0</xdr:col>
      <xdr:colOff>5095874</xdr:colOff>
      <xdr:row>81</xdr:row>
      <xdr:rowOff>171450</xdr:rowOff>
    </xdr:to>
    <xdr:sp macro="" textlink="">
      <xdr:nvSpPr>
        <xdr:cNvPr id="2" name="กล่องข้อความ 1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3619499" y="21250275"/>
          <a:ext cx="1476375" cy="6286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solidFill>
                <a:srgbClr val="0000FF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</a:t>
          </a:r>
        </a:p>
        <a:p>
          <a:pPr algn="ctr"/>
          <a:r>
            <a:rPr lang="th-TH" sz="1400" b="1">
              <a:solidFill>
                <a:srgbClr val="0000FF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บันทึกข้อสอบกลาง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65</xdr:row>
      <xdr:rowOff>19050</xdr:rowOff>
    </xdr:from>
    <xdr:to>
      <xdr:col>7</xdr:col>
      <xdr:colOff>47625</xdr:colOff>
      <xdr:row>67</xdr:row>
      <xdr:rowOff>0</xdr:rowOff>
    </xdr:to>
    <xdr:sp macro="" textlink="">
      <xdr:nvSpPr>
        <xdr:cNvPr id="71688" name="Rectangle 1582">
          <a:hlinkClick xmlns:r="http://schemas.openxmlformats.org/officeDocument/2006/relationships" r:id="rId1" tooltip="ข้อแนะนำ"/>
          <a:extLst>
            <a:ext uri="{FF2B5EF4-FFF2-40B4-BE49-F238E27FC236}">
              <a16:creationId xmlns:a16="http://schemas.microsoft.com/office/drawing/2014/main" id="{00000000-0008-0000-0100-000008180100}"/>
            </a:ext>
          </a:extLst>
        </xdr:cNvPr>
        <xdr:cNvSpPr>
          <a:spLocks noChangeArrowheads="1"/>
        </xdr:cNvSpPr>
      </xdr:nvSpPr>
      <xdr:spPr bwMode="auto">
        <a:xfrm>
          <a:off x="238125" y="12944475"/>
          <a:ext cx="5314950" cy="4381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228600</xdr:colOff>
      <xdr:row>66</xdr:row>
      <xdr:rowOff>219075</xdr:rowOff>
    </xdr:from>
    <xdr:to>
      <xdr:col>7</xdr:col>
      <xdr:colOff>38100</xdr:colOff>
      <xdr:row>67</xdr:row>
      <xdr:rowOff>219075</xdr:rowOff>
    </xdr:to>
    <xdr:sp macro="" textlink="">
      <xdr:nvSpPr>
        <xdr:cNvPr id="71689" name="Rectangle 1583">
          <a:hlinkClick xmlns:r="http://schemas.openxmlformats.org/officeDocument/2006/relationships" r:id="rId2" tooltip="การเพิ่มจำนวนนักเรียน"/>
          <a:extLst>
            <a:ext uri="{FF2B5EF4-FFF2-40B4-BE49-F238E27FC236}">
              <a16:creationId xmlns:a16="http://schemas.microsoft.com/office/drawing/2014/main" id="{00000000-0008-0000-0100-000009180100}"/>
            </a:ext>
          </a:extLst>
        </xdr:cNvPr>
        <xdr:cNvSpPr>
          <a:spLocks noChangeArrowheads="1"/>
        </xdr:cNvSpPr>
      </xdr:nvSpPr>
      <xdr:spPr bwMode="auto">
        <a:xfrm>
          <a:off x="228600" y="13373100"/>
          <a:ext cx="5314950" cy="22860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85725</xdr:colOff>
      <xdr:row>0</xdr:row>
      <xdr:rowOff>19050</xdr:rowOff>
    </xdr:from>
    <xdr:to>
      <xdr:col>69</xdr:col>
      <xdr:colOff>28575</xdr:colOff>
      <xdr:row>0</xdr:row>
      <xdr:rowOff>266700</xdr:rowOff>
    </xdr:to>
    <xdr:sp macro="" textlink="">
      <xdr:nvSpPr>
        <xdr:cNvPr id="25639" name="Text Box 39">
          <a:hlinkClick xmlns:r="http://schemas.openxmlformats.org/officeDocument/2006/relationships" r:id="rId1" tooltip="คำแนะนำเช็คเวลา"/>
          <a:extLst>
            <a:ext uri="{FF2B5EF4-FFF2-40B4-BE49-F238E27FC236}">
              <a16:creationId xmlns:a16="http://schemas.microsoft.com/office/drawing/2014/main" id="{00000000-0008-0000-0200-000027640000}"/>
            </a:ext>
          </a:extLst>
        </xdr:cNvPr>
        <xdr:cNvSpPr txBox="1">
          <a:spLocks noChangeArrowheads="1"/>
        </xdr:cNvSpPr>
      </xdr:nvSpPr>
      <xdr:spPr bwMode="auto">
        <a:xfrm>
          <a:off x="7648575" y="47625"/>
          <a:ext cx="1428750" cy="247650"/>
        </a:xfrm>
        <a:prstGeom prst="rect">
          <a:avLst/>
        </a:prstGeom>
        <a:solidFill>
          <a:srgbClr val="FFFF99"/>
        </a:solidFill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FF"/>
              </a:solidFill>
              <a:latin typeface="Cordia New"/>
              <a:cs typeface="Cordia New"/>
            </a:rPr>
            <a:t>คลิกอ่านคำแนะนำเช็คเวลา</a:t>
          </a:r>
        </a:p>
      </xdr:txBody>
    </xdr:sp>
    <xdr:clientData/>
  </xdr:twoCellAnchor>
  <xdr:twoCellAnchor editAs="oneCell">
    <xdr:from>
      <xdr:col>2</xdr:col>
      <xdr:colOff>114300</xdr:colOff>
      <xdr:row>0</xdr:row>
      <xdr:rowOff>85725</xdr:rowOff>
    </xdr:from>
    <xdr:to>
      <xdr:col>4</xdr:col>
      <xdr:colOff>0</xdr:colOff>
      <xdr:row>0</xdr:row>
      <xdr:rowOff>371475</xdr:rowOff>
    </xdr:to>
    <xdr:sp macro="" textlink="">
      <xdr:nvSpPr>
        <xdr:cNvPr id="25812" name="Text Box 48">
          <a:hlinkClick xmlns:r="http://schemas.openxmlformats.org/officeDocument/2006/relationships" r:id="rId2" tooltip="บันทึกเวลา"/>
          <a:extLst>
            <a:ext uri="{FF2B5EF4-FFF2-40B4-BE49-F238E27FC236}">
              <a16:creationId xmlns:a16="http://schemas.microsoft.com/office/drawing/2014/main" id="{00000000-0008-0000-0200-0000D4640000}"/>
            </a:ext>
          </a:extLst>
        </xdr:cNvPr>
        <xdr:cNvSpPr txBox="1">
          <a:spLocks noChangeArrowheads="1"/>
        </xdr:cNvSpPr>
      </xdr:nvSpPr>
      <xdr:spPr bwMode="auto">
        <a:xfrm>
          <a:off x="914400" y="85725"/>
          <a:ext cx="20478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0" anchor="t" upright="1"/>
        <a:lstStyle/>
        <a:p>
          <a:pPr algn="r" rtl="0">
            <a:defRPr sz="1000"/>
          </a:pPr>
          <a:r>
            <a:rPr lang="th-TH" sz="1200" b="0" i="0" strike="noStrike">
              <a:solidFill>
                <a:srgbClr val="0000FF"/>
              </a:solidFill>
              <a:latin typeface="Cordia New"/>
              <a:cs typeface="Cordia New"/>
            </a:rPr>
            <a:t>บันทึกที่แผ่นงาน "ปก" ข้อมูลโรงเรียน เชลล์ </a:t>
          </a:r>
          <a:r>
            <a:rPr lang="en-US" sz="1200" b="0" i="0" strike="noStrike">
              <a:solidFill>
                <a:srgbClr val="0000FF"/>
              </a:solidFill>
              <a:latin typeface="Cordia New"/>
              <a:cs typeface="Cordia New"/>
            </a:rPr>
            <a:t>O39</a:t>
          </a:r>
          <a:endParaRPr lang="th-TH" sz="1200" b="0" i="0" strike="noStrike">
            <a:solidFill>
              <a:srgbClr val="0000FF"/>
            </a:solidFill>
            <a:latin typeface="Cordia New"/>
            <a:cs typeface="Cordia New"/>
          </a:endParaRPr>
        </a:p>
      </xdr:txBody>
    </xdr:sp>
    <xdr:clientData/>
  </xdr:twoCellAnchor>
  <xdr:twoCellAnchor editAs="oneCell">
    <xdr:from>
      <xdr:col>13</xdr:col>
      <xdr:colOff>114300</xdr:colOff>
      <xdr:row>0</xdr:row>
      <xdr:rowOff>0</xdr:rowOff>
    </xdr:from>
    <xdr:to>
      <xdr:col>21</xdr:col>
      <xdr:colOff>47625</xdr:colOff>
      <xdr:row>0</xdr:row>
      <xdr:rowOff>266700</xdr:rowOff>
    </xdr:to>
    <xdr:sp macro="" textlink="">
      <xdr:nvSpPr>
        <xdr:cNvPr id="25705" name="Text Box 105">
          <a:extLst>
            <a:ext uri="{FF2B5EF4-FFF2-40B4-BE49-F238E27FC236}">
              <a16:creationId xmlns:a16="http://schemas.microsoft.com/office/drawing/2014/main" id="{00000000-0008-0000-0200-000069640000}"/>
            </a:ext>
          </a:extLst>
        </xdr:cNvPr>
        <xdr:cNvSpPr txBox="1">
          <a:spLocks noChangeArrowheads="1"/>
        </xdr:cNvSpPr>
      </xdr:nvSpPr>
      <xdr:spPr bwMode="auto">
        <a:xfrm>
          <a:off x="3943350" y="0"/>
          <a:ext cx="8001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0" anchor="t" upright="1"/>
        <a:lstStyle/>
        <a:p>
          <a:pPr algn="r" rtl="1">
            <a:defRPr sz="1000"/>
          </a:pPr>
          <a:r>
            <a:rPr lang="th-TH" sz="1200" b="0" i="0" strike="noStrike">
              <a:solidFill>
                <a:srgbClr val="FF0000"/>
              </a:solidFill>
              <a:latin typeface="Cordia New"/>
              <a:cs typeface="Cordia New"/>
            </a:rPr>
            <a:t>วันที่สอน/ชั่วโมง</a:t>
          </a:r>
        </a:p>
      </xdr:txBody>
    </xdr:sp>
    <xdr:clientData/>
  </xdr:twoCellAnchor>
  <xdr:twoCellAnchor editAs="oneCell">
    <xdr:from>
      <xdr:col>17</xdr:col>
      <xdr:colOff>66675</xdr:colOff>
      <xdr:row>0</xdr:row>
      <xdr:rowOff>133350</xdr:rowOff>
    </xdr:from>
    <xdr:to>
      <xdr:col>21</xdr:col>
      <xdr:colOff>47625</xdr:colOff>
      <xdr:row>1</xdr:row>
      <xdr:rowOff>19050</xdr:rowOff>
    </xdr:to>
    <xdr:sp macro="" textlink="">
      <xdr:nvSpPr>
        <xdr:cNvPr id="25706" name="Text Box 106">
          <a:extLst>
            <a:ext uri="{FF2B5EF4-FFF2-40B4-BE49-F238E27FC236}">
              <a16:creationId xmlns:a16="http://schemas.microsoft.com/office/drawing/2014/main" id="{00000000-0008-0000-0200-00006A640000}"/>
            </a:ext>
          </a:extLst>
        </xdr:cNvPr>
        <xdr:cNvSpPr txBox="1">
          <a:spLocks noChangeArrowheads="1"/>
        </xdr:cNvSpPr>
      </xdr:nvSpPr>
      <xdr:spPr bwMode="auto">
        <a:xfrm>
          <a:off x="4267200" y="133350"/>
          <a:ext cx="4762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0" anchor="t" upright="1"/>
        <a:lstStyle/>
        <a:p>
          <a:pPr algn="r" rtl="1">
            <a:defRPr sz="1000"/>
          </a:pPr>
          <a:r>
            <a:rPr lang="th-TH" sz="1200" b="0" i="0" strike="noStrike">
              <a:solidFill>
                <a:srgbClr val="FF0000"/>
              </a:solidFill>
              <a:latin typeface="Cordia New"/>
              <a:cs typeface="Cordia New"/>
            </a:rPr>
            <a:t>ในสัปดาห์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10</xdr:row>
      <xdr:rowOff>76200</xdr:rowOff>
    </xdr:from>
    <xdr:to>
      <xdr:col>12</xdr:col>
      <xdr:colOff>142875</xdr:colOff>
      <xdr:row>21</xdr:row>
      <xdr:rowOff>104775</xdr:rowOff>
    </xdr:to>
    <xdr:pic>
      <xdr:nvPicPr>
        <xdr:cNvPr id="28935" name="Picture 3">
          <a:extLst>
            <a:ext uri="{FF2B5EF4-FFF2-40B4-BE49-F238E27FC236}">
              <a16:creationId xmlns:a16="http://schemas.microsoft.com/office/drawing/2014/main" id="{00000000-0008-0000-0300-0000077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375" y="2667000"/>
          <a:ext cx="1695450" cy="254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25</xdr:row>
      <xdr:rowOff>9525</xdr:rowOff>
    </xdr:from>
    <xdr:to>
      <xdr:col>12</xdr:col>
      <xdr:colOff>280147</xdr:colOff>
      <xdr:row>30</xdr:row>
      <xdr:rowOff>47625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6143625"/>
          <a:ext cx="2371725" cy="1181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24</xdr:row>
      <xdr:rowOff>1121</xdr:rowOff>
    </xdr:from>
    <xdr:to>
      <xdr:col>19</xdr:col>
      <xdr:colOff>493058</xdr:colOff>
      <xdr:row>34</xdr:row>
      <xdr:rowOff>168088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57150</xdr:colOff>
      <xdr:row>0</xdr:row>
      <xdr:rowOff>38100</xdr:rowOff>
    </xdr:from>
    <xdr:ext cx="933269" cy="299634"/>
    <xdr:sp macro="" textlink="">
      <xdr:nvSpPr>
        <xdr:cNvPr id="14339" name="Text Box 3">
          <a:hlinkClick xmlns:r="http://schemas.openxmlformats.org/officeDocument/2006/relationships" r:id="rId1" tooltip="คำแนะนำการแยกห้อง"/>
          <a:extLst>
            <a:ext uri="{FF2B5EF4-FFF2-40B4-BE49-F238E27FC236}">
              <a16:creationId xmlns:a16="http://schemas.microsoft.com/office/drawing/2014/main" id="{00000000-0008-0000-0900-000003380000}"/>
            </a:ext>
          </a:extLst>
        </xdr:cNvPr>
        <xdr:cNvSpPr txBox="1">
          <a:spLocks noChangeArrowheads="1"/>
        </xdr:cNvSpPr>
      </xdr:nvSpPr>
      <xdr:spPr bwMode="auto">
        <a:xfrm>
          <a:off x="8010525" y="38100"/>
          <a:ext cx="933269" cy="2996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50292" rIns="0" bIns="0" anchor="t" upright="1">
          <a:spAutoFit/>
        </a:bodyPr>
        <a:lstStyle/>
        <a:p>
          <a:pPr algn="l" rtl="1">
            <a:defRPr sz="1000"/>
          </a:pPr>
          <a:r>
            <a:rPr lang="th-TH" sz="1400" b="0" i="0" strike="noStrike">
              <a:solidFill>
                <a:srgbClr val="FF0000"/>
              </a:solidFill>
              <a:latin typeface="Cordia New"/>
              <a:cs typeface="Cordia New"/>
            </a:rPr>
            <a:t>คลิกอ่านคำแนะนำ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76200</xdr:colOff>
      <xdr:row>0</xdr:row>
      <xdr:rowOff>76200</xdr:rowOff>
    </xdr:from>
    <xdr:ext cx="713850" cy="299634"/>
    <xdr:sp macro="" textlink="">
      <xdr:nvSpPr>
        <xdr:cNvPr id="26627" name="Text 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680000}"/>
            </a:ext>
          </a:extLst>
        </xdr:cNvPr>
        <xdr:cNvSpPr txBox="1">
          <a:spLocks noChangeArrowheads="1"/>
        </xdr:cNvSpPr>
      </xdr:nvSpPr>
      <xdr:spPr bwMode="auto">
        <a:xfrm>
          <a:off x="8648700" y="76200"/>
          <a:ext cx="713850" cy="2996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50292" rIns="0" bIns="0" anchor="t" upright="1">
          <a:spAutoFit/>
        </a:bodyPr>
        <a:lstStyle/>
        <a:p>
          <a:pPr algn="l" rtl="1">
            <a:defRPr sz="1000"/>
          </a:pPr>
          <a:r>
            <a:rPr lang="th-TH" sz="1400" b="0" i="0" strike="noStrike">
              <a:solidFill>
                <a:srgbClr val="FF0000"/>
              </a:solidFill>
              <a:latin typeface="Cordia New"/>
              <a:cs typeface="Cordia New"/>
            </a:rPr>
            <a:t>อ่านคำแนะนำ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66675</xdr:colOff>
      <xdr:row>0</xdr:row>
      <xdr:rowOff>95250</xdr:rowOff>
    </xdr:from>
    <xdr:ext cx="933269" cy="299634"/>
    <xdr:sp macro="" textlink="">
      <xdr:nvSpPr>
        <xdr:cNvPr id="12295" name="Text Box 7">
          <a:hlinkClick xmlns:r="http://schemas.openxmlformats.org/officeDocument/2006/relationships" r:id="rId1" tooltip="คำแนะนำวิธีใช้ แจ้ง 0 ร มส"/>
          <a:extLst>
            <a:ext uri="{FF2B5EF4-FFF2-40B4-BE49-F238E27FC236}">
              <a16:creationId xmlns:a16="http://schemas.microsoft.com/office/drawing/2014/main" id="{00000000-0008-0000-0B00-000007300000}"/>
            </a:ext>
          </a:extLst>
        </xdr:cNvPr>
        <xdr:cNvSpPr txBox="1">
          <a:spLocks noChangeArrowheads="1"/>
        </xdr:cNvSpPr>
      </xdr:nvSpPr>
      <xdr:spPr bwMode="auto">
        <a:xfrm>
          <a:off x="8439150" y="95250"/>
          <a:ext cx="933269" cy="2996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50292" rIns="0" bIns="0" anchor="t" upright="1">
          <a:spAutoFit/>
        </a:bodyPr>
        <a:lstStyle/>
        <a:p>
          <a:pPr algn="l" rtl="1">
            <a:defRPr sz="1000"/>
          </a:pPr>
          <a:r>
            <a:rPr lang="th-TH" sz="1400" b="0" i="0" strike="noStrike">
              <a:solidFill>
                <a:srgbClr val="FF0000"/>
              </a:solidFill>
              <a:latin typeface="Cordia New"/>
              <a:cs typeface="Cordia New"/>
            </a:rPr>
            <a:t>คลิกอ่านคำแนะนำ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255</xdr:col>
      <xdr:colOff>0</xdr:colOff>
      <xdr:row>65535</xdr:row>
      <xdr:rowOff>0</xdr:rowOff>
    </xdr:from>
    <xdr:to>
      <xdr:col>255</xdr:col>
      <xdr:colOff>0</xdr:colOff>
      <xdr:row>65535</xdr:row>
      <xdr:rowOff>0</xdr:rowOff>
    </xdr:to>
    <xdr:pic>
      <xdr:nvPicPr>
        <xdr:cNvPr id="48371" name="รูปภาพ 10">
          <a:hlinkClick xmlns:r="http://schemas.openxmlformats.org/officeDocument/2006/relationships" r:id="rId1" tooltip="ไป บน"/>
          <a:extLst>
            <a:ext uri="{FF2B5EF4-FFF2-40B4-BE49-F238E27FC236}">
              <a16:creationId xmlns:a16="http://schemas.microsoft.com/office/drawing/2014/main" id="{00000000-0008-0000-0C00-0000F3B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0825" y="15763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X201"/>
  <sheetViews>
    <sheetView tabSelected="1" view="pageBreakPreview" zoomScale="85" zoomScaleNormal="85" zoomScaleSheetLayoutView="85" workbookViewId="0">
      <pane ySplit="6" topLeftCell="A37" activePane="bottomLeft" state="frozen"/>
      <selection pane="bottomLeft" activeCell="H9" sqref="H9:J9"/>
    </sheetView>
  </sheetViews>
  <sheetFormatPr defaultColWidth="9.140625" defaultRowHeight="21.75" x14ac:dyDescent="0.5"/>
  <cols>
    <col min="1" max="1" width="4" style="53" customWidth="1"/>
    <col min="2" max="2" width="15.7109375" style="53" customWidth="1"/>
    <col min="3" max="4" width="10.85546875" style="53" customWidth="1"/>
    <col min="5" max="5" width="15.7109375" style="53" customWidth="1"/>
    <col min="6" max="7" width="10.85546875" style="53" customWidth="1"/>
    <col min="8" max="8" width="15.7109375" style="53" customWidth="1"/>
    <col min="9" max="10" width="10.85546875" style="53" customWidth="1"/>
    <col min="11" max="11" width="4" style="53" customWidth="1"/>
    <col min="12" max="12" width="4.5703125" style="213" customWidth="1"/>
    <col min="13" max="13" width="12" style="213" bestFit="1" customWidth="1"/>
    <col min="14" max="14" width="9.140625" style="213" customWidth="1"/>
    <col min="15" max="15" width="10.5703125" style="213" bestFit="1" customWidth="1"/>
    <col min="16" max="19" width="9.140625" style="213" customWidth="1"/>
    <col min="20" max="20" width="48.28515625" style="213" customWidth="1"/>
    <col min="21" max="21" width="53.140625" customWidth="1"/>
    <col min="22" max="22" width="9.140625" customWidth="1"/>
    <col min="23" max="23" width="28.5703125" customWidth="1"/>
    <col min="24" max="24" width="9.140625" customWidth="1"/>
  </cols>
  <sheetData>
    <row r="1" spans="1:24" ht="8.25" customHeight="1" x14ac:dyDescent="0.5">
      <c r="A1" s="29"/>
      <c r="B1" s="899"/>
      <c r="C1" s="899"/>
      <c r="D1" s="899"/>
      <c r="E1" s="899"/>
      <c r="F1" s="899"/>
      <c r="G1" s="899"/>
      <c r="H1" s="899"/>
      <c r="I1" s="900"/>
      <c r="J1" s="900"/>
      <c r="K1" s="30"/>
      <c r="U1" s="28" t="s">
        <v>231</v>
      </c>
      <c r="V1" s="28" t="s">
        <v>232</v>
      </c>
    </row>
    <row r="2" spans="1:24" ht="60.75" customHeight="1" x14ac:dyDescent="0.5">
      <c r="A2" s="29"/>
      <c r="B2" s="899"/>
      <c r="C2" s="899"/>
      <c r="D2" s="899"/>
      <c r="E2" s="899"/>
      <c r="F2" s="899"/>
      <c r="G2" s="899"/>
      <c r="H2" s="899"/>
      <c r="I2" s="899"/>
      <c r="J2" s="901" t="str">
        <f>IF(Q11="","พิมพ์เลขบอกระดับที่ H3 ก่อน","ปพ 5")</f>
        <v>ปพ 5</v>
      </c>
      <c r="K2" s="31" t="str">
        <f>IF(Q11="","",IF(Q11=2,"บ","พ"))</f>
        <v>พ</v>
      </c>
      <c r="L2" s="879" t="s">
        <v>14</v>
      </c>
      <c r="M2" s="880"/>
      <c r="N2" s="881"/>
      <c r="O2" s="881"/>
      <c r="P2" s="881"/>
      <c r="Q2" s="881"/>
      <c r="R2" s="881"/>
      <c r="U2" s="18"/>
      <c r="V2" s="18"/>
    </row>
    <row r="3" spans="1:24" ht="28.5" customHeight="1" x14ac:dyDescent="0.5">
      <c r="A3" s="29"/>
      <c r="B3" s="899"/>
      <c r="C3" s="899"/>
      <c r="D3" s="899"/>
      <c r="E3" s="899"/>
      <c r="F3" s="899"/>
      <c r="G3" s="899"/>
      <c r="H3" s="899"/>
      <c r="I3" s="899"/>
      <c r="J3" s="902" t="str">
        <f>IF(Q11="","",IF(Q11=2,"ระดับมัธยมศึกษาตอนต้น","ระดับมัธยมศึกษาตอนปลาย"))</f>
        <v>ระดับมัธยมศึกษาตอนปลาย</v>
      </c>
      <c r="K3" s="32"/>
      <c r="L3" s="879" t="s">
        <v>330</v>
      </c>
      <c r="U3" s="18"/>
    </row>
    <row r="4" spans="1:24" ht="28.5" customHeight="1" x14ac:dyDescent="0.5">
      <c r="A4" s="29"/>
      <c r="B4" s="899"/>
      <c r="C4" s="899"/>
      <c r="D4" s="899"/>
      <c r="E4" s="899"/>
      <c r="F4" s="899"/>
      <c r="G4" s="899"/>
      <c r="H4" s="899"/>
      <c r="I4" s="903"/>
      <c r="J4" s="903"/>
      <c r="K4" s="32"/>
      <c r="L4" s="879" t="s">
        <v>168</v>
      </c>
      <c r="U4" s="18"/>
    </row>
    <row r="5" spans="1:24" ht="28.5" customHeight="1" x14ac:dyDescent="0.5">
      <c r="A5" s="1527" t="s">
        <v>190</v>
      </c>
      <c r="B5" s="1527"/>
      <c r="C5" s="1527"/>
      <c r="D5" s="1527"/>
      <c r="E5" s="1527"/>
      <c r="F5" s="1527"/>
      <c r="G5" s="1527"/>
      <c r="H5" s="1527"/>
      <c r="I5" s="1527"/>
      <c r="J5" s="1527"/>
      <c r="K5" s="1527"/>
      <c r="L5" s="879" t="s">
        <v>15</v>
      </c>
      <c r="U5" s="18"/>
    </row>
    <row r="6" spans="1:24" ht="28.5" customHeight="1" x14ac:dyDescent="0.5">
      <c r="A6" s="1528" t="str">
        <f>O32&amp;" "&amp;O33</f>
        <v>โรงเรียนศักดิ์สุนันท์วิทยา ตำบลแม่พริก อำเภอแม่พริก จังหวัดลำปาง</v>
      </c>
      <c r="B6" s="1528"/>
      <c r="C6" s="1528"/>
      <c r="D6" s="1528"/>
      <c r="E6" s="1528"/>
      <c r="F6" s="1528"/>
      <c r="G6" s="1528"/>
      <c r="H6" s="1528"/>
      <c r="I6" s="1528"/>
      <c r="J6" s="1528"/>
      <c r="K6" s="1528"/>
      <c r="L6" s="1333" t="s">
        <v>331</v>
      </c>
      <c r="U6" s="18"/>
    </row>
    <row r="7" spans="1:24" ht="25.5" customHeight="1" x14ac:dyDescent="0.5">
      <c r="A7" s="312"/>
      <c r="B7" s="313"/>
      <c r="C7" s="1534" t="s">
        <v>389</v>
      </c>
      <c r="D7" s="1534"/>
      <c r="E7" s="1534"/>
      <c r="F7" s="1534"/>
      <c r="G7" s="1534"/>
      <c r="H7" s="1534"/>
      <c r="I7" s="314"/>
      <c r="J7" s="314"/>
      <c r="K7" s="314"/>
      <c r="L7" s="882" t="s">
        <v>16</v>
      </c>
      <c r="U7" s="1038">
        <v>2</v>
      </c>
    </row>
    <row r="8" spans="1:24" ht="25.5" customHeight="1" x14ac:dyDescent="0.5">
      <c r="A8" s="33"/>
      <c r="B8" s="1535" t="s">
        <v>131</v>
      </c>
      <c r="C8" s="1535"/>
      <c r="D8" s="1383" t="s">
        <v>394</v>
      </c>
      <c r="E8" s="319"/>
      <c r="F8" s="1535" t="str">
        <f>IF(M12="","ครูที่ปรึกษา",M12)</f>
        <v>ครูที่ปรึกษา</v>
      </c>
      <c r="G8" s="1535"/>
      <c r="H8" s="1531"/>
      <c r="I8" s="1531"/>
      <c r="J8" s="1531"/>
      <c r="K8" s="34"/>
      <c r="L8" s="882" t="s">
        <v>279</v>
      </c>
      <c r="U8" s="1038">
        <v>3</v>
      </c>
    </row>
    <row r="9" spans="1:24" ht="25.5" customHeight="1" x14ac:dyDescent="0.5">
      <c r="A9" s="33"/>
      <c r="B9" s="318"/>
      <c r="C9" s="319" t="s">
        <v>84</v>
      </c>
      <c r="D9" s="319"/>
      <c r="E9" s="319"/>
      <c r="F9" s="319"/>
      <c r="G9" s="319"/>
      <c r="H9" s="1531"/>
      <c r="I9" s="1531"/>
      <c r="J9" s="1531"/>
      <c r="K9" s="35"/>
      <c r="L9" s="982" t="s">
        <v>280</v>
      </c>
      <c r="M9" s="324"/>
      <c r="N9" s="883"/>
      <c r="O9" s="883"/>
      <c r="P9" s="884"/>
      <c r="Q9" s="885"/>
      <c r="R9" s="885"/>
    </row>
    <row r="10" spans="1:24" ht="24.75" customHeight="1" thickBot="1" x14ac:dyDescent="0.55000000000000004">
      <c r="A10" s="29"/>
      <c r="B10" s="1015" t="str">
        <f>IF(C10="","เลือกกลุ่มสาระ",IF(C10="คอมพิวเตอร์","กลุ่มงาน","กลุ่มสาระ"))</f>
        <v>กลุ่มสาระ</v>
      </c>
      <c r="C10" s="1533" t="s">
        <v>306</v>
      </c>
      <c r="D10" s="1533"/>
      <c r="E10" s="1533"/>
      <c r="F10" s="1535" t="s">
        <v>287</v>
      </c>
      <c r="G10" s="1535"/>
      <c r="H10" s="1532" t="s">
        <v>373</v>
      </c>
      <c r="I10" s="1532"/>
      <c r="J10" s="1532"/>
      <c r="K10" s="35"/>
      <c r="L10" s="324" t="s">
        <v>281</v>
      </c>
      <c r="M10" s="324"/>
      <c r="N10" s="885"/>
      <c r="O10" s="885"/>
      <c r="P10" s="885"/>
      <c r="Q10" s="885"/>
      <c r="R10" s="885"/>
      <c r="S10" s="885"/>
    </row>
    <row r="11" spans="1:24" ht="28.5" thickBot="1" x14ac:dyDescent="0.55000000000000004">
      <c r="A11" s="29"/>
      <c r="B11" s="1015" t="s">
        <v>117</v>
      </c>
      <c r="C11" s="1016">
        <v>1.5</v>
      </c>
      <c r="D11" s="1017" t="s">
        <v>288</v>
      </c>
      <c r="E11" s="978"/>
      <c r="F11" s="1535" t="str">
        <f>"จำนวน"&amp;Q13&amp;" /สัปดาห์"</f>
        <v>จำนวนคาบ /สัปดาห์</v>
      </c>
      <c r="G11" s="1535"/>
      <c r="H11" s="1535"/>
      <c r="I11" s="1384" t="str">
        <f>IF(C10="กิจกรรมพัฒนาผู้เรียน",1&amp;" "&amp;Q13,IF(C11="","เติมหน่วย",IF(C11="-","เติมหน่วย",C11*2&amp;" "&amp;Q13)))</f>
        <v>3 คาบ</v>
      </c>
      <c r="J11" s="1014"/>
      <c r="K11" s="36"/>
      <c r="L11" s="1332" t="s">
        <v>282</v>
      </c>
      <c r="M11" s="325"/>
      <c r="N11" s="885"/>
      <c r="P11" s="885"/>
      <c r="Q11" s="980">
        <v>3</v>
      </c>
      <c r="R11" s="981" t="s">
        <v>277</v>
      </c>
    </row>
    <row r="12" spans="1:24" ht="29.25" customHeight="1" thickBot="1" x14ac:dyDescent="0.55000000000000004">
      <c r="A12" s="29"/>
      <c r="B12" s="323"/>
      <c r="C12" s="1021"/>
      <c r="D12" s="1021"/>
      <c r="E12" s="1022" t="str">
        <f>IF(M13="","ครูผู้สอน",M13)</f>
        <v>ครูผู้สอน</v>
      </c>
      <c r="F12" s="1542" t="s">
        <v>371</v>
      </c>
      <c r="G12" s="1542"/>
      <c r="H12" s="1542"/>
      <c r="I12" s="1542"/>
      <c r="J12" s="1542"/>
      <c r="K12" s="37"/>
      <c r="M12" s="1238" t="s">
        <v>289</v>
      </c>
      <c r="N12" s="1000" t="s">
        <v>286</v>
      </c>
      <c r="O12" s="885"/>
      <c r="P12" s="885"/>
      <c r="Q12" s="885"/>
      <c r="R12" s="885"/>
      <c r="S12" s="885"/>
    </row>
    <row r="13" spans="1:24" ht="36.75" customHeight="1" thickBot="1" x14ac:dyDescent="0.55000000000000004">
      <c r="A13" s="29"/>
      <c r="B13" s="1539" t="s">
        <v>17</v>
      </c>
      <c r="C13" s="1540"/>
      <c r="D13" s="1540"/>
      <c r="E13" s="1540"/>
      <c r="F13" s="1540"/>
      <c r="G13" s="1540"/>
      <c r="H13" s="1540"/>
      <c r="I13" s="1540"/>
      <c r="J13" s="1541"/>
      <c r="K13" s="38"/>
      <c r="M13" s="1238" t="s">
        <v>77</v>
      </c>
      <c r="N13" s="1000" t="s">
        <v>286</v>
      </c>
      <c r="O13" s="326"/>
      <c r="P13" s="885"/>
      <c r="Q13" s="1415" t="s">
        <v>332</v>
      </c>
      <c r="R13" s="1239" t="s">
        <v>313</v>
      </c>
    </row>
    <row r="14" spans="1:24" ht="43.5" customHeight="1" thickBot="1" x14ac:dyDescent="0.55000000000000004">
      <c r="A14" s="29"/>
      <c r="B14" s="1474" t="s">
        <v>37</v>
      </c>
      <c r="C14" s="1475"/>
      <c r="D14" s="1476"/>
      <c r="E14" s="1469" t="s">
        <v>233</v>
      </c>
      <c r="F14" s="1470"/>
      <c r="G14" s="1471"/>
      <c r="H14" s="1536" t="s">
        <v>18</v>
      </c>
      <c r="I14" s="1537"/>
      <c r="J14" s="1538"/>
      <c r="K14" s="39"/>
      <c r="L14" s="982" t="s">
        <v>362</v>
      </c>
      <c r="M14" s="887"/>
      <c r="N14" s="885"/>
      <c r="O14" s="885"/>
      <c r="P14" s="885"/>
      <c r="Q14" s="885"/>
      <c r="R14" s="885"/>
      <c r="S14" s="885"/>
    </row>
    <row r="15" spans="1:24" ht="26.25" thickBot="1" x14ac:dyDescent="0.55000000000000004">
      <c r="A15" s="29"/>
      <c r="B15" s="320" t="s">
        <v>19</v>
      </c>
      <c r="C15" s="321" t="s">
        <v>276</v>
      </c>
      <c r="D15" s="946" t="s">
        <v>126</v>
      </c>
      <c r="E15" s="973" t="s">
        <v>20</v>
      </c>
      <c r="F15" s="322" t="s">
        <v>276</v>
      </c>
      <c r="G15" s="322" t="str">
        <f>D15</f>
        <v>ร้อยละ</v>
      </c>
      <c r="H15" s="320" t="s">
        <v>20</v>
      </c>
      <c r="I15" s="321" t="s">
        <v>276</v>
      </c>
      <c r="J15" s="322" t="str">
        <f>D15</f>
        <v>ร้อยละ</v>
      </c>
      <c r="K15" s="40"/>
      <c r="L15" s="886" t="s">
        <v>278</v>
      </c>
      <c r="M15" s="888"/>
      <c r="N15" s="889"/>
      <c r="O15" s="326"/>
      <c r="P15" s="885"/>
      <c r="Q15" s="885"/>
      <c r="R15" s="885"/>
      <c r="S15" s="885"/>
    </row>
    <row r="16" spans="1:24" s="1" customFormat="1" ht="15.75" customHeight="1" x14ac:dyDescent="0.65">
      <c r="A16" s="41"/>
      <c r="B16" s="965">
        <v>4</v>
      </c>
      <c r="C16" s="965">
        <f>IF($C$10="กิจกรรมพัฒนาผู้เรียน","---",'ชื่อ-คะแนน'!AW70)</f>
        <v>0</v>
      </c>
      <c r="D16" s="974">
        <f t="shared" ref="D16:D23" si="0">IF($C$10="กิจกรรมพัฒนาผู้เรียน","---",(100/SUM($C$16:$C$23))*C16)</f>
        <v>0</v>
      </c>
      <c r="E16" s="957" t="str">
        <f>IF(C10="กิจกรรมพัฒนาผู้เรียน","---","3")</f>
        <v>3</v>
      </c>
      <c r="F16" s="1472">
        <f>IF(C10="กิจกรรมพัฒนาผู้เรียน","---",'ชื่อ-คะแนน'!BG70)</f>
        <v>0</v>
      </c>
      <c r="G16" s="1522">
        <f>IF($C$10="กิจกรรมพัฒนาผู้เรียน","---",IF(F$16=0,0,(100/SUM(F$16:F$22))*F16))</f>
        <v>0</v>
      </c>
      <c r="H16" s="1028" t="str">
        <f t="shared" ref="H16:H23" si="1">E16</f>
        <v>3</v>
      </c>
      <c r="I16" s="1472">
        <f>IF('ชื่อ-คะแนน'!C6="","",IF(C10="กิจกรรมพัฒนาผู้เรียน","---",'ชื่อ-คะแนน'!BR70))</f>
        <v>0</v>
      </c>
      <c r="J16" s="1522">
        <f>IF($C$10="กิจกรรมพัฒนาผู้เรียน","---",IF(I$16=0,0,(100/SUM(I$16:I$22))*I16))</f>
        <v>0</v>
      </c>
      <c r="K16" s="42"/>
      <c r="L16" s="888"/>
      <c r="M16" s="935"/>
      <c r="N16" s="938"/>
      <c r="O16" s="885"/>
      <c r="P16" s="984"/>
      <c r="Q16" s="885"/>
      <c r="R16" s="885"/>
      <c r="S16" s="885"/>
      <c r="V16"/>
      <c r="X16" s="13"/>
    </row>
    <row r="17" spans="1:24" s="1" customFormat="1" ht="15.75" customHeight="1" thickBot="1" x14ac:dyDescent="0.55000000000000004">
      <c r="A17" s="41"/>
      <c r="B17" s="966">
        <v>3.5</v>
      </c>
      <c r="C17" s="966">
        <f>IF($C$10="กิจกรรมพัฒนาผู้เรียน","---",'ชื่อ-คะแนน'!AW71)</f>
        <v>0</v>
      </c>
      <c r="D17" s="975">
        <f t="shared" si="0"/>
        <v>0</v>
      </c>
      <c r="E17" s="958" t="str">
        <f>IF(C10="กิจกรรมพัฒนาผู้เรียน","---","ดีเยี่ยม")</f>
        <v>ดีเยี่ยม</v>
      </c>
      <c r="F17" s="1473"/>
      <c r="G17" s="1523"/>
      <c r="H17" s="1029" t="str">
        <f t="shared" si="1"/>
        <v>ดีเยี่ยม</v>
      </c>
      <c r="I17" s="1473"/>
      <c r="J17" s="1523"/>
      <c r="K17" s="42"/>
      <c r="L17" s="888"/>
      <c r="M17" s="935"/>
      <c r="N17" s="938"/>
      <c r="O17" s="885"/>
      <c r="P17" s="986"/>
      <c r="Q17" s="885"/>
      <c r="R17" s="885"/>
      <c r="S17" s="885"/>
      <c r="V17"/>
    </row>
    <row r="18" spans="1:24" s="1" customFormat="1" ht="15.75" customHeight="1" x14ac:dyDescent="0.65">
      <c r="A18" s="41"/>
      <c r="B18" s="965">
        <v>3</v>
      </c>
      <c r="C18" s="965">
        <f>IF($C$10="กิจกรรมพัฒนาผู้เรียน","---",'ชื่อ-คะแนน'!AW72)</f>
        <v>0</v>
      </c>
      <c r="D18" s="974">
        <f t="shared" si="0"/>
        <v>0</v>
      </c>
      <c r="E18" s="959" t="str">
        <f>IF(C10="กิจกรรมพัฒนาผู้เรียน","---","2")</f>
        <v>2</v>
      </c>
      <c r="F18" s="1497">
        <f>IF('ชื่อ-คะแนน'!C6="","",IF(C10="กิจกรรมพัฒนาผู้เรียน","---",'ชื่อ-คะแนน'!BG71))</f>
        <v>0</v>
      </c>
      <c r="G18" s="1529">
        <f>IF($C$10="กิจกรรมพัฒนาผู้เรียน","---",IF(F$18=0,0,(100/SUM(F$16:F$22))*F18))</f>
        <v>0</v>
      </c>
      <c r="H18" s="1030" t="str">
        <f t="shared" si="1"/>
        <v>2</v>
      </c>
      <c r="I18" s="1497">
        <f>IF('ชื่อ-คะแนน'!C6="","",IF(C10="กิจกรรมพัฒนาผู้เรียน","---",'ชื่อ-คะแนน'!BR71))</f>
        <v>0</v>
      </c>
      <c r="J18" s="1529">
        <f>IF($C$10="กิจกรรมพัฒนาผู้เรียน","---",IF(I$18=0,0,(100/SUM(I$16:I$22))*I18))</f>
        <v>0</v>
      </c>
      <c r="K18" s="42"/>
      <c r="L18" s="888"/>
      <c r="M18" s="935"/>
      <c r="N18" s="938"/>
      <c r="O18" s="885"/>
      <c r="P18" s="885"/>
      <c r="Q18" s="885"/>
      <c r="R18" s="885"/>
      <c r="S18" s="885"/>
      <c r="V18"/>
      <c r="X18" s="13"/>
    </row>
    <row r="19" spans="1:24" s="1" customFormat="1" ht="15.75" customHeight="1" thickBot="1" x14ac:dyDescent="0.55000000000000004">
      <c r="A19" s="41"/>
      <c r="B19" s="966">
        <v>2.5</v>
      </c>
      <c r="C19" s="966">
        <f>IF($C$10="กิจกรรมพัฒนาผู้เรียน","---",'ชื่อ-คะแนน'!AW73)</f>
        <v>0</v>
      </c>
      <c r="D19" s="975">
        <f t="shared" si="0"/>
        <v>0</v>
      </c>
      <c r="E19" s="960" t="str">
        <f>IF(C10="กิจกรรมพัฒนาผู้เรียน","---","ดี")</f>
        <v>ดี</v>
      </c>
      <c r="F19" s="1498"/>
      <c r="G19" s="1530"/>
      <c r="H19" s="1031" t="str">
        <f t="shared" si="1"/>
        <v>ดี</v>
      </c>
      <c r="I19" s="1498"/>
      <c r="J19" s="1530"/>
      <c r="K19" s="42"/>
      <c r="L19" s="888"/>
      <c r="M19" s="935"/>
      <c r="N19" s="938"/>
      <c r="O19" s="885"/>
      <c r="P19" s="885"/>
      <c r="Q19" s="885"/>
      <c r="R19" s="885"/>
      <c r="S19" s="885"/>
      <c r="U19" s="1097">
        <v>0.5</v>
      </c>
      <c r="V19"/>
    </row>
    <row r="20" spans="1:24" s="1" customFormat="1" ht="15.75" customHeight="1" x14ac:dyDescent="0.5">
      <c r="A20" s="41"/>
      <c r="B20" s="965">
        <v>2</v>
      </c>
      <c r="C20" s="965">
        <f>IF($C$10="กิจกรรมพัฒนาผู้เรียน","---",'ชื่อ-คะแนน'!AW74)</f>
        <v>0</v>
      </c>
      <c r="D20" s="974">
        <f t="shared" si="0"/>
        <v>0</v>
      </c>
      <c r="E20" s="961" t="str">
        <f>IF(C10="กิจกรรมพัฒนาผู้เรียน","---","1")</f>
        <v>1</v>
      </c>
      <c r="F20" s="1472">
        <f>IF('ชื่อ-คะแนน'!C6="","",IF(C10="กิจกรรมพัฒนาผู้เรียน","---",'ชื่อ-คะแนน'!BG72))</f>
        <v>24</v>
      </c>
      <c r="G20" s="1522">
        <f>IF($C$10="กิจกรรมพัฒนาผู้เรียน","---",IF(F$20=0,0,(100/SUM(F$16:F$22))*F20))</f>
        <v>100</v>
      </c>
      <c r="H20" s="1032" t="str">
        <f t="shared" si="1"/>
        <v>1</v>
      </c>
      <c r="I20" s="1472">
        <f>IF('ชื่อ-คะแนน'!C6="","",IF(C10="กิจกรรมพัฒนาผู้เรียน","---",'ชื่อ-คะแนน'!BR72))</f>
        <v>24</v>
      </c>
      <c r="J20" s="1522">
        <f>IF($C$10="กิจกรรมพัฒนาผู้เรียน","---",IF(I$20=0,0,(100/SUM(I$16:I$22))*I20))</f>
        <v>100</v>
      </c>
      <c r="K20" s="42"/>
      <c r="L20" s="983"/>
      <c r="M20" s="888"/>
      <c r="N20" s="889"/>
      <c r="O20" s="828"/>
      <c r="P20" s="828"/>
      <c r="Q20" s="828"/>
      <c r="R20" s="828"/>
      <c r="S20" s="828"/>
      <c r="T20" s="1095" t="s">
        <v>154</v>
      </c>
      <c r="U20" s="1097">
        <v>1</v>
      </c>
      <c r="V20"/>
    </row>
    <row r="21" spans="1:24" s="1" customFormat="1" ht="15.75" customHeight="1" thickBot="1" x14ac:dyDescent="0.55000000000000004">
      <c r="A21" s="41"/>
      <c r="B21" s="966">
        <v>1.5</v>
      </c>
      <c r="C21" s="966">
        <f>IF($C$10="กิจกรรมพัฒนาผู้เรียน","---",'ชื่อ-คะแนน'!AW75)</f>
        <v>0</v>
      </c>
      <c r="D21" s="975">
        <f t="shared" si="0"/>
        <v>0</v>
      </c>
      <c r="E21" s="962" t="str">
        <f>IF(C10="กิจกรรมพัฒนาผู้เรียน","---","ผ่านเกณฑ์ประเมิน")</f>
        <v>ผ่านเกณฑ์ประเมิน</v>
      </c>
      <c r="F21" s="1473"/>
      <c r="G21" s="1523"/>
      <c r="H21" s="1033" t="str">
        <f t="shared" si="1"/>
        <v>ผ่านเกณฑ์ประเมิน</v>
      </c>
      <c r="I21" s="1473"/>
      <c r="J21" s="1523"/>
      <c r="K21" s="42"/>
      <c r="L21" s="888"/>
      <c r="M21" s="935"/>
      <c r="N21" s="938"/>
      <c r="O21" s="890"/>
      <c r="P21" s="984"/>
      <c r="Q21" s="828"/>
      <c r="R21" s="828"/>
      <c r="S21" s="828"/>
      <c r="T21" s="1096"/>
      <c r="U21" s="1097">
        <v>1.5</v>
      </c>
      <c r="V21"/>
    </row>
    <row r="22" spans="1:24" s="1" customFormat="1" ht="15.75" customHeight="1" thickBot="1" x14ac:dyDescent="0.55000000000000004">
      <c r="A22" s="41"/>
      <c r="B22" s="967">
        <v>1</v>
      </c>
      <c r="C22" s="967">
        <f>IF($C$10="กิจกรรมพัฒนาผู้เรียน","---",'ชื่อ-คะแนน'!AW76)</f>
        <v>0</v>
      </c>
      <c r="D22" s="976">
        <f t="shared" si="0"/>
        <v>0</v>
      </c>
      <c r="E22" s="963" t="str">
        <f>IF(C10="กิจกรรมพัฒนาผู้เรียน","---","0")</f>
        <v>0</v>
      </c>
      <c r="F22" s="1499">
        <f>IF('ชื่อ-คะแนน'!C6="","",IF(C10="กิจกรรมพัฒนาผู้เรียน","---",'ชื่อ-คะแนน'!BG73))</f>
        <v>0</v>
      </c>
      <c r="G22" s="1546">
        <f>IF($C$10="กิจกรรมพัฒนาผู้เรียน","---",IF(F$22=0,0,(100/SUM(F$16:F$22))*F22))</f>
        <v>0</v>
      </c>
      <c r="H22" s="1034" t="str">
        <f t="shared" si="1"/>
        <v>0</v>
      </c>
      <c r="I22" s="1499">
        <f>IF('ชื่อ-คะแนน'!C6="","",IF(C10="กิจกรรมพัฒนาผู้เรียน","---",'ชื่อ-คะแนน'!BR73))</f>
        <v>0</v>
      </c>
      <c r="J22" s="1546">
        <f>IF($C$10="กิจกรรมพัฒนาผู้เรียน","---",IF(I$22=0,0,(100/SUM(I$16:I$22))*I22))</f>
        <v>0</v>
      </c>
      <c r="K22" s="42"/>
      <c r="L22" s="888"/>
      <c r="M22" s="935"/>
      <c r="N22" s="938"/>
      <c r="O22" s="890"/>
      <c r="P22" s="985"/>
      <c r="Q22" s="828"/>
      <c r="R22" s="828"/>
      <c r="S22" s="828"/>
      <c r="T22" s="1096"/>
      <c r="U22" s="1097">
        <v>2</v>
      </c>
      <c r="V22"/>
    </row>
    <row r="23" spans="1:24" s="1" customFormat="1" ht="15.75" customHeight="1" thickBot="1" x14ac:dyDescent="0.55000000000000004">
      <c r="A23" s="41"/>
      <c r="B23" s="955">
        <v>0</v>
      </c>
      <c r="C23" s="955">
        <f>IF($C$10="กิจกรรมพัฒนาผู้เรียน","---",'ชื่อ-คะแนน'!AW77)</f>
        <v>24</v>
      </c>
      <c r="D23" s="1018">
        <f t="shared" si="0"/>
        <v>100</v>
      </c>
      <c r="E23" s="964" t="str">
        <f>IF(C10="กิจกรรมพัฒนาผู้เรียน","---","ควรปรับปรุง")</f>
        <v>ควรปรับปรุง</v>
      </c>
      <c r="F23" s="1500"/>
      <c r="G23" s="1547"/>
      <c r="H23" s="1035" t="str">
        <f t="shared" si="1"/>
        <v>ควรปรับปรุง</v>
      </c>
      <c r="I23" s="1500"/>
      <c r="J23" s="1547"/>
      <c r="K23" s="42"/>
      <c r="L23" s="888"/>
      <c r="M23" s="1382"/>
      <c r="N23" s="938" t="str">
        <f>'ชื่อ-คะแนน'!CA14</f>
        <v xml:space="preserve"> - </v>
      </c>
      <c r="O23" s="890"/>
      <c r="P23" s="307"/>
      <c r="Q23" s="828"/>
      <c r="R23" s="828"/>
      <c r="S23" s="828"/>
      <c r="T23" s="885"/>
      <c r="U23" s="1097">
        <v>2.5</v>
      </c>
      <c r="V23" s="19"/>
    </row>
    <row r="24" spans="1:24" s="1" customFormat="1" ht="15.75" customHeight="1" x14ac:dyDescent="0.5">
      <c r="A24" s="41"/>
      <c r="B24" s="956" t="s">
        <v>21</v>
      </c>
      <c r="C24" s="956">
        <f>IF($C$10="กิจกรรมพัฒนาผู้เรียน","---",'ชื่อ-คะแนน'!AW78)</f>
        <v>0</v>
      </c>
      <c r="D24" s="1023">
        <f>IF($C$10="กิจกรรมพัฒนาผู้เรียน","---",(100/$C$26)*C24)</f>
        <v>0</v>
      </c>
      <c r="E24" s="1025" t="s">
        <v>234</v>
      </c>
      <c r="F24" s="1026">
        <f>IF('ชื่อ-คะแนน'!C6="","",'ชื่อ-คะแนน'!O83)-F32</f>
        <v>24</v>
      </c>
      <c r="G24" s="1026"/>
      <c r="H24" s="1501" t="s">
        <v>203</v>
      </c>
      <c r="I24" s="1544">
        <f>เวลา!EP22</f>
        <v>0</v>
      </c>
      <c r="J24" s="1036"/>
      <c r="K24" s="43"/>
      <c r="L24" s="891"/>
      <c r="M24" s="935"/>
      <c r="N24" s="938" t="str">
        <f>'ชื่อ-คะแนน'!CA13</f>
        <v xml:space="preserve"> - </v>
      </c>
      <c r="O24" s="892"/>
      <c r="P24" s="307"/>
      <c r="Q24" s="828"/>
      <c r="R24" s="828"/>
      <c r="S24" s="828"/>
      <c r="T24" s="885"/>
      <c r="U24" s="1098">
        <v>3</v>
      </c>
      <c r="V24"/>
    </row>
    <row r="25" spans="1:24" s="1" customFormat="1" ht="15.75" customHeight="1" thickBot="1" x14ac:dyDescent="0.55000000000000004">
      <c r="A25" s="41"/>
      <c r="B25" s="977" t="s">
        <v>22</v>
      </c>
      <c r="C25" s="977">
        <f>IF($C$10="กิจกรรมพัฒนาผู้เรียน","---",'ชื่อ-คะแนน'!AW79)</f>
        <v>0</v>
      </c>
      <c r="D25" s="1024">
        <f>IF($C$10="กิจกรรมพัฒนาผู้เรียน","---",(100/$C$26)*C25)</f>
        <v>0</v>
      </c>
      <c r="E25" s="1027" t="s">
        <v>235</v>
      </c>
      <c r="F25" s="1019">
        <f>IF('ชื่อ-คะแนน'!C6="","",'ชื่อ-คะแนน'!U83)-F32</f>
        <v>24</v>
      </c>
      <c r="G25" s="1019"/>
      <c r="H25" s="1502"/>
      <c r="I25" s="1545"/>
      <c r="J25" s="1037"/>
      <c r="K25" s="43"/>
      <c r="L25" s="886"/>
      <c r="N25" s="307"/>
      <c r="O25" s="307"/>
      <c r="P25" s="307"/>
      <c r="Q25" s="213"/>
      <c r="R25" s="213"/>
      <c r="S25" s="213"/>
      <c r="T25" s="885"/>
      <c r="U25" s="1097">
        <v>3.5</v>
      </c>
      <c r="V25"/>
    </row>
    <row r="26" spans="1:24" s="1" customFormat="1" ht="18" customHeight="1" thickBot="1" x14ac:dyDescent="0.55000000000000004">
      <c r="A26" s="41"/>
      <c r="B26" s="968" t="str">
        <f>IF(C10="กิจกรรมพัฒนาผู้เรียน","ผ","รวมจำนวนนักเรียน")</f>
        <v>รวมจำนวนนักเรียน</v>
      </c>
      <c r="C26" s="1486">
        <f>IF('ชื่อ-คะแนน'!C6="","",IF(C10="กิจกรรมพัฒนาผู้เรียน",'ชื่อ-คะแนน'!AV82,SUM(C16:C25)))</f>
        <v>24</v>
      </c>
      <c r="D26" s="1487"/>
      <c r="E26" s="1027" t="s">
        <v>236</v>
      </c>
      <c r="F26" s="1019">
        <f>IF('ชื่อ-คะแนน'!C6="","",'ชื่อ-คะแนน'!AG83)-F32</f>
        <v>24</v>
      </c>
      <c r="G26" s="1019"/>
      <c r="H26" s="45" t="s">
        <v>145</v>
      </c>
      <c r="I26" s="1019">
        <f>IF('ชื่อ-คะแนน'!C6="","",'ชื่อ-คะแนน'!AY85)</f>
        <v>0</v>
      </c>
      <c r="J26" s="44"/>
      <c r="K26" s="43"/>
      <c r="O26" s="889"/>
      <c r="P26" s="828"/>
      <c r="Q26" s="213"/>
      <c r="R26" s="213"/>
      <c r="S26" s="213"/>
      <c r="T26" s="885"/>
      <c r="U26" s="1097">
        <v>4</v>
      </c>
      <c r="V26" s="21"/>
    </row>
    <row r="27" spans="1:24" s="1" customFormat="1" ht="18" customHeight="1" x14ac:dyDescent="0.5">
      <c r="A27" s="41"/>
      <c r="B27" s="969" t="str">
        <f>IF(C10="กิจกรรมพัฒนาผู้เรียน","มผ","คะแนนต่ำสุด")</f>
        <v>คะแนนต่ำสุด</v>
      </c>
      <c r="C27" s="1488">
        <f>IF('ชื่อ-คะแนน'!C6="","",IF(C10="กิจกรรมพัฒนาผู้เรียน",'ชื่อ-คะแนน'!AV83,'ชื่อ-คะแนน'!AW84))</f>
        <v>0</v>
      </c>
      <c r="D27" s="1489"/>
      <c r="E27" s="1027" t="s">
        <v>238</v>
      </c>
      <c r="F27" s="1019">
        <f>IF('ชื่อ-คะแนน'!C6="","",'ชื่อ-คะแนน'!AP83)-F32</f>
        <v>24</v>
      </c>
      <c r="G27" s="1019"/>
      <c r="H27" s="45" t="s">
        <v>237</v>
      </c>
      <c r="I27" s="1019">
        <f>IF('ชื่อ-คะแนน'!C6="","",'ชื่อ-คะแนน'!AW83)</f>
        <v>0</v>
      </c>
      <c r="J27" s="44"/>
      <c r="K27" s="43"/>
      <c r="L27" s="987" t="s">
        <v>284</v>
      </c>
      <c r="M27" s="988"/>
      <c r="N27" s="988"/>
      <c r="O27" s="988"/>
      <c r="P27" s="989"/>
      <c r="Q27" s="989"/>
      <c r="R27" s="989"/>
      <c r="S27" s="989"/>
      <c r="T27" s="990"/>
      <c r="U27" s="18"/>
      <c r="V27"/>
    </row>
    <row r="28" spans="1:24" s="1" customFormat="1" ht="18" customHeight="1" x14ac:dyDescent="0.5">
      <c r="A28" s="41"/>
      <c r="B28" s="970" t="str">
        <f>IF(C10="กิจกรรมพัฒนาผู้เรียน","รวม","คะแนนสูงสุด")</f>
        <v>คะแนนสูงสุด</v>
      </c>
      <c r="C28" s="1490">
        <f>IF('ชื่อ-คะแนน'!C6="","",IF(C10="กิจกรรมพัฒนาผู้เรียน",C26+C27,'ชื่อ-คะแนน'!AW85))</f>
        <v>0</v>
      </c>
      <c r="D28" s="1491"/>
      <c r="E28" s="1027"/>
      <c r="F28" s="1019"/>
      <c r="G28" s="1019"/>
      <c r="H28" s="45" t="s">
        <v>239</v>
      </c>
      <c r="I28" s="1019">
        <f>IF('ชื่อ-คะแนน'!C6="","",'ชื่อ-คะแนน'!AW82)</f>
        <v>0</v>
      </c>
      <c r="J28" s="44"/>
      <c r="K28" s="43"/>
      <c r="L28" s="991" t="s">
        <v>283</v>
      </c>
      <c r="M28" s="992"/>
      <c r="N28" s="992"/>
      <c r="O28" s="992"/>
      <c r="P28" s="992"/>
      <c r="Q28" s="992"/>
      <c r="R28" s="992"/>
      <c r="S28" s="992"/>
      <c r="T28" s="993"/>
      <c r="U28" s="18"/>
      <c r="V28"/>
    </row>
    <row r="29" spans="1:24" s="1" customFormat="1" ht="18" customHeight="1" thickBot="1" x14ac:dyDescent="0.55000000000000004">
      <c r="A29" s="41"/>
      <c r="B29" s="969" t="str">
        <f>IF(C10="กิจกรรมพัฒนาผู้เรียน","","ระดับผลเฉลี่ย")</f>
        <v>ระดับผลเฉลี่ย</v>
      </c>
      <c r="C29" s="1492">
        <f>IF(C10="กิจกรรมพัฒนาผู้เรียน","",IF('ชื่อ-คะแนน'!C6="","",สรุป!P6))</f>
        <v>0</v>
      </c>
      <c r="D29" s="1493"/>
      <c r="E29" s="1027"/>
      <c r="F29" s="1019"/>
      <c r="G29" s="1019"/>
      <c r="H29" s="46"/>
      <c r="I29" s="1020"/>
      <c r="J29" s="44"/>
      <c r="K29" s="47"/>
      <c r="L29" s="994" t="s">
        <v>268</v>
      </c>
      <c r="M29" s="992"/>
      <c r="N29" s="992"/>
      <c r="O29" s="992"/>
      <c r="P29" s="992"/>
      <c r="Q29" s="992"/>
      <c r="R29" s="992"/>
      <c r="S29" s="992"/>
      <c r="T29" s="993"/>
      <c r="U29" s="18"/>
      <c r="V29"/>
    </row>
    <row r="30" spans="1:24" s="1" customFormat="1" ht="18" customHeight="1" thickBot="1" x14ac:dyDescent="0.55000000000000004">
      <c r="A30" s="41"/>
      <c r="B30" s="971" t="str">
        <f>IF(C10="กิจกรรมพัฒนาผู้เรียน","","S.D.")</f>
        <v>S.D.</v>
      </c>
      <c r="C30" s="1494">
        <f>IF(C10="กิจกรรมพัฒนาผู้เรียน","",IF('ชื่อ-คะแนน'!C6="","",สรุป!Q6))</f>
        <v>0</v>
      </c>
      <c r="D30" s="1495"/>
      <c r="E30" s="1516" t="str">
        <f>"นร. ออก/พัก จำนวน = "&amp;'ชื่อ-คะแนน'!$D$72</f>
        <v>นร. ออก/พัก จำนวน = 0</v>
      </c>
      <c r="F30" s="1517"/>
      <c r="G30" s="1518"/>
      <c r="H30" s="1477" t="s">
        <v>227</v>
      </c>
      <c r="I30" s="1478"/>
      <c r="J30" s="1479"/>
      <c r="K30" s="47"/>
      <c r="L30" s="999" t="s">
        <v>285</v>
      </c>
      <c r="M30" s="995"/>
      <c r="N30" s="996"/>
      <c r="O30" s="997"/>
      <c r="P30" s="997"/>
      <c r="Q30" s="997"/>
      <c r="R30" s="997"/>
      <c r="S30" s="997"/>
      <c r="T30" s="998"/>
      <c r="U30" s="18"/>
      <c r="V30"/>
    </row>
    <row r="31" spans="1:24" s="1" customFormat="1" ht="18" customHeight="1" thickBot="1" x14ac:dyDescent="0.55000000000000004">
      <c r="A31" s="41"/>
      <c r="B31" s="969" t="str">
        <f>IF(C10="กิจกรรมพัฒนาผู้เรียน","","ร้อยละเกรดดี")</f>
        <v>ร้อยละเกรดดี</v>
      </c>
      <c r="C31" s="1492">
        <f>IF(C10="กิจกรรมพัฒนาผู้เรียน","",ROUNDDOWN(สรุป!R6,2))</f>
        <v>0</v>
      </c>
      <c r="D31" s="1493"/>
      <c r="E31" s="1519"/>
      <c r="F31" s="1520"/>
      <c r="G31" s="1521"/>
      <c r="H31" s="1480"/>
      <c r="I31" s="1481"/>
      <c r="J31" s="1482"/>
      <c r="K31" s="47"/>
      <c r="L31" s="1543" t="s">
        <v>359</v>
      </c>
      <c r="M31" s="1543"/>
      <c r="N31" s="1543"/>
      <c r="O31" s="1543"/>
      <c r="P31" s="1543"/>
      <c r="Q31" s="1543"/>
      <c r="R31" s="1543"/>
      <c r="T31" s="1387" t="s">
        <v>306</v>
      </c>
      <c r="U31" s="18"/>
      <c r="V31"/>
    </row>
    <row r="32" spans="1:24" s="1" customFormat="1" ht="18" customHeight="1" thickBot="1" x14ac:dyDescent="0.55000000000000004">
      <c r="A32" s="41"/>
      <c r="B32" s="972" t="str">
        <f>IF(C10="กิจกรรมพัฒนาผู้เรียน","","ร้อยละคะแนนรวม")</f>
        <v>ร้อยละคะแนนรวม</v>
      </c>
      <c r="C32" s="1505">
        <f>IF(C10="กิจกรรมพัฒนาผู้เรียน","",'ชื่อ-คะแนน'!AT69/C26)</f>
        <v>0</v>
      </c>
      <c r="D32" s="1506"/>
      <c r="E32" s="1510" t="str">
        <f>IF(C10="กิจกรรมพัฒนาผู้เรียน","",IF('ชื่อ-คะแนน'!C6="","","อัตราส่วนคะแนนเก็บ : ปลายภาค = "&amp;'ชื่อ-คะแนน'!W1+'ชื่อ-คะแนน'!Y1&amp;" : "&amp;'ชื่อ-คะแนน'!AA1))</f>
        <v>อัตราส่วนคะแนนเก็บ : ปลายภาค = 0 : 0</v>
      </c>
      <c r="F32" s="1511"/>
      <c r="G32" s="1512"/>
      <c r="H32" s="1480"/>
      <c r="I32" s="1481"/>
      <c r="J32" s="1482"/>
      <c r="K32" s="47"/>
      <c r="L32" s="1442" t="s">
        <v>357</v>
      </c>
      <c r="M32" s="1442"/>
      <c r="N32" s="1442"/>
      <c r="O32" s="1443" t="s">
        <v>387</v>
      </c>
      <c r="P32" s="1443"/>
      <c r="Q32" s="1443"/>
      <c r="R32" s="1443"/>
      <c r="T32" s="918" t="s">
        <v>153</v>
      </c>
      <c r="U32" s="18"/>
      <c r="V32" s="918"/>
    </row>
    <row r="33" spans="1:22" s="1" customFormat="1" ht="15.75" customHeight="1" thickBot="1" x14ac:dyDescent="0.55000000000000004">
      <c r="A33" s="41"/>
      <c r="B33" s="1507" t="str">
        <f>IF(C10="กิจกรรมพัฒนาผู้เรียน","",IF('ชื่อ-คะแนน'!I4="","","ร้อยละ KPA"&amp;" = "&amp;KPA!R7&amp;" : "&amp;KPA!S7&amp;" : "&amp;KPA!T7))</f>
        <v/>
      </c>
      <c r="C33" s="1508"/>
      <c r="D33" s="1509"/>
      <c r="E33" s="1513"/>
      <c r="F33" s="1514"/>
      <c r="G33" s="1515"/>
      <c r="H33" s="1483"/>
      <c r="I33" s="1484"/>
      <c r="J33" s="1485"/>
      <c r="K33" s="47"/>
      <c r="L33" s="1442" t="s">
        <v>358</v>
      </c>
      <c r="M33" s="1442"/>
      <c r="N33" s="1442"/>
      <c r="O33" s="1455" t="s">
        <v>388</v>
      </c>
      <c r="P33" s="1455"/>
      <c r="Q33" s="1455"/>
      <c r="R33" s="1455"/>
      <c r="T33" s="918" t="s">
        <v>155</v>
      </c>
      <c r="U33" s="18"/>
      <c r="V33"/>
    </row>
    <row r="34" spans="1:22" ht="23.25" customHeight="1" thickBot="1" x14ac:dyDescent="0.55000000000000004">
      <c r="A34" s="29"/>
      <c r="B34" s="1460" t="s">
        <v>23</v>
      </c>
      <c r="C34" s="1461"/>
      <c r="D34" s="1461"/>
      <c r="E34" s="1461"/>
      <c r="F34" s="1461"/>
      <c r="G34" s="1461"/>
      <c r="H34" s="1461"/>
      <c r="I34" s="1461"/>
      <c r="J34" s="1462"/>
      <c r="K34" s="48"/>
      <c r="L34" s="1442" t="s">
        <v>215</v>
      </c>
      <c r="M34" s="1442"/>
      <c r="N34" s="1442"/>
      <c r="O34" s="1456" t="s">
        <v>390</v>
      </c>
      <c r="P34" s="1456"/>
      <c r="Q34" s="1456"/>
      <c r="R34" s="1440"/>
      <c r="T34" s="918" t="s">
        <v>156</v>
      </c>
      <c r="U34" s="18"/>
    </row>
    <row r="35" spans="1:22" ht="29.25" customHeight="1" x14ac:dyDescent="0.5">
      <c r="A35" s="29"/>
      <c r="B35" s="1388" t="s">
        <v>80</v>
      </c>
      <c r="C35" s="1389"/>
      <c r="D35" s="1389"/>
      <c r="E35" s="1402" t="str">
        <f>E12</f>
        <v>ครูผู้สอน</v>
      </c>
      <c r="F35" s="1389"/>
      <c r="G35" s="1389"/>
      <c r="H35" s="1390"/>
      <c r="I35" s="1389"/>
      <c r="J35" s="1391"/>
      <c r="K35" s="49"/>
      <c r="L35" s="1442" t="s">
        <v>49</v>
      </c>
      <c r="M35" s="1442"/>
      <c r="N35" s="1442"/>
      <c r="O35" s="1456" t="s">
        <v>391</v>
      </c>
      <c r="P35" s="1456"/>
      <c r="Q35" s="1456"/>
      <c r="R35" s="1440"/>
      <c r="T35" s="918" t="s">
        <v>189</v>
      </c>
      <c r="U35" s="18"/>
    </row>
    <row r="36" spans="1:22" ht="18" customHeight="1" x14ac:dyDescent="0.5">
      <c r="A36" s="29"/>
      <c r="B36" s="1503" t="str">
        <f>"("&amp;F12&amp;")"</f>
        <v>(นายxxxxxxxxxxxxxxx)</v>
      </c>
      <c r="C36" s="1504"/>
      <c r="D36" s="934"/>
      <c r="E36" s="1392"/>
      <c r="F36" s="1393"/>
      <c r="G36" s="1393"/>
      <c r="H36" s="1394"/>
      <c r="I36" s="1393"/>
      <c r="J36" s="1395"/>
      <c r="K36" s="49"/>
      <c r="L36" s="1442" t="s">
        <v>81</v>
      </c>
      <c r="M36" s="1442"/>
      <c r="N36" s="1442"/>
      <c r="O36" s="1456" t="s">
        <v>393</v>
      </c>
      <c r="P36" s="1456"/>
      <c r="Q36" s="1456"/>
      <c r="R36" s="1440"/>
      <c r="T36" s="918" t="s">
        <v>157</v>
      </c>
      <c r="U36" s="18"/>
    </row>
    <row r="37" spans="1:22" ht="23.25" x14ac:dyDescent="0.5">
      <c r="A37" s="29"/>
      <c r="B37" s="1396" t="s">
        <v>80</v>
      </c>
      <c r="C37" s="1393"/>
      <c r="D37" s="1393"/>
      <c r="E37" s="1401" t="str">
        <f>IF(L37="","หัวหน้ากลุ่มสาระ/งาน",L37)</f>
        <v>หัวหน้ากลุ่มสาระ</v>
      </c>
      <c r="F37" s="1393"/>
      <c r="G37" s="1393"/>
      <c r="H37" s="1403" t="s">
        <v>24</v>
      </c>
      <c r="I37" s="1393"/>
      <c r="J37" s="1395"/>
      <c r="K37" s="49"/>
      <c r="L37" s="1454" t="str">
        <f>IF(R37="","หัวหน้า",R37&amp;B10)</f>
        <v>หัวหน้ากลุ่มสาระ</v>
      </c>
      <c r="M37" s="1454"/>
      <c r="N37" s="1454"/>
      <c r="O37" s="1456" t="s">
        <v>372</v>
      </c>
      <c r="P37" s="1456"/>
      <c r="Q37" s="1456"/>
      <c r="R37" s="1414" t="s">
        <v>369</v>
      </c>
      <c r="T37" s="10" t="s">
        <v>158</v>
      </c>
      <c r="U37" s="18"/>
    </row>
    <row r="38" spans="1:22" ht="17.25" customHeight="1" x14ac:dyDescent="0.5">
      <c r="A38" s="29"/>
      <c r="B38" s="1448" t="str">
        <f>"("&amp;O37&amp;")"</f>
        <v>(นายxxxxxx  xxxxxxxxx)</v>
      </c>
      <c r="C38" s="1449"/>
      <c r="D38" s="1449"/>
      <c r="E38" s="1392"/>
      <c r="F38" s="1393"/>
      <c r="G38" s="1393"/>
      <c r="H38" s="1397"/>
      <c r="I38" s="1393"/>
      <c r="J38" s="1395"/>
      <c r="K38" s="49"/>
      <c r="L38" s="1442" t="s">
        <v>350</v>
      </c>
      <c r="M38" s="1442"/>
      <c r="N38" s="1442"/>
      <c r="O38" s="1548" t="s">
        <v>392</v>
      </c>
      <c r="P38" s="1548"/>
      <c r="Q38" s="1548"/>
      <c r="R38" s="1377"/>
      <c r="T38" s="10" t="s">
        <v>51</v>
      </c>
      <c r="U38" s="22"/>
    </row>
    <row r="39" spans="1:22" ht="23.25" x14ac:dyDescent="0.5">
      <c r="A39" s="29"/>
      <c r="B39" s="1396" t="s">
        <v>80</v>
      </c>
      <c r="C39" s="1393"/>
      <c r="D39" s="1393"/>
      <c r="E39" s="1401" t="str">
        <f>IF(L36="","หัวหน้างานวัดผล",L36)</f>
        <v>หัวหน้างานวัดผล</v>
      </c>
      <c r="F39" s="1393"/>
      <c r="G39" s="1393"/>
      <c r="H39" s="1403" t="s">
        <v>25</v>
      </c>
      <c r="I39" s="1393"/>
      <c r="J39" s="1395"/>
      <c r="K39" s="49"/>
      <c r="L39" s="1442" t="s">
        <v>360</v>
      </c>
      <c r="M39" s="1442"/>
      <c r="N39" s="1442"/>
      <c r="O39" s="1452">
        <v>45061</v>
      </c>
      <c r="P39" s="1452"/>
      <c r="Q39" s="1453" t="s">
        <v>361</v>
      </c>
      <c r="R39" s="1453"/>
      <c r="S39" s="1453"/>
      <c r="T39" s="10" t="s">
        <v>159</v>
      </c>
      <c r="U39" s="18"/>
    </row>
    <row r="40" spans="1:22" ht="17.25" customHeight="1" thickBot="1" x14ac:dyDescent="0.55000000000000004">
      <c r="A40" s="29"/>
      <c r="B40" s="1446" t="str">
        <f>"("&amp;O36&amp;")"</f>
        <v>(นายต้นสกุล  ตาบุญ)</v>
      </c>
      <c r="C40" s="1447"/>
      <c r="D40" s="1447"/>
      <c r="E40" s="1392"/>
      <c r="F40" s="1393"/>
      <c r="G40" s="1393"/>
      <c r="H40" s="1394" t="s">
        <v>290</v>
      </c>
      <c r="I40" s="1393"/>
      <c r="J40" s="1395"/>
      <c r="K40" s="49"/>
      <c r="P40" s="1377"/>
      <c r="Q40" s="1377"/>
      <c r="R40" s="1377"/>
      <c r="T40" s="10" t="s">
        <v>150</v>
      </c>
      <c r="U40" s="18"/>
    </row>
    <row r="41" spans="1:22" ht="24" customHeight="1" thickBot="1" x14ac:dyDescent="0.55000000000000004">
      <c r="A41" s="29"/>
      <c r="B41" s="1397" t="s">
        <v>26</v>
      </c>
      <c r="C41" s="1393"/>
      <c r="D41" s="1393"/>
      <c r="E41" s="1393"/>
      <c r="F41" s="1393"/>
      <c r="G41" s="1393"/>
      <c r="H41" s="1378"/>
      <c r="I41" s="1393"/>
      <c r="J41" s="1395"/>
      <c r="K41" s="49"/>
      <c r="N41" s="1224"/>
      <c r="S41" s="1381" t="s">
        <v>386</v>
      </c>
      <c r="T41" s="1441" t="s">
        <v>385</v>
      </c>
      <c r="U41" s="18"/>
    </row>
    <row r="42" spans="1:22" ht="24" thickBot="1" x14ac:dyDescent="0.55000000000000004">
      <c r="A42" s="29"/>
      <c r="B42" s="1397" t="s">
        <v>27</v>
      </c>
      <c r="C42" s="1393"/>
      <c r="D42" s="1393"/>
      <c r="E42" s="1393"/>
      <c r="F42" s="1393"/>
      <c r="G42" s="1393"/>
      <c r="H42" s="1463" t="s">
        <v>292</v>
      </c>
      <c r="I42" s="1464"/>
      <c r="J42" s="1465"/>
      <c r="K42" s="49"/>
      <c r="L42" s="1380"/>
      <c r="M42" s="1380"/>
      <c r="N42" s="1224"/>
      <c r="O42" s="898"/>
      <c r="S42" s="1381"/>
      <c r="T42" s="1441" t="s">
        <v>307</v>
      </c>
      <c r="U42" s="18"/>
    </row>
    <row r="43" spans="1:22" ht="17.25" customHeight="1" thickBot="1" x14ac:dyDescent="0.55000000000000004">
      <c r="A43" s="29"/>
      <c r="B43" s="1394"/>
      <c r="C43" s="1393"/>
      <c r="D43" s="1393"/>
      <c r="E43" s="1393"/>
      <c r="F43" s="1393"/>
      <c r="G43" s="1393"/>
      <c r="H43" s="1466" t="str">
        <f>"("&amp;O34&amp;")"</f>
        <v>(พระครูนิวิฐสุทธิการ)</v>
      </c>
      <c r="I43" s="1467"/>
      <c r="J43" s="1468"/>
      <c r="K43" s="51"/>
      <c r="M43" s="1386"/>
      <c r="N43" s="1386"/>
      <c r="O43" s="1386"/>
      <c r="P43" s="1386"/>
      <c r="T43" s="1441" t="s">
        <v>308</v>
      </c>
      <c r="U43" s="18"/>
    </row>
    <row r="44" spans="1:22" ht="19.5" customHeight="1" thickBot="1" x14ac:dyDescent="0.55000000000000004">
      <c r="A44" s="29"/>
      <c r="B44" s="1396" t="s">
        <v>291</v>
      </c>
      <c r="C44" s="1393"/>
      <c r="D44" s="1393"/>
      <c r="E44" s="1450" t="str">
        <f>IF(L35="","รองผู้อำนวยการกลุ่มบริหารวิชาการ",L35)</f>
        <v>รองผู้อำนวยการกลุ่มบริหารวิชาการ</v>
      </c>
      <c r="F44" s="1450"/>
      <c r="G44" s="1451"/>
      <c r="H44" s="1457" t="str">
        <f>IF(L34="","ผู้อำนวยการ"&amp;O32,L34&amp;O32)</f>
        <v>ผู้อำนวยการโรงเรียนศักดิ์สุนันท์วิทยา</v>
      </c>
      <c r="I44" s="1458"/>
      <c r="J44" s="1459"/>
      <c r="K44" s="51"/>
      <c r="M44" s="1385"/>
      <c r="N44" s="1385"/>
      <c r="O44" s="1385"/>
      <c r="P44" s="1385"/>
      <c r="Q44" s="1376"/>
      <c r="R44" s="1376"/>
      <c r="T44" s="1441" t="s">
        <v>309</v>
      </c>
      <c r="U44" s="18"/>
    </row>
    <row r="45" spans="1:22" ht="21.75" customHeight="1" x14ac:dyDescent="0.55000000000000004">
      <c r="A45" s="29"/>
      <c r="B45" s="1444" t="str">
        <f>"("&amp;O35&amp;")"</f>
        <v>(พรมหาวัชรปัฐน์ กาวิละหทัยสกุล)</v>
      </c>
      <c r="C45" s="1445"/>
      <c r="D45" s="1445"/>
      <c r="E45" s="1393"/>
      <c r="F45" s="1393"/>
      <c r="G45" s="1393"/>
      <c r="H45" s="1524" t="str">
        <f>O38</f>
        <v>10 ตุลาคม 2566</v>
      </c>
      <c r="I45" s="1525"/>
      <c r="J45" s="1526"/>
      <c r="K45" s="51"/>
      <c r="M45" s="1070" t="s">
        <v>293</v>
      </c>
      <c r="N45" s="950"/>
      <c r="O45" s="950"/>
      <c r="P45" s="949"/>
      <c r="Q45" s="949"/>
      <c r="R45" s="949"/>
      <c r="T45" s="18"/>
    </row>
    <row r="46" spans="1:22" ht="5.25" customHeight="1" thickBot="1" x14ac:dyDescent="0.55000000000000004">
      <c r="A46" s="29"/>
      <c r="B46" s="1398"/>
      <c r="C46" s="1399"/>
      <c r="D46" s="1399"/>
      <c r="E46" s="1399"/>
      <c r="F46" s="1399"/>
      <c r="G46" s="1399"/>
      <c r="H46" s="1398"/>
      <c r="I46" s="1399"/>
      <c r="J46" s="1400"/>
      <c r="K46" s="51"/>
      <c r="M46" s="948"/>
      <c r="N46" s="948"/>
      <c r="O46" s="948"/>
      <c r="P46" s="949"/>
      <c r="Q46" s="949"/>
      <c r="R46" s="949"/>
      <c r="T46" s="18"/>
    </row>
    <row r="47" spans="1:22" ht="20.25" customHeight="1" x14ac:dyDescent="0.5">
      <c r="A47" s="52"/>
      <c r="B47" s="52"/>
      <c r="C47" s="1496" t="str">
        <f>IF('ชื่อ-คะแนน'!C6="","ปรับปรุงล่าสุด 8 พฤศจิายน 2560","Copyright © by pornsak  wongsiri  V.14(NPW2560)")</f>
        <v>Copyright © by pornsak  wongsiri  V.14(NPW2560)</v>
      </c>
      <c r="D47" s="1496"/>
      <c r="E47" s="1496"/>
      <c r="F47" s="1496"/>
      <c r="G47" s="1496"/>
      <c r="H47" s="1496"/>
      <c r="I47" s="50"/>
      <c r="J47" s="50"/>
      <c r="K47" s="50"/>
      <c r="M47" s="947" t="s">
        <v>294</v>
      </c>
      <c r="N47" s="948"/>
      <c r="O47" s="948"/>
      <c r="P47" s="949"/>
      <c r="Q47" s="949"/>
      <c r="R47" s="949"/>
      <c r="T47" s="18"/>
    </row>
    <row r="48" spans="1:22" x14ac:dyDescent="0.5">
      <c r="N48" s="948"/>
      <c r="O48" s="948"/>
      <c r="P48" s="949"/>
      <c r="Q48" s="949"/>
      <c r="R48" s="949"/>
      <c r="T48" s="18"/>
    </row>
    <row r="49" spans="5:22" ht="23.25" x14ac:dyDescent="0.5">
      <c r="M49" s="947"/>
      <c r="N49" s="895"/>
      <c r="O49" s="54"/>
      <c r="P49" s="895"/>
      <c r="Q49" s="53"/>
      <c r="R49" s="53"/>
      <c r="T49" s="18"/>
    </row>
    <row r="50" spans="5:22" x14ac:dyDescent="0.5">
      <c r="E50" s="906"/>
      <c r="U50" s="18"/>
    </row>
    <row r="51" spans="5:22" x14ac:dyDescent="0.5">
      <c r="U51" s="18"/>
    </row>
    <row r="52" spans="5:22" x14ac:dyDescent="0.5">
      <c r="U52" s="18"/>
    </row>
    <row r="53" spans="5:22" x14ac:dyDescent="0.5">
      <c r="U53" s="18"/>
    </row>
    <row r="54" spans="5:22" x14ac:dyDescent="0.5">
      <c r="U54" s="18"/>
    </row>
    <row r="55" spans="5:22" x14ac:dyDescent="0.5">
      <c r="U55" s="18"/>
    </row>
    <row r="56" spans="5:22" x14ac:dyDescent="0.5">
      <c r="U56" s="18"/>
    </row>
    <row r="57" spans="5:22" x14ac:dyDescent="0.5">
      <c r="U57" s="18"/>
    </row>
    <row r="58" spans="5:22" x14ac:dyDescent="0.5">
      <c r="U58" s="18"/>
    </row>
    <row r="59" spans="5:22" x14ac:dyDescent="0.5">
      <c r="U59" s="18"/>
    </row>
    <row r="60" spans="5:22" x14ac:dyDescent="0.5">
      <c r="U60" s="18"/>
    </row>
    <row r="61" spans="5:22" x14ac:dyDescent="0.5">
      <c r="U61" s="18"/>
    </row>
    <row r="62" spans="5:22" x14ac:dyDescent="0.5">
      <c r="U62" s="18"/>
    </row>
    <row r="63" spans="5:22" x14ac:dyDescent="0.5">
      <c r="U63" s="18"/>
    </row>
    <row r="64" spans="5:22" x14ac:dyDescent="0.5">
      <c r="U64" s="18"/>
      <c r="V64" s="21"/>
    </row>
    <row r="65" spans="21:21" x14ac:dyDescent="0.5">
      <c r="U65" s="18"/>
    </row>
    <row r="66" spans="21:21" x14ac:dyDescent="0.5">
      <c r="U66" s="18"/>
    </row>
    <row r="67" spans="21:21" x14ac:dyDescent="0.5">
      <c r="U67" s="18"/>
    </row>
    <row r="68" spans="21:21" x14ac:dyDescent="0.5">
      <c r="U68" s="18"/>
    </row>
    <row r="69" spans="21:21" x14ac:dyDescent="0.5">
      <c r="U69" s="18"/>
    </row>
    <row r="70" spans="21:21" x14ac:dyDescent="0.5">
      <c r="U70" s="18"/>
    </row>
    <row r="71" spans="21:21" x14ac:dyDescent="0.5">
      <c r="U71" s="18"/>
    </row>
    <row r="72" spans="21:21" x14ac:dyDescent="0.5">
      <c r="U72" s="18"/>
    </row>
    <row r="73" spans="21:21" x14ac:dyDescent="0.5">
      <c r="U73" s="18"/>
    </row>
    <row r="74" spans="21:21" x14ac:dyDescent="0.5">
      <c r="U74" s="18"/>
    </row>
    <row r="75" spans="21:21" x14ac:dyDescent="0.5">
      <c r="U75" s="18"/>
    </row>
    <row r="76" spans="21:21" x14ac:dyDescent="0.5">
      <c r="U76" s="18"/>
    </row>
    <row r="77" spans="21:21" x14ac:dyDescent="0.5">
      <c r="U77" s="18"/>
    </row>
    <row r="78" spans="21:21" x14ac:dyDescent="0.5">
      <c r="U78" s="18"/>
    </row>
    <row r="79" spans="21:21" x14ac:dyDescent="0.5">
      <c r="U79" s="18"/>
    </row>
    <row r="80" spans="21:21" ht="23.25" x14ac:dyDescent="0.5">
      <c r="U80" s="20"/>
    </row>
    <row r="81" spans="21:21" x14ac:dyDescent="0.5">
      <c r="U81" s="18"/>
    </row>
    <row r="82" spans="21:21" x14ac:dyDescent="0.5">
      <c r="U82" s="18"/>
    </row>
    <row r="83" spans="21:21" x14ac:dyDescent="0.5">
      <c r="U83" s="18"/>
    </row>
    <row r="84" spans="21:21" x14ac:dyDescent="0.5">
      <c r="U84" s="18"/>
    </row>
    <row r="85" spans="21:21" x14ac:dyDescent="0.5">
      <c r="U85" s="18"/>
    </row>
    <row r="86" spans="21:21" x14ac:dyDescent="0.5">
      <c r="U86" s="18"/>
    </row>
    <row r="87" spans="21:21" x14ac:dyDescent="0.5">
      <c r="U87" s="18"/>
    </row>
    <row r="88" spans="21:21" x14ac:dyDescent="0.5">
      <c r="U88" s="18"/>
    </row>
    <row r="89" spans="21:21" x14ac:dyDescent="0.5">
      <c r="U89" s="18"/>
    </row>
    <row r="90" spans="21:21" x14ac:dyDescent="0.5">
      <c r="U90" s="18"/>
    </row>
    <row r="91" spans="21:21" x14ac:dyDescent="0.5">
      <c r="U91" s="18"/>
    </row>
    <row r="92" spans="21:21" x14ac:dyDescent="0.5">
      <c r="U92" s="18"/>
    </row>
    <row r="93" spans="21:21" x14ac:dyDescent="0.5">
      <c r="U93" s="18"/>
    </row>
    <row r="94" spans="21:21" x14ac:dyDescent="0.5">
      <c r="U94" s="18"/>
    </row>
    <row r="95" spans="21:21" x14ac:dyDescent="0.5">
      <c r="U95" s="18"/>
    </row>
    <row r="96" spans="21:21" x14ac:dyDescent="0.5">
      <c r="U96" s="18"/>
    </row>
    <row r="97" spans="21:22" x14ac:dyDescent="0.5">
      <c r="U97" s="18"/>
    </row>
    <row r="98" spans="21:22" x14ac:dyDescent="0.5">
      <c r="U98" s="18"/>
    </row>
    <row r="99" spans="21:22" x14ac:dyDescent="0.5">
      <c r="U99" s="18"/>
    </row>
    <row r="100" spans="21:22" x14ac:dyDescent="0.5">
      <c r="U100" s="22"/>
    </row>
    <row r="101" spans="21:22" x14ac:dyDescent="0.5">
      <c r="U101" s="18"/>
    </row>
    <row r="102" spans="21:22" x14ac:dyDescent="0.5">
      <c r="U102" s="18"/>
    </row>
    <row r="103" spans="21:22" x14ac:dyDescent="0.5">
      <c r="U103" s="18"/>
      <c r="V103" s="21"/>
    </row>
    <row r="104" spans="21:22" x14ac:dyDescent="0.5">
      <c r="U104" s="23"/>
    </row>
    <row r="105" spans="21:22" x14ac:dyDescent="0.5">
      <c r="U105" s="18"/>
    </row>
    <row r="106" spans="21:22" x14ac:dyDescent="0.5">
      <c r="U106" s="18"/>
    </row>
    <row r="107" spans="21:22" x14ac:dyDescent="0.5">
      <c r="U107" s="18"/>
    </row>
    <row r="108" spans="21:22" x14ac:dyDescent="0.5">
      <c r="U108" s="18"/>
    </row>
    <row r="109" spans="21:22" x14ac:dyDescent="0.5">
      <c r="U109" s="18"/>
    </row>
    <row r="110" spans="21:22" x14ac:dyDescent="0.5">
      <c r="U110" s="18"/>
    </row>
    <row r="111" spans="21:22" x14ac:dyDescent="0.5">
      <c r="U111" s="18"/>
    </row>
    <row r="112" spans="21:22" x14ac:dyDescent="0.5">
      <c r="U112" s="18"/>
    </row>
    <row r="113" spans="21:21" x14ac:dyDescent="0.5">
      <c r="U113" s="18"/>
    </row>
    <row r="114" spans="21:21" x14ac:dyDescent="0.5">
      <c r="U114" s="18"/>
    </row>
    <row r="115" spans="21:21" x14ac:dyDescent="0.5">
      <c r="U115" s="18"/>
    </row>
    <row r="116" spans="21:21" x14ac:dyDescent="0.5">
      <c r="U116" s="18"/>
    </row>
    <row r="117" spans="21:21" x14ac:dyDescent="0.5">
      <c r="U117" s="18"/>
    </row>
    <row r="118" spans="21:21" x14ac:dyDescent="0.5">
      <c r="U118" s="18"/>
    </row>
    <row r="119" spans="21:21" x14ac:dyDescent="0.5">
      <c r="U119" s="18"/>
    </row>
    <row r="120" spans="21:21" x14ac:dyDescent="0.5">
      <c r="U120" s="18"/>
    </row>
    <row r="121" spans="21:21" x14ac:dyDescent="0.5">
      <c r="U121" s="18"/>
    </row>
    <row r="122" spans="21:21" x14ac:dyDescent="0.5">
      <c r="U122" s="18"/>
    </row>
    <row r="123" spans="21:21" x14ac:dyDescent="0.5">
      <c r="U123" s="18"/>
    </row>
    <row r="124" spans="21:21" x14ac:dyDescent="0.5">
      <c r="U124" s="18"/>
    </row>
    <row r="125" spans="21:21" x14ac:dyDescent="0.5">
      <c r="U125" s="18"/>
    </row>
    <row r="126" spans="21:21" x14ac:dyDescent="0.5">
      <c r="U126" s="18"/>
    </row>
    <row r="127" spans="21:21" x14ac:dyDescent="0.5">
      <c r="U127" s="18"/>
    </row>
    <row r="128" spans="21:21" x14ac:dyDescent="0.5">
      <c r="U128" s="18"/>
    </row>
    <row r="129" spans="21:21" x14ac:dyDescent="0.5">
      <c r="U129" s="18"/>
    </row>
    <row r="130" spans="21:21" x14ac:dyDescent="0.5">
      <c r="U130" s="18"/>
    </row>
    <row r="131" spans="21:21" x14ac:dyDescent="0.5">
      <c r="U131" s="18"/>
    </row>
    <row r="132" spans="21:21" x14ac:dyDescent="0.5">
      <c r="U132" s="18"/>
    </row>
    <row r="133" spans="21:21" x14ac:dyDescent="0.5">
      <c r="U133" s="18"/>
    </row>
    <row r="134" spans="21:21" x14ac:dyDescent="0.5">
      <c r="U134" s="18"/>
    </row>
    <row r="135" spans="21:21" x14ac:dyDescent="0.5">
      <c r="U135" s="18"/>
    </row>
    <row r="136" spans="21:21" x14ac:dyDescent="0.5">
      <c r="U136" s="18"/>
    </row>
    <row r="137" spans="21:21" x14ac:dyDescent="0.5">
      <c r="U137" s="18"/>
    </row>
    <row r="138" spans="21:21" x14ac:dyDescent="0.5">
      <c r="U138" s="18"/>
    </row>
    <row r="139" spans="21:21" x14ac:dyDescent="0.5">
      <c r="U139" s="18"/>
    </row>
    <row r="140" spans="21:21" x14ac:dyDescent="0.5">
      <c r="U140" s="18"/>
    </row>
    <row r="141" spans="21:21" x14ac:dyDescent="0.5">
      <c r="U141" s="18"/>
    </row>
    <row r="142" spans="21:21" x14ac:dyDescent="0.5">
      <c r="U142" s="18"/>
    </row>
    <row r="143" spans="21:21" x14ac:dyDescent="0.5">
      <c r="U143" s="18"/>
    </row>
    <row r="144" spans="21:21" x14ac:dyDescent="0.5">
      <c r="U144" s="18"/>
    </row>
    <row r="145" spans="21:21" x14ac:dyDescent="0.5">
      <c r="U145" s="18"/>
    </row>
    <row r="146" spans="21:21" x14ac:dyDescent="0.5">
      <c r="U146" s="18"/>
    </row>
    <row r="147" spans="21:21" x14ac:dyDescent="0.5">
      <c r="U147" s="18"/>
    </row>
    <row r="148" spans="21:21" x14ac:dyDescent="0.5">
      <c r="U148" s="18"/>
    </row>
    <row r="149" spans="21:21" x14ac:dyDescent="0.5">
      <c r="U149" s="18"/>
    </row>
    <row r="150" spans="21:21" x14ac:dyDescent="0.5">
      <c r="U150" s="18"/>
    </row>
    <row r="151" spans="21:21" x14ac:dyDescent="0.5">
      <c r="U151" s="18"/>
    </row>
    <row r="152" spans="21:21" x14ac:dyDescent="0.5">
      <c r="U152" s="18"/>
    </row>
    <row r="153" spans="21:21" x14ac:dyDescent="0.5">
      <c r="U153" s="18"/>
    </row>
    <row r="154" spans="21:21" x14ac:dyDescent="0.5">
      <c r="U154" s="18"/>
    </row>
    <row r="155" spans="21:21" x14ac:dyDescent="0.5">
      <c r="U155" s="18"/>
    </row>
    <row r="156" spans="21:21" x14ac:dyDescent="0.5">
      <c r="U156" s="18"/>
    </row>
    <row r="157" spans="21:21" x14ac:dyDescent="0.5">
      <c r="U157" s="18"/>
    </row>
    <row r="158" spans="21:21" x14ac:dyDescent="0.5">
      <c r="U158" s="18"/>
    </row>
    <row r="159" spans="21:21" x14ac:dyDescent="0.5">
      <c r="U159" s="18"/>
    </row>
    <row r="160" spans="21:21" x14ac:dyDescent="0.5">
      <c r="U160" s="18"/>
    </row>
    <row r="161" spans="21:21" x14ac:dyDescent="0.5">
      <c r="U161" s="18"/>
    </row>
    <row r="162" spans="21:21" x14ac:dyDescent="0.5">
      <c r="U162" s="18"/>
    </row>
    <row r="163" spans="21:21" x14ac:dyDescent="0.5">
      <c r="U163" s="18"/>
    </row>
    <row r="164" spans="21:21" x14ac:dyDescent="0.5">
      <c r="U164" s="18"/>
    </row>
    <row r="165" spans="21:21" x14ac:dyDescent="0.5">
      <c r="U165" s="18"/>
    </row>
    <row r="166" spans="21:21" x14ac:dyDescent="0.5">
      <c r="U166" s="18"/>
    </row>
    <row r="167" spans="21:21" x14ac:dyDescent="0.5">
      <c r="U167" s="18"/>
    </row>
    <row r="168" spans="21:21" x14ac:dyDescent="0.5">
      <c r="U168" s="18"/>
    </row>
    <row r="169" spans="21:21" x14ac:dyDescent="0.5">
      <c r="U169" s="18"/>
    </row>
    <row r="170" spans="21:21" x14ac:dyDescent="0.5">
      <c r="U170" s="18"/>
    </row>
    <row r="171" spans="21:21" x14ac:dyDescent="0.5">
      <c r="U171" s="18"/>
    </row>
    <row r="172" spans="21:21" x14ac:dyDescent="0.5">
      <c r="U172" s="18"/>
    </row>
    <row r="173" spans="21:21" x14ac:dyDescent="0.5">
      <c r="U173" s="18"/>
    </row>
    <row r="174" spans="21:21" x14ac:dyDescent="0.5">
      <c r="U174" s="18"/>
    </row>
    <row r="175" spans="21:21" x14ac:dyDescent="0.5">
      <c r="U175" s="18"/>
    </row>
    <row r="176" spans="21:21" x14ac:dyDescent="0.5">
      <c r="U176" s="18"/>
    </row>
    <row r="177" spans="21:22" x14ac:dyDescent="0.5">
      <c r="U177" s="18"/>
    </row>
    <row r="178" spans="21:22" x14ac:dyDescent="0.5">
      <c r="U178" s="18"/>
    </row>
    <row r="179" spans="21:22" x14ac:dyDescent="0.5">
      <c r="U179" s="18"/>
    </row>
    <row r="180" spans="21:22" x14ac:dyDescent="0.5">
      <c r="U180" s="18"/>
    </row>
    <row r="181" spans="21:22" x14ac:dyDescent="0.5">
      <c r="U181" s="18"/>
    </row>
    <row r="182" spans="21:22" x14ac:dyDescent="0.5">
      <c r="U182" s="18"/>
    </row>
    <row r="183" spans="21:22" x14ac:dyDescent="0.5">
      <c r="U183" s="24"/>
      <c r="V183" s="25"/>
    </row>
    <row r="184" spans="21:22" x14ac:dyDescent="0.5">
      <c r="U184" s="18"/>
    </row>
    <row r="185" spans="21:22" x14ac:dyDescent="0.5">
      <c r="U185" s="18"/>
    </row>
    <row r="186" spans="21:22" x14ac:dyDescent="0.5">
      <c r="U186" s="18"/>
    </row>
    <row r="187" spans="21:22" x14ac:dyDescent="0.5">
      <c r="U187" s="18"/>
    </row>
    <row r="188" spans="21:22" x14ac:dyDescent="0.5">
      <c r="U188" s="18"/>
    </row>
    <row r="189" spans="21:22" x14ac:dyDescent="0.5">
      <c r="U189" s="18"/>
    </row>
    <row r="190" spans="21:22" x14ac:dyDescent="0.5">
      <c r="U190" s="18"/>
    </row>
    <row r="191" spans="21:22" x14ac:dyDescent="0.5">
      <c r="U191" s="18"/>
    </row>
    <row r="192" spans="21:22" x14ac:dyDescent="0.5">
      <c r="U192" s="18"/>
    </row>
    <row r="193" spans="21:22" x14ac:dyDescent="0.5">
      <c r="U193" s="18"/>
    </row>
    <row r="194" spans="21:22" x14ac:dyDescent="0.5">
      <c r="U194" s="18"/>
    </row>
    <row r="195" spans="21:22" x14ac:dyDescent="0.5">
      <c r="U195" s="18"/>
    </row>
    <row r="196" spans="21:22" x14ac:dyDescent="0.5">
      <c r="U196" s="18"/>
    </row>
    <row r="197" spans="21:22" x14ac:dyDescent="0.5">
      <c r="U197" s="18"/>
    </row>
    <row r="198" spans="21:22" x14ac:dyDescent="0.5">
      <c r="U198" s="18"/>
    </row>
    <row r="199" spans="21:22" x14ac:dyDescent="0.5">
      <c r="U199" s="26"/>
      <c r="V199" s="27"/>
    </row>
    <row r="200" spans="21:22" x14ac:dyDescent="0.5">
      <c r="U200" s="18"/>
    </row>
    <row r="201" spans="21:22" x14ac:dyDescent="0.5">
      <c r="U201" s="18"/>
    </row>
  </sheetData>
  <sheetProtection algorithmName="SHA-512" hashValue="xi8kreZ9aAeDFjH+JmwmBia5/ipoZPyVkNiqBQOUQxmIUE1z81Vy1uqL0y1PbLvS+5ayWgwxX2W0m5xGPH2v1g==" saltValue="fF1++Wr1grt3ZveYoUkqrA==" spinCount="100000" sheet="1" scenarios="1" formatCells="0"/>
  <protectedRanges>
    <protectedRange sqref="Q11" name="ช่วง3"/>
    <protectedRange sqref="A5 C5:K5" name="ช่วง2"/>
  </protectedRanges>
  <mergeCells count="74">
    <mergeCell ref="O36:Q36"/>
    <mergeCell ref="O37:Q37"/>
    <mergeCell ref="O38:Q38"/>
    <mergeCell ref="L34:N34"/>
    <mergeCell ref="L36:N36"/>
    <mergeCell ref="L35:N35"/>
    <mergeCell ref="F10:G10"/>
    <mergeCell ref="F8:G8"/>
    <mergeCell ref="F12:J12"/>
    <mergeCell ref="L31:R31"/>
    <mergeCell ref="I24:I25"/>
    <mergeCell ref="J20:J21"/>
    <mergeCell ref="J22:J23"/>
    <mergeCell ref="G22:G23"/>
    <mergeCell ref="A5:K5"/>
    <mergeCell ref="A6:K6"/>
    <mergeCell ref="F16:F17"/>
    <mergeCell ref="J16:J17"/>
    <mergeCell ref="J18:J19"/>
    <mergeCell ref="H8:J8"/>
    <mergeCell ref="H9:J9"/>
    <mergeCell ref="H10:J10"/>
    <mergeCell ref="C10:E10"/>
    <mergeCell ref="C7:H7"/>
    <mergeCell ref="B8:C8"/>
    <mergeCell ref="F11:H11"/>
    <mergeCell ref="H14:J14"/>
    <mergeCell ref="G16:G17"/>
    <mergeCell ref="G18:G19"/>
    <mergeCell ref="B13:J13"/>
    <mergeCell ref="C47:H47"/>
    <mergeCell ref="F18:F19"/>
    <mergeCell ref="I22:I23"/>
    <mergeCell ref="I18:I19"/>
    <mergeCell ref="H24:H25"/>
    <mergeCell ref="B36:C36"/>
    <mergeCell ref="C31:D31"/>
    <mergeCell ref="F20:F21"/>
    <mergeCell ref="F22:F23"/>
    <mergeCell ref="I20:I21"/>
    <mergeCell ref="C32:D32"/>
    <mergeCell ref="B33:D33"/>
    <mergeCell ref="E32:G33"/>
    <mergeCell ref="E30:G31"/>
    <mergeCell ref="G20:G21"/>
    <mergeCell ref="H45:J45"/>
    <mergeCell ref="B34:J34"/>
    <mergeCell ref="H42:J42"/>
    <mergeCell ref="H43:J43"/>
    <mergeCell ref="E14:G14"/>
    <mergeCell ref="I16:I17"/>
    <mergeCell ref="B14:D14"/>
    <mergeCell ref="H30:J33"/>
    <mergeCell ref="C26:D26"/>
    <mergeCell ref="C27:D27"/>
    <mergeCell ref="C28:D28"/>
    <mergeCell ref="C29:D29"/>
    <mergeCell ref="C30:D30"/>
    <mergeCell ref="L32:N32"/>
    <mergeCell ref="O32:R32"/>
    <mergeCell ref="B45:D45"/>
    <mergeCell ref="B40:D40"/>
    <mergeCell ref="B38:D38"/>
    <mergeCell ref="E44:G44"/>
    <mergeCell ref="L39:N39"/>
    <mergeCell ref="O39:P39"/>
    <mergeCell ref="Q39:S39"/>
    <mergeCell ref="L37:N37"/>
    <mergeCell ref="L38:N38"/>
    <mergeCell ref="L33:N33"/>
    <mergeCell ref="O33:R33"/>
    <mergeCell ref="O34:Q34"/>
    <mergeCell ref="O35:Q35"/>
    <mergeCell ref="H44:J44"/>
  </mergeCells>
  <phoneticPr fontId="6" type="noConversion"/>
  <dataValidations count="8">
    <dataValidation type="textLength" allowBlank="1" showErrorMessage="1" errorTitle="ห้ามพิมพ์" error="พื้นที่คัดลอกไป_x000a_ &quot;แบบสรุป&quot;" promptTitle="ห้ามพิมพ์" prompt="พื้นที่คัดลอกไป _x000a_&quot;แบบสรุป&quot;" sqref="C26:C28" xr:uid="{00000000-0002-0000-0000-000000000000}">
      <formula1>0</formula1>
      <formula2>0</formula2>
    </dataValidation>
    <dataValidation allowBlank="1" showInputMessage="1" showErrorMessage="1" promptTitle="Last Update" prompt="8 พฤศจิายน 2560" sqref="C47:H47" xr:uid="{00000000-0002-0000-0000-000001000000}"/>
    <dataValidation type="list" allowBlank="1" showInputMessage="1" showErrorMessage="1" errorTitle="2 หรือ 3" error="2 ระดับ 2_x000a_3 ระดับ 3" promptTitle="2 หรือ 3" prompt="2 ระดับ ม ต้น_x000a_3 ระดับ ม ปลาย" sqref="Q11" xr:uid="{00000000-0002-0000-0000-000002000000}">
      <formula1>$U$7:$U$8</formula1>
    </dataValidation>
    <dataValidation type="list" allowBlank="1" showInputMessage="1" showErrorMessage="1" error="เลือกตามรายการ" prompt="เลือกตามรายการ" sqref="C11" xr:uid="{00000000-0002-0000-0000-000003000000}">
      <formula1>$U$19:$U$26</formula1>
    </dataValidation>
    <dataValidation allowBlank="1" showInputMessage="1" showErrorMessage="1" promptTitle="พิมพ์ปรับ" prompt="ชั่วโมง/คาบ _x000a_ที่ Q13" sqref="F11:H11" xr:uid="{00000000-0002-0000-0000-000004000000}"/>
    <dataValidation allowBlank="1" showInputMessage="1" showErrorMessage="1" prompt="พิมพ์ปรับได้_x000a_ที่ M13" sqref="E12" xr:uid="{00000000-0002-0000-0000-000005000000}"/>
    <dataValidation allowBlank="1" showInputMessage="1" showErrorMessage="1" prompt="พิมพ์ปรับได้_x000a_ที่ M12" sqref="F8:G8" xr:uid="{00000000-0002-0000-0000-000006000000}"/>
    <dataValidation type="list" allowBlank="1" showInputMessage="1" showErrorMessage="1" error="เลือกตามรายการ" prompt="เลือกตามรายการ" sqref="C10" xr:uid="{00000000-0002-0000-0000-000007000000}">
      <formula1>$T$31:$T$44</formula1>
    </dataValidation>
  </dataValidations>
  <printOptions horizontalCentered="1"/>
  <pageMargins left="0" right="0" top="0.19685039370078741" bottom="0.19685039370078741" header="0.51181102362204722" footer="0.51181102362204722"/>
  <pageSetup paperSize="9" scale="85" orientation="portrait" blackAndWhite="1" horizontalDpi="300" verticalDpi="300" r:id="rId1"/>
  <headerFooter alignWithMargins="0"/>
  <colBreaks count="1" manualBreakCount="1">
    <brk id="11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5"/>
  </sheetPr>
  <dimension ref="A1:K82"/>
  <sheetViews>
    <sheetView showZeros="0" view="pageBreakPreview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D1"/>
    </sheetView>
  </sheetViews>
  <sheetFormatPr defaultRowHeight="21.75" x14ac:dyDescent="0.5"/>
  <cols>
    <col min="1" max="1" width="3.140625" style="307" customWidth="1"/>
    <col min="2" max="2" width="3.7109375" style="308" customWidth="1"/>
    <col min="3" max="3" width="6.7109375" style="309" customWidth="1"/>
    <col min="4" max="4" width="34.7109375" style="309" customWidth="1"/>
    <col min="5" max="5" width="7.140625" style="309" customWidth="1"/>
    <col min="6" max="6" width="7.140625" style="308" customWidth="1"/>
    <col min="7" max="7" width="8.140625" style="308" customWidth="1"/>
    <col min="8" max="8" width="7.5703125" style="308" customWidth="1"/>
    <col min="9" max="9" width="7.5703125" style="308" bestFit="1" customWidth="1"/>
    <col min="10" max="10" width="5.85546875" style="308" customWidth="1"/>
    <col min="11" max="11" width="27.5703125" style="308" customWidth="1"/>
  </cols>
  <sheetData>
    <row r="1" spans="1:11" ht="20.25" customHeight="1" x14ac:dyDescent="0.5">
      <c r="A1" s="1887" t="s">
        <v>368</v>
      </c>
      <c r="B1" s="1887"/>
      <c r="C1" s="1887"/>
      <c r="D1" s="1887"/>
      <c r="E1" s="1733" t="str">
        <f>ปก!A6</f>
        <v>โรงเรียนศักดิ์สุนันท์วิทยา ตำบลแม่พริก อำเภอแม่พริก จังหวัดลำปาง</v>
      </c>
      <c r="F1" s="1733"/>
      <c r="G1" s="1733"/>
      <c r="H1" s="1733"/>
      <c r="I1" s="1733"/>
      <c r="J1" s="1733"/>
      <c r="K1" s="1733"/>
    </row>
    <row r="2" spans="1:11" ht="20.25" customHeight="1" x14ac:dyDescent="0.5">
      <c r="A2" s="1888" t="str">
        <f>ปก!B10&amp;"  "&amp;ปก!C10&amp;"       รหัส/รายวิชา"&amp;" "&amp;ปก!H10</f>
        <v>กลุ่มสาระ  เลือกจากรายการ       รหัส/รายวิชา x21242 xxxxxxxxxxxxx</v>
      </c>
      <c r="B2" s="1888"/>
      <c r="C2" s="1888"/>
      <c r="D2" s="1888"/>
      <c r="E2" s="1888"/>
      <c r="F2" s="1888"/>
      <c r="G2" s="1888"/>
      <c r="H2" s="1888"/>
      <c r="I2" s="1888"/>
      <c r="J2" s="377"/>
      <c r="K2" s="445" t="str">
        <f>ปก!C7</f>
        <v>ภาคเรียนที่ 1  ปีการศึกษา 2566</v>
      </c>
    </row>
    <row r="3" spans="1:11" ht="26.25" customHeight="1" thickBot="1" x14ac:dyDescent="0.55000000000000004">
      <c r="A3" s="447"/>
      <c r="B3" s="377"/>
      <c r="C3" s="239"/>
      <c r="D3" s="239"/>
      <c r="E3" s="241"/>
      <c r="F3" s="485"/>
      <c r="G3" s="485"/>
      <c r="H3" s="486"/>
      <c r="I3" s="487"/>
      <c r="J3" s="377"/>
      <c r="K3" s="488" t="str">
        <f>ปก!B8&amp;ปก!D8&amp;" "&amp;ปก!B11&amp;" "&amp;ปก!C11&amp;" "&amp;ปก!D11&amp;" "&amp;ปก!F11&amp;" "&amp;ปก!I11&amp;" "&amp;ปก!E12&amp;ปก!F12</f>
        <v>ชั้นมัธยมศึกษาปีที่ 5/2 หน่วยการเรียน 1.5 หน่วยกิต จำนวนคาบ /สัปดาห์ 3 คาบ ครูผู้สอนนายxxxxxxxxxxxxxxx</v>
      </c>
    </row>
    <row r="4" spans="1:11" ht="20.25" customHeight="1" thickBot="1" x14ac:dyDescent="0.55000000000000004">
      <c r="A4" s="255"/>
      <c r="B4" s="382" t="s">
        <v>43</v>
      </c>
      <c r="C4" s="449" t="s">
        <v>53</v>
      </c>
      <c r="D4" s="489" t="str">
        <f>'ชื่อ-คะแนน'!C2</f>
        <v>ชื่อ - สกุล</v>
      </c>
      <c r="E4" s="490" t="s">
        <v>140</v>
      </c>
      <c r="F4" s="491" t="s">
        <v>68</v>
      </c>
      <c r="G4" s="387" t="s">
        <v>32</v>
      </c>
      <c r="H4" s="492" t="s">
        <v>41</v>
      </c>
      <c r="I4" s="492" t="s">
        <v>110</v>
      </c>
      <c r="J4" s="493" t="str">
        <f>IF(ปก!C10="กิจกรรมพัฒนาผู้เรียน","---","แก้ มส")</f>
        <v>แก้ มส</v>
      </c>
      <c r="K4" s="494" t="s">
        <v>30</v>
      </c>
    </row>
    <row r="5" spans="1:11" s="3" customFormat="1" ht="18" customHeight="1" x14ac:dyDescent="0.5">
      <c r="A5" s="239"/>
      <c r="B5" s="262">
        <f>'ชื่อ-คะแนน'!A6</f>
        <v>1</v>
      </c>
      <c r="C5" s="495" t="str">
        <f>'ชื่อ-คะแนน'!B6</f>
        <v>12686</v>
      </c>
      <c r="D5" s="1314" t="str">
        <f>'ชื่อ-คะแนน'!C6</f>
        <v>นางสาว ปริฉัตร  เดชพพันธุ์</v>
      </c>
      <c r="E5" s="300" t="str">
        <f>แจ้งผล!E7</f>
        <v>เรียน</v>
      </c>
      <c r="F5" s="496">
        <f>'ชื่อ-คะแนน'!AT6</f>
        <v>0</v>
      </c>
      <c r="G5" s="273" t="str">
        <f>'ชื่อ-คะแนน'!AW6</f>
        <v>0</v>
      </c>
      <c r="H5" s="497">
        <f>'ชื่อ-คะแนน'!AY6</f>
        <v>1</v>
      </c>
      <c r="I5" s="271">
        <f>IF('ชื่อ-คะแนน'!C6="","",เวลา!EI7)</f>
        <v>0</v>
      </c>
      <c r="J5" s="398" t="str">
        <f>IF('ชื่อ-คะแนน'!C6="","",IF(ปก!$C$10="กิจกรรมพัฒนาผู้เรียน","---",เวลา!EN7))</f>
        <v>-</v>
      </c>
      <c r="K5" s="498">
        <f>IF('ชื่อ-คะแนน'!C6="","",'ชื่อ-คะแนน'!BS6)</f>
        <v>0</v>
      </c>
    </row>
    <row r="6" spans="1:11" s="3" customFormat="1" ht="18" customHeight="1" x14ac:dyDescent="0.5">
      <c r="A6" s="239"/>
      <c r="B6" s="276">
        <f>'ชื่อ-คะแนน'!A7</f>
        <v>2</v>
      </c>
      <c r="C6" s="499" t="str">
        <f>'ชื่อ-คะแนน'!B7</f>
        <v>12707</v>
      </c>
      <c r="D6" s="1315" t="str">
        <f>'ชื่อ-คะแนน'!C7</f>
        <v>นาย กมลวัทน์  ช่อมณี</v>
      </c>
      <c r="E6" s="301" t="str">
        <f>แจ้งผล!E8</f>
        <v>เรียน</v>
      </c>
      <c r="F6" s="500">
        <f>'ชื่อ-คะแนน'!AT7</f>
        <v>0</v>
      </c>
      <c r="G6" s="288" t="str">
        <f>'ชื่อ-คะแนน'!AW7</f>
        <v>0</v>
      </c>
      <c r="H6" s="501">
        <f>'ชื่อ-คะแนน'!AY7</f>
        <v>1</v>
      </c>
      <c r="I6" s="286">
        <f>IF('ชื่อ-คะแนน'!C7="","",เวลา!EI8)</f>
        <v>0</v>
      </c>
      <c r="J6" s="407" t="str">
        <f>IF('ชื่อ-คะแนน'!C7="","",IF(ปก!$C$10="กิจกรรมพัฒนาผู้เรียน","---",เวลา!EN8))</f>
        <v>-</v>
      </c>
      <c r="K6" s="502">
        <f>IF('ชื่อ-คะแนน'!C7="","",'ชื่อ-คะแนน'!BS7)</f>
        <v>0</v>
      </c>
    </row>
    <row r="7" spans="1:11" s="3" customFormat="1" ht="18" customHeight="1" x14ac:dyDescent="0.5">
      <c r="A7" s="239"/>
      <c r="B7" s="276">
        <f>'ชื่อ-คะแนน'!A8</f>
        <v>3</v>
      </c>
      <c r="C7" s="499" t="str">
        <f>'ชื่อ-คะแนน'!B8</f>
        <v>12708</v>
      </c>
      <c r="D7" s="1315" t="str">
        <f>'ชื่อ-คะแนน'!C8</f>
        <v>นางสาว เกวลิน  โมลา</v>
      </c>
      <c r="E7" s="301" t="str">
        <f>แจ้งผล!E9</f>
        <v>เรียน</v>
      </c>
      <c r="F7" s="500">
        <f>'ชื่อ-คะแนน'!AT8</f>
        <v>0</v>
      </c>
      <c r="G7" s="288" t="str">
        <f>'ชื่อ-คะแนน'!AW8</f>
        <v>0</v>
      </c>
      <c r="H7" s="501">
        <f>'ชื่อ-คะแนน'!AY8</f>
        <v>1</v>
      </c>
      <c r="I7" s="286">
        <f>IF('ชื่อ-คะแนน'!C8="","",เวลา!EI9)</f>
        <v>0</v>
      </c>
      <c r="J7" s="407" t="str">
        <f>IF('ชื่อ-คะแนน'!C8="","",IF(ปก!$C$10="กิจกรรมพัฒนาผู้เรียน","---",เวลา!EN9))</f>
        <v>-</v>
      </c>
      <c r="K7" s="502">
        <f>IF('ชื่อ-คะแนน'!C8="","",'ชื่อ-คะแนน'!BS8)</f>
        <v>0</v>
      </c>
    </row>
    <row r="8" spans="1:11" s="3" customFormat="1" ht="18" customHeight="1" x14ac:dyDescent="0.5">
      <c r="A8" s="239"/>
      <c r="B8" s="276">
        <f>'ชื่อ-คะแนน'!A9</f>
        <v>4</v>
      </c>
      <c r="C8" s="499" t="str">
        <f>'ชื่อ-คะแนน'!B9</f>
        <v>12709</v>
      </c>
      <c r="D8" s="1315" t="str">
        <f>'ชื่อ-คะแนน'!C9</f>
        <v>สามเณร จิรกิตติ์  แก้วน้อย</v>
      </c>
      <c r="E8" s="301" t="str">
        <f>แจ้งผล!E10</f>
        <v>เรียน</v>
      </c>
      <c r="F8" s="500">
        <f>'ชื่อ-คะแนน'!AT9</f>
        <v>0</v>
      </c>
      <c r="G8" s="288" t="str">
        <f>'ชื่อ-คะแนน'!AW9</f>
        <v>0</v>
      </c>
      <c r="H8" s="501">
        <f>'ชื่อ-คะแนน'!AY9</f>
        <v>1</v>
      </c>
      <c r="I8" s="286">
        <f>IF('ชื่อ-คะแนน'!C9="","",เวลา!EI10)</f>
        <v>0</v>
      </c>
      <c r="J8" s="407" t="str">
        <f>IF('ชื่อ-คะแนน'!C9="","",IF(ปก!$C$10="กิจกรรมพัฒนาผู้เรียน","---",เวลา!EN10))</f>
        <v>-</v>
      </c>
      <c r="K8" s="502">
        <f>IF('ชื่อ-คะแนน'!C9="","",'ชื่อ-คะแนน'!BS9)</f>
        <v>0</v>
      </c>
    </row>
    <row r="9" spans="1:11" s="3" customFormat="1" ht="18" customHeight="1" thickBot="1" x14ac:dyDescent="0.55000000000000004">
      <c r="A9" s="239"/>
      <c r="B9" s="276">
        <f>'ชื่อ-คะแนน'!A10</f>
        <v>5</v>
      </c>
      <c r="C9" s="499" t="str">
        <f>'ชื่อ-คะแนน'!B10</f>
        <v>12710</v>
      </c>
      <c r="D9" s="1315" t="str">
        <f>'ชื่อ-คะแนน'!C10</f>
        <v>สามเณร จิรภัทร  แก้วน้อย</v>
      </c>
      <c r="E9" s="302" t="str">
        <f>แจ้งผล!E11</f>
        <v>เรียน</v>
      </c>
      <c r="F9" s="503">
        <f>'ชื่อ-คะแนน'!AT10</f>
        <v>0</v>
      </c>
      <c r="G9" s="298" t="str">
        <f>'ชื่อ-คะแนน'!AW10</f>
        <v>0</v>
      </c>
      <c r="H9" s="501">
        <f>'ชื่อ-คะแนน'!AY10</f>
        <v>1</v>
      </c>
      <c r="I9" s="286">
        <f>IF('ชื่อ-คะแนน'!C10="","",เวลา!EI11)</f>
        <v>0</v>
      </c>
      <c r="J9" s="412" t="str">
        <f>IF('ชื่อ-คะแนน'!C10="","",IF(ปก!$C$10="กิจกรรมพัฒนาผู้เรียน","---",เวลา!EN11))</f>
        <v>-</v>
      </c>
      <c r="K9" s="504">
        <f>IF('ชื่อ-คะแนน'!C10="","",'ชื่อ-คะแนน'!BS10)</f>
        <v>0</v>
      </c>
    </row>
    <row r="10" spans="1:11" s="3" customFormat="1" ht="18" customHeight="1" x14ac:dyDescent="0.5">
      <c r="A10" s="239"/>
      <c r="B10" s="262">
        <f>'ชื่อ-คะแนน'!A11</f>
        <v>6</v>
      </c>
      <c r="C10" s="495" t="str">
        <f>'ชื่อ-คะแนน'!B11</f>
        <v>12711</v>
      </c>
      <c r="D10" s="1314" t="str">
        <f>'ชื่อ-คะแนน'!C11</f>
        <v>นาย จิรายุ  คัตสงค์</v>
      </c>
      <c r="E10" s="300" t="str">
        <f>แจ้งผล!E12</f>
        <v>เรียน</v>
      </c>
      <c r="F10" s="496">
        <f>'ชื่อ-คะแนน'!AT11</f>
        <v>0</v>
      </c>
      <c r="G10" s="273" t="str">
        <f>'ชื่อ-คะแนน'!AW11</f>
        <v>0</v>
      </c>
      <c r="H10" s="497">
        <f>'ชื่อ-คะแนน'!AY11</f>
        <v>1</v>
      </c>
      <c r="I10" s="271">
        <f>IF('ชื่อ-คะแนน'!C11="","",เวลา!EI12)</f>
        <v>0</v>
      </c>
      <c r="J10" s="414" t="str">
        <f>IF('ชื่อ-คะแนน'!C11="","",IF(ปก!$C$10="กิจกรรมพัฒนาผู้เรียน","---",เวลา!EN12))</f>
        <v>-</v>
      </c>
      <c r="K10" s="498">
        <f>IF('ชื่อ-คะแนน'!C11="","",'ชื่อ-คะแนน'!BS11)</f>
        <v>0</v>
      </c>
    </row>
    <row r="11" spans="1:11" s="3" customFormat="1" ht="18" customHeight="1" x14ac:dyDescent="0.5">
      <c r="A11" s="239"/>
      <c r="B11" s="276">
        <f>'ชื่อ-คะแนน'!A12</f>
        <v>7</v>
      </c>
      <c r="C11" s="499" t="str">
        <f>'ชื่อ-คะแนน'!B12</f>
        <v>12712</v>
      </c>
      <c r="D11" s="1315" t="str">
        <f>'ชื่อ-คะแนน'!C12</f>
        <v>นาย ฐิติวุฒิ  ป้องกา</v>
      </c>
      <c r="E11" s="301" t="str">
        <f>แจ้งผล!E13</f>
        <v>เรียน</v>
      </c>
      <c r="F11" s="500">
        <f>'ชื่อ-คะแนน'!AT12</f>
        <v>0</v>
      </c>
      <c r="G11" s="288" t="str">
        <f>'ชื่อ-คะแนน'!AW12</f>
        <v>0</v>
      </c>
      <c r="H11" s="501">
        <f>'ชื่อ-คะแนน'!AY12</f>
        <v>1</v>
      </c>
      <c r="I11" s="286">
        <f>IF('ชื่อ-คะแนน'!C12="","",เวลา!EI13)</f>
        <v>0</v>
      </c>
      <c r="J11" s="415" t="str">
        <f>IF('ชื่อ-คะแนน'!C12="","",IF(ปก!$C$10="กิจกรรมพัฒนาผู้เรียน","---",เวลา!EN13))</f>
        <v>-</v>
      </c>
      <c r="K11" s="502">
        <f>IF('ชื่อ-คะแนน'!C12="","",'ชื่อ-คะแนน'!BS12)</f>
        <v>0</v>
      </c>
    </row>
    <row r="12" spans="1:11" s="3" customFormat="1" ht="18" customHeight="1" x14ac:dyDescent="0.5">
      <c r="A12" s="239"/>
      <c r="B12" s="276">
        <f>'ชื่อ-คะแนน'!A13</f>
        <v>8</v>
      </c>
      <c r="C12" s="499" t="str">
        <f>'ชื่อ-คะแนน'!B13</f>
        <v>12713</v>
      </c>
      <c r="D12" s="1315" t="str">
        <f>'ชื่อ-คะแนน'!C13</f>
        <v>นาย ณัฐกิตติ์  เมืองเดช</v>
      </c>
      <c r="E12" s="301" t="str">
        <f>แจ้งผล!E14</f>
        <v>เรียน</v>
      </c>
      <c r="F12" s="500">
        <f>'ชื่อ-คะแนน'!AT13</f>
        <v>0</v>
      </c>
      <c r="G12" s="288" t="str">
        <f>'ชื่อ-คะแนน'!AW13</f>
        <v>0</v>
      </c>
      <c r="H12" s="501">
        <f>'ชื่อ-คะแนน'!AY13</f>
        <v>1</v>
      </c>
      <c r="I12" s="286">
        <f>IF('ชื่อ-คะแนน'!C13="","",เวลา!EI14)</f>
        <v>0</v>
      </c>
      <c r="J12" s="415" t="str">
        <f>IF('ชื่อ-คะแนน'!C13="","",IF(ปก!$C$10="กิจกรรมพัฒนาผู้เรียน","---",เวลา!EN14))</f>
        <v>-</v>
      </c>
      <c r="K12" s="502">
        <f>IF('ชื่อ-คะแนน'!C13="","",'ชื่อ-คะแนน'!BS13)</f>
        <v>0</v>
      </c>
    </row>
    <row r="13" spans="1:11" s="3" customFormat="1" ht="18" customHeight="1" x14ac:dyDescent="0.5">
      <c r="A13" s="239"/>
      <c r="B13" s="276">
        <f>'ชื่อ-คะแนน'!A14</f>
        <v>9</v>
      </c>
      <c r="C13" s="499" t="str">
        <f>'ชื่อ-คะแนน'!B14</f>
        <v>12714</v>
      </c>
      <c r="D13" s="1315" t="str">
        <f>'ชื่อ-คะแนน'!C14</f>
        <v>นาย ณัฐยศ  ก้ะสุ</v>
      </c>
      <c r="E13" s="301" t="str">
        <f>แจ้งผล!E15</f>
        <v>เรียน</v>
      </c>
      <c r="F13" s="500">
        <f>'ชื่อ-คะแนน'!AT14</f>
        <v>0</v>
      </c>
      <c r="G13" s="288" t="str">
        <f>'ชื่อ-คะแนน'!AW14</f>
        <v>0</v>
      </c>
      <c r="H13" s="501">
        <f>'ชื่อ-คะแนน'!AY14</f>
        <v>1</v>
      </c>
      <c r="I13" s="286">
        <f>IF('ชื่อ-คะแนน'!C14="","",เวลา!EI15)</f>
        <v>0</v>
      </c>
      <c r="J13" s="415" t="str">
        <f>IF('ชื่อ-คะแนน'!C14="","",IF(ปก!$C$10="กิจกรรมพัฒนาผู้เรียน","---",เวลา!EN15))</f>
        <v>-</v>
      </c>
      <c r="K13" s="502">
        <f>IF('ชื่อ-คะแนน'!C14="","",'ชื่อ-คะแนน'!BS14)</f>
        <v>0</v>
      </c>
    </row>
    <row r="14" spans="1:11" s="3" customFormat="1" ht="18" customHeight="1" thickBot="1" x14ac:dyDescent="0.55000000000000004">
      <c r="A14" s="239"/>
      <c r="B14" s="276">
        <f>'ชื่อ-คะแนน'!A15</f>
        <v>10</v>
      </c>
      <c r="C14" s="499" t="str">
        <f>'ชื่อ-คะแนน'!B15</f>
        <v>12715</v>
      </c>
      <c r="D14" s="1315" t="str">
        <f>'ชื่อ-คะแนน'!C15</f>
        <v>นาย ณัฐวุฒิ  ใจวงศ์</v>
      </c>
      <c r="E14" s="302" t="str">
        <f>แจ้งผล!E16</f>
        <v>เรียน</v>
      </c>
      <c r="F14" s="503">
        <f>'ชื่อ-คะแนน'!AT15</f>
        <v>0</v>
      </c>
      <c r="G14" s="298" t="str">
        <f>'ชื่อ-คะแนน'!AW15</f>
        <v>0</v>
      </c>
      <c r="H14" s="501">
        <f>'ชื่อ-คะแนน'!AY15</f>
        <v>1</v>
      </c>
      <c r="I14" s="286">
        <f>IF('ชื่อ-คะแนน'!C15="","",เวลา!EI16)</f>
        <v>0</v>
      </c>
      <c r="J14" s="416" t="str">
        <f>IF('ชื่อ-คะแนน'!C15="","",IF(ปก!$C$10="กิจกรรมพัฒนาผู้เรียน","---",เวลา!EN16))</f>
        <v>-</v>
      </c>
      <c r="K14" s="504">
        <f>IF('ชื่อ-คะแนน'!C15="","",'ชื่อ-คะแนน'!BS15)</f>
        <v>0</v>
      </c>
    </row>
    <row r="15" spans="1:11" s="3" customFormat="1" ht="18" customHeight="1" x14ac:dyDescent="0.5">
      <c r="A15" s="239"/>
      <c r="B15" s="262">
        <f>'ชื่อ-คะแนน'!A16</f>
        <v>11</v>
      </c>
      <c r="C15" s="495" t="str">
        <f>'ชื่อ-คะแนน'!B16</f>
        <v>12716</v>
      </c>
      <c r="D15" s="1314" t="str">
        <f>'ชื่อ-คะแนน'!C16</f>
        <v>นาย ธนานุรักษ์  กิตติคุณาดุลย์</v>
      </c>
      <c r="E15" s="300" t="str">
        <f>แจ้งผล!E17</f>
        <v>เรียน</v>
      </c>
      <c r="F15" s="496">
        <f>'ชื่อ-คะแนน'!AT16</f>
        <v>0</v>
      </c>
      <c r="G15" s="273" t="str">
        <f>'ชื่อ-คะแนน'!AW16</f>
        <v>0</v>
      </c>
      <c r="H15" s="497">
        <f>'ชื่อ-คะแนน'!AY16</f>
        <v>1</v>
      </c>
      <c r="I15" s="271">
        <f>IF('ชื่อ-คะแนน'!C16="","",เวลา!EI17)</f>
        <v>0</v>
      </c>
      <c r="J15" s="414" t="str">
        <f>IF('ชื่อ-คะแนน'!C16="","",IF(ปก!$C$10="กิจกรรมพัฒนาผู้เรียน","---",เวลา!EN17))</f>
        <v>-</v>
      </c>
      <c r="K15" s="498">
        <f>IF('ชื่อ-คะแนน'!C16="","",'ชื่อ-คะแนน'!BS16)</f>
        <v>0</v>
      </c>
    </row>
    <row r="16" spans="1:11" s="3" customFormat="1" ht="18" customHeight="1" x14ac:dyDescent="0.5">
      <c r="A16" s="239"/>
      <c r="B16" s="276">
        <f>'ชื่อ-คะแนน'!A17</f>
        <v>12</v>
      </c>
      <c r="C16" s="499" t="str">
        <f>'ชื่อ-คะแนน'!B17</f>
        <v>12717</v>
      </c>
      <c r="D16" s="1315" t="str">
        <f>'ชื่อ-คะแนน'!C17</f>
        <v>นางสาว ธัญญรัตน์  ธนศิริสกุลวงษ์</v>
      </c>
      <c r="E16" s="301" t="str">
        <f>แจ้งผล!E18</f>
        <v>เรียน</v>
      </c>
      <c r="F16" s="500">
        <f>'ชื่อ-คะแนน'!AT17</f>
        <v>0</v>
      </c>
      <c r="G16" s="288" t="str">
        <f>'ชื่อ-คะแนน'!AW17</f>
        <v>0</v>
      </c>
      <c r="H16" s="501">
        <f>'ชื่อ-คะแนน'!AY17</f>
        <v>1</v>
      </c>
      <c r="I16" s="286">
        <f>IF('ชื่อ-คะแนน'!C17="","",เวลา!EI18)</f>
        <v>0</v>
      </c>
      <c r="J16" s="415" t="str">
        <f>IF('ชื่อ-คะแนน'!C17="","",IF(ปก!$C$10="กิจกรรมพัฒนาผู้เรียน","---",เวลา!EN18))</f>
        <v>-</v>
      </c>
      <c r="K16" s="502">
        <f>IF('ชื่อ-คะแนน'!C17="","",'ชื่อ-คะแนน'!BS17)</f>
        <v>0</v>
      </c>
    </row>
    <row r="17" spans="1:11" s="3" customFormat="1" ht="18" customHeight="1" x14ac:dyDescent="0.5">
      <c r="A17" s="239"/>
      <c r="B17" s="276">
        <f>'ชื่อ-คะแนน'!A18</f>
        <v>13</v>
      </c>
      <c r="C17" s="499" t="str">
        <f>'ชื่อ-คะแนน'!B18</f>
        <v>12718</v>
      </c>
      <c r="D17" s="1315" t="str">
        <f>'ชื่อ-คะแนน'!C18</f>
        <v>สามเณร นิติพงษ์  อินทร์แก้ว</v>
      </c>
      <c r="E17" s="301" t="str">
        <f>แจ้งผล!E19</f>
        <v>เรียน</v>
      </c>
      <c r="F17" s="500">
        <f>'ชื่อ-คะแนน'!AT18</f>
        <v>0</v>
      </c>
      <c r="G17" s="288" t="str">
        <f>'ชื่อ-คะแนน'!AW18</f>
        <v>0</v>
      </c>
      <c r="H17" s="501">
        <f>'ชื่อ-คะแนน'!AY18</f>
        <v>1</v>
      </c>
      <c r="I17" s="286">
        <f>IF('ชื่อ-คะแนน'!C18="","",เวลา!EI19)</f>
        <v>0</v>
      </c>
      <c r="J17" s="415" t="str">
        <f>IF('ชื่อ-คะแนน'!C18="","",IF(ปก!$C$10="กิจกรรมพัฒนาผู้เรียน","---",เวลา!EN19))</f>
        <v>-</v>
      </c>
      <c r="K17" s="502">
        <f>IF('ชื่อ-คะแนน'!C18="","",'ชื่อ-คะแนน'!BS18)</f>
        <v>0</v>
      </c>
    </row>
    <row r="18" spans="1:11" s="3" customFormat="1" ht="18" customHeight="1" x14ac:dyDescent="0.5">
      <c r="A18" s="239"/>
      <c r="B18" s="276">
        <f>'ชื่อ-คะแนน'!A19</f>
        <v>14</v>
      </c>
      <c r="C18" s="499" t="str">
        <f>'ชื่อ-คะแนน'!B19</f>
        <v>12719</v>
      </c>
      <c r="D18" s="1315" t="str">
        <f>'ชื่อ-คะแนน'!C19</f>
        <v>นางสาว ปวริศา  แซ่เติ๋น</v>
      </c>
      <c r="E18" s="301" t="str">
        <f>แจ้งผล!E20</f>
        <v>เรียน</v>
      </c>
      <c r="F18" s="500">
        <f>'ชื่อ-คะแนน'!AT19</f>
        <v>0</v>
      </c>
      <c r="G18" s="288" t="str">
        <f>'ชื่อ-คะแนน'!AW19</f>
        <v>0</v>
      </c>
      <c r="H18" s="501">
        <f>'ชื่อ-คะแนน'!AY19</f>
        <v>1</v>
      </c>
      <c r="I18" s="286">
        <f>IF('ชื่อ-คะแนน'!C19="","",เวลา!EI20)</f>
        <v>0</v>
      </c>
      <c r="J18" s="415" t="str">
        <f>IF('ชื่อ-คะแนน'!C19="","",IF(ปก!$C$10="กิจกรรมพัฒนาผู้เรียน","---",เวลา!EN20))</f>
        <v>-</v>
      </c>
      <c r="K18" s="502">
        <f>IF('ชื่อ-คะแนน'!C19="","",'ชื่อ-คะแนน'!BS19)</f>
        <v>0</v>
      </c>
    </row>
    <row r="19" spans="1:11" s="3" customFormat="1" ht="18" customHeight="1" thickBot="1" x14ac:dyDescent="0.55000000000000004">
      <c r="A19" s="239"/>
      <c r="B19" s="276">
        <f>'ชื่อ-คะแนน'!A20</f>
        <v>15</v>
      </c>
      <c r="C19" s="499" t="str">
        <f>'ชื่อ-คะแนน'!B20</f>
        <v>12720</v>
      </c>
      <c r="D19" s="1315" t="str">
        <f>'ชื่อ-คะแนน'!C20</f>
        <v>นาย พิรภัทร  เป็งคำวัน</v>
      </c>
      <c r="E19" s="302" t="str">
        <f>แจ้งผล!E21</f>
        <v>เรียน</v>
      </c>
      <c r="F19" s="503">
        <f>'ชื่อ-คะแนน'!AT20</f>
        <v>0</v>
      </c>
      <c r="G19" s="298" t="str">
        <f>'ชื่อ-คะแนน'!AW20</f>
        <v>0</v>
      </c>
      <c r="H19" s="501">
        <f>'ชื่อ-คะแนน'!AY20</f>
        <v>1</v>
      </c>
      <c r="I19" s="286">
        <f>IF('ชื่อ-คะแนน'!C20="","",เวลา!EI21)</f>
        <v>0</v>
      </c>
      <c r="J19" s="416" t="str">
        <f>IF('ชื่อ-คะแนน'!C20="","",IF(ปก!$C$10="กิจกรรมพัฒนาผู้เรียน","---",เวลา!EN21))</f>
        <v>-</v>
      </c>
      <c r="K19" s="504">
        <f>IF('ชื่อ-คะแนน'!C20="","",'ชื่อ-คะแนน'!BS20)</f>
        <v>0</v>
      </c>
    </row>
    <row r="20" spans="1:11" s="3" customFormat="1" ht="18" customHeight="1" x14ac:dyDescent="0.5">
      <c r="A20" s="239"/>
      <c r="B20" s="262">
        <f>'ชื่อ-คะแนน'!A21</f>
        <v>16</v>
      </c>
      <c r="C20" s="495" t="str">
        <f>'ชื่อ-คะแนน'!B21</f>
        <v>12721</v>
      </c>
      <c r="D20" s="1314" t="str">
        <f>'ชื่อ-คะแนน'!C21</f>
        <v>นาย พุฒิเมธ  ยิ่งดีเจริญ</v>
      </c>
      <c r="E20" s="300" t="str">
        <f>แจ้งผล!E22</f>
        <v>เรียน</v>
      </c>
      <c r="F20" s="496">
        <f>'ชื่อ-คะแนน'!AT21</f>
        <v>0</v>
      </c>
      <c r="G20" s="273" t="str">
        <f>'ชื่อ-คะแนน'!AW21</f>
        <v>0</v>
      </c>
      <c r="H20" s="497">
        <f>'ชื่อ-คะแนน'!AY21</f>
        <v>1</v>
      </c>
      <c r="I20" s="271">
        <f>IF('ชื่อ-คะแนน'!C21="","",เวลา!EI22)</f>
        <v>0</v>
      </c>
      <c r="J20" s="414" t="str">
        <f>IF('ชื่อ-คะแนน'!C21="","",IF(ปก!$C$10="กิจกรรมพัฒนาผู้เรียน","---",เวลา!EN22))</f>
        <v>-</v>
      </c>
      <c r="K20" s="498">
        <f>IF('ชื่อ-คะแนน'!C21="","",'ชื่อ-คะแนน'!BS21)</f>
        <v>0</v>
      </c>
    </row>
    <row r="21" spans="1:11" s="3" customFormat="1" ht="18" customHeight="1" x14ac:dyDescent="0.5">
      <c r="A21" s="239"/>
      <c r="B21" s="276">
        <f>'ชื่อ-คะแนน'!A22</f>
        <v>17</v>
      </c>
      <c r="C21" s="499" t="str">
        <f>'ชื่อ-คะแนน'!B22</f>
        <v>12722</v>
      </c>
      <c r="D21" s="1315" t="str">
        <f>'ชื่อ-คะแนน'!C22</f>
        <v>นางสาว เพ็ญพิชชา  ใจฟู</v>
      </c>
      <c r="E21" s="301" t="str">
        <f>แจ้งผล!E23</f>
        <v>เรียน</v>
      </c>
      <c r="F21" s="500">
        <f>'ชื่อ-คะแนน'!AT22</f>
        <v>0</v>
      </c>
      <c r="G21" s="288" t="str">
        <f>'ชื่อ-คะแนน'!AW22</f>
        <v>0</v>
      </c>
      <c r="H21" s="501">
        <f>'ชื่อ-คะแนน'!AY22</f>
        <v>1</v>
      </c>
      <c r="I21" s="286">
        <f>IF('ชื่อ-คะแนน'!C22="","",เวลา!EI23)</f>
        <v>0</v>
      </c>
      <c r="J21" s="415" t="str">
        <f>IF('ชื่อ-คะแนน'!C22="","",IF(ปก!$C$10="กิจกรรมพัฒนาผู้เรียน","---",เวลา!EN23))</f>
        <v>-</v>
      </c>
      <c r="K21" s="502">
        <f>IF('ชื่อ-คะแนน'!C22="","",'ชื่อ-คะแนน'!BS22)</f>
        <v>0</v>
      </c>
    </row>
    <row r="22" spans="1:11" s="3" customFormat="1" ht="18" customHeight="1" x14ac:dyDescent="0.5">
      <c r="A22" s="239"/>
      <c r="B22" s="276">
        <f>'ชื่อ-คะแนน'!A23</f>
        <v>18</v>
      </c>
      <c r="C22" s="499" t="str">
        <f>'ชื่อ-คะแนน'!B23</f>
        <v>12724</v>
      </c>
      <c r="D22" s="1315" t="str">
        <f>'ชื่อ-คะแนน'!C23</f>
        <v>นาย ศิวนันต์  สุกอ่วม</v>
      </c>
      <c r="E22" s="301" t="str">
        <f>แจ้งผล!E24</f>
        <v>เรียน</v>
      </c>
      <c r="F22" s="500">
        <f>'ชื่อ-คะแนน'!AT23</f>
        <v>0</v>
      </c>
      <c r="G22" s="288" t="str">
        <f>'ชื่อ-คะแนน'!AW23</f>
        <v>0</v>
      </c>
      <c r="H22" s="501">
        <f>'ชื่อ-คะแนน'!AY23</f>
        <v>1</v>
      </c>
      <c r="I22" s="286">
        <f>IF('ชื่อ-คะแนน'!C23="","",เวลา!EI24)</f>
        <v>0</v>
      </c>
      <c r="J22" s="415" t="str">
        <f>IF('ชื่อ-คะแนน'!C23="","",IF(ปก!$C$10="กิจกรรมพัฒนาผู้เรียน","---",เวลา!EN24))</f>
        <v>-</v>
      </c>
      <c r="K22" s="502">
        <f>IF('ชื่อ-คะแนน'!C23="","",'ชื่อ-คะแนน'!BS23)</f>
        <v>0</v>
      </c>
    </row>
    <row r="23" spans="1:11" s="3" customFormat="1" ht="18" customHeight="1" x14ac:dyDescent="0.5">
      <c r="A23" s="239"/>
      <c r="B23" s="276">
        <f>'ชื่อ-คะแนน'!A24</f>
        <v>19</v>
      </c>
      <c r="C23" s="499" t="str">
        <f>'ชื่อ-คะแนน'!B24</f>
        <v>12725</v>
      </c>
      <c r="D23" s="1315" t="str">
        <f>'ชื่อ-คะแนน'!C24</f>
        <v>นาย ศุภรักษ์  โพธิ์เขียว</v>
      </c>
      <c r="E23" s="301" t="str">
        <f>แจ้งผล!E25</f>
        <v>เรียน</v>
      </c>
      <c r="F23" s="500">
        <f>'ชื่อ-คะแนน'!AT24</f>
        <v>0</v>
      </c>
      <c r="G23" s="288" t="str">
        <f>'ชื่อ-คะแนน'!AW24</f>
        <v>0</v>
      </c>
      <c r="H23" s="501">
        <f>'ชื่อ-คะแนน'!AY24</f>
        <v>1</v>
      </c>
      <c r="I23" s="286">
        <f>IF('ชื่อ-คะแนน'!C24="","",เวลา!EI25)</f>
        <v>0</v>
      </c>
      <c r="J23" s="415" t="str">
        <f>IF('ชื่อ-คะแนน'!C24="","",IF(ปก!$C$10="กิจกรรมพัฒนาผู้เรียน","---",เวลา!EN25))</f>
        <v>-</v>
      </c>
      <c r="K23" s="502">
        <f>IF('ชื่อ-คะแนน'!C24="","",'ชื่อ-คะแนน'!BS24)</f>
        <v>0</v>
      </c>
    </row>
    <row r="24" spans="1:11" s="3" customFormat="1" ht="18" customHeight="1" thickBot="1" x14ac:dyDescent="0.55000000000000004">
      <c r="A24" s="239"/>
      <c r="B24" s="276">
        <f>'ชื่อ-คะแนน'!A25</f>
        <v>20</v>
      </c>
      <c r="C24" s="499" t="str">
        <f>'ชื่อ-คะแนน'!B25</f>
        <v>12727</v>
      </c>
      <c r="D24" s="1315" t="str">
        <f>'ชื่อ-คะแนน'!C25</f>
        <v>นาย อติยะ  คำเป</v>
      </c>
      <c r="E24" s="302" t="str">
        <f>แจ้งผล!E26</f>
        <v>เรียน</v>
      </c>
      <c r="F24" s="503">
        <f>'ชื่อ-คะแนน'!AT25</f>
        <v>0</v>
      </c>
      <c r="G24" s="298" t="str">
        <f>'ชื่อ-คะแนน'!AW25</f>
        <v>0</v>
      </c>
      <c r="H24" s="501">
        <f>'ชื่อ-คะแนน'!AY25</f>
        <v>1</v>
      </c>
      <c r="I24" s="286">
        <f>IF('ชื่อ-คะแนน'!C25="","",เวลา!EI26)</f>
        <v>0</v>
      </c>
      <c r="J24" s="416" t="str">
        <f>IF('ชื่อ-คะแนน'!C25="","",IF(ปก!$C$10="กิจกรรมพัฒนาผู้เรียน","---",เวลา!EN26))</f>
        <v>-</v>
      </c>
      <c r="K24" s="504">
        <f>IF('ชื่อ-คะแนน'!C25="","",'ชื่อ-คะแนน'!BS25)</f>
        <v>0</v>
      </c>
    </row>
    <row r="25" spans="1:11" s="3" customFormat="1" ht="18" customHeight="1" x14ac:dyDescent="0.5">
      <c r="A25" s="239"/>
      <c r="B25" s="262">
        <f>'ชื่อ-คะแนน'!A26</f>
        <v>21</v>
      </c>
      <c r="C25" s="495" t="str">
        <f>'ชื่อ-คะแนน'!B26</f>
        <v>12728</v>
      </c>
      <c r="D25" s="1314" t="str">
        <f>'ชื่อ-คะแนน'!C26</f>
        <v>นางสาว อรทัย  นันตาบุตร</v>
      </c>
      <c r="E25" s="300" t="str">
        <f>แจ้งผล!E27</f>
        <v>เรียน</v>
      </c>
      <c r="F25" s="496">
        <f>'ชื่อ-คะแนน'!AT26</f>
        <v>0</v>
      </c>
      <c r="G25" s="273" t="str">
        <f>'ชื่อ-คะแนน'!AW26</f>
        <v>0</v>
      </c>
      <c r="H25" s="497">
        <f>'ชื่อ-คะแนน'!AY26</f>
        <v>1</v>
      </c>
      <c r="I25" s="271">
        <f>IF('ชื่อ-คะแนน'!C26="","",เวลา!EI27)</f>
        <v>0</v>
      </c>
      <c r="J25" s="414" t="str">
        <f>IF('ชื่อ-คะแนน'!C26="","",IF(ปก!$C$10="กิจกรรมพัฒนาผู้เรียน","---",เวลา!EN27))</f>
        <v>-</v>
      </c>
      <c r="K25" s="498">
        <f>IF('ชื่อ-คะแนน'!C26="","",'ชื่อ-คะแนน'!BS26)</f>
        <v>0</v>
      </c>
    </row>
    <row r="26" spans="1:11" s="3" customFormat="1" ht="18" customHeight="1" x14ac:dyDescent="0.5">
      <c r="A26" s="239"/>
      <c r="B26" s="276">
        <f>'ชื่อ-คะแนน'!A27</f>
        <v>22</v>
      </c>
      <c r="C26" s="499" t="str">
        <f>'ชื่อ-คะแนน'!B27</f>
        <v>12729</v>
      </c>
      <c r="D26" s="1315" t="str">
        <f>'ชื่อ-คะแนน'!C27</f>
        <v>นาย อรรถกร  เทียบคำ</v>
      </c>
      <c r="E26" s="301" t="str">
        <f>แจ้งผล!E28</f>
        <v>เรียน</v>
      </c>
      <c r="F26" s="500">
        <f>'ชื่อ-คะแนน'!AT27</f>
        <v>0</v>
      </c>
      <c r="G26" s="288" t="str">
        <f>'ชื่อ-คะแนน'!AW27</f>
        <v>0</v>
      </c>
      <c r="H26" s="501">
        <f>'ชื่อ-คะแนน'!AY27</f>
        <v>1</v>
      </c>
      <c r="I26" s="286">
        <f>IF('ชื่อ-คะแนน'!C27="","",เวลา!EI28)</f>
        <v>0</v>
      </c>
      <c r="J26" s="415" t="str">
        <f>IF('ชื่อ-คะแนน'!C27="","",IF(ปก!$C$10="กิจกรรมพัฒนาผู้เรียน","---",เวลา!EN28))</f>
        <v>-</v>
      </c>
      <c r="K26" s="502">
        <f>IF('ชื่อ-คะแนน'!C27="","",'ชื่อ-คะแนน'!BS27)</f>
        <v>0</v>
      </c>
    </row>
    <row r="27" spans="1:11" s="3" customFormat="1" ht="18" customHeight="1" x14ac:dyDescent="0.5">
      <c r="A27" s="239"/>
      <c r="B27" s="276">
        <f>'ชื่อ-คะแนน'!A28</f>
        <v>23</v>
      </c>
      <c r="C27" s="499" t="str">
        <f>'ชื่อ-คะแนน'!B28</f>
        <v>12745</v>
      </c>
      <c r="D27" s="1315" t="str">
        <f>'ชื่อ-คะแนน'!C28</f>
        <v>สามเณร ขวัญชัย  ศรีสุวรรณ</v>
      </c>
      <c r="E27" s="301" t="str">
        <f>แจ้งผล!E29</f>
        <v>เรียน</v>
      </c>
      <c r="F27" s="500">
        <f>'ชื่อ-คะแนน'!AT28</f>
        <v>0</v>
      </c>
      <c r="G27" s="288" t="str">
        <f>'ชื่อ-คะแนน'!AW28</f>
        <v>0</v>
      </c>
      <c r="H27" s="501">
        <f>'ชื่อ-คะแนน'!AY28</f>
        <v>1</v>
      </c>
      <c r="I27" s="286">
        <f>IF('ชื่อ-คะแนน'!C28="","",เวลา!EI29)</f>
        <v>0</v>
      </c>
      <c r="J27" s="415" t="str">
        <f>IF('ชื่อ-คะแนน'!C28="","",IF(ปก!$C$10="กิจกรรมพัฒนาผู้เรียน","---",เวลา!EN29))</f>
        <v>-</v>
      </c>
      <c r="K27" s="502">
        <f>IF('ชื่อ-คะแนน'!C28="","",'ชื่อ-คะแนน'!BS28)</f>
        <v>0</v>
      </c>
    </row>
    <row r="28" spans="1:11" s="3" customFormat="1" ht="18" customHeight="1" x14ac:dyDescent="0.5">
      <c r="A28" s="239"/>
      <c r="B28" s="276">
        <f>'ชื่อ-คะแนน'!A29</f>
        <v>24</v>
      </c>
      <c r="C28" s="499" t="str">
        <f>'ชื่อ-คะแนน'!B29</f>
        <v>12762</v>
      </c>
      <c r="D28" s="1315" t="str">
        <f>'ชื่อ-คะแนน'!C29</f>
        <v>นางสาว สุจิรา  โคนชัยภูมิ</v>
      </c>
      <c r="E28" s="301" t="str">
        <f>แจ้งผล!E30</f>
        <v>เรียน</v>
      </c>
      <c r="F28" s="500">
        <f>'ชื่อ-คะแนน'!AT29</f>
        <v>0</v>
      </c>
      <c r="G28" s="288" t="str">
        <f>'ชื่อ-คะแนน'!AW29</f>
        <v>0</v>
      </c>
      <c r="H28" s="501">
        <f>'ชื่อ-คะแนน'!AY29</f>
        <v>1</v>
      </c>
      <c r="I28" s="286">
        <f>IF('ชื่อ-คะแนน'!C29="","",เวลา!EI30)</f>
        <v>0</v>
      </c>
      <c r="J28" s="415" t="str">
        <f>IF('ชื่อ-คะแนน'!C29="","",IF(ปก!$C$10="กิจกรรมพัฒนาผู้เรียน","---",เวลา!EN30))</f>
        <v>-</v>
      </c>
      <c r="K28" s="502">
        <f>IF('ชื่อ-คะแนน'!C29="","",'ชื่อ-คะแนน'!BS29)</f>
        <v>0</v>
      </c>
    </row>
    <row r="29" spans="1:11" s="3" customFormat="1" ht="18" customHeight="1" thickBot="1" x14ac:dyDescent="0.55000000000000004">
      <c r="A29" s="239"/>
      <c r="B29" s="276" t="str">
        <f>'ชื่อ-คะแนน'!A30</f>
        <v/>
      </c>
      <c r="C29" s="499">
        <f>'ชื่อ-คะแนน'!B30</f>
        <v>0</v>
      </c>
      <c r="D29" s="1315">
        <f>'ชื่อ-คะแนน'!C30</f>
        <v>0</v>
      </c>
      <c r="E29" s="302" t="str">
        <f>แจ้งผล!E31</f>
        <v/>
      </c>
      <c r="F29" s="503" t="str">
        <f>'ชื่อ-คะแนน'!AT30</f>
        <v/>
      </c>
      <c r="G29" s="298" t="str">
        <f>'ชื่อ-คะแนน'!AW30</f>
        <v/>
      </c>
      <c r="H29" s="501" t="str">
        <f>'ชื่อ-คะแนน'!AY30</f>
        <v/>
      </c>
      <c r="I29" s="286" t="str">
        <f>IF('ชื่อ-คะแนน'!C30="","",เวลา!EI31)</f>
        <v/>
      </c>
      <c r="J29" s="416" t="str">
        <f>IF('ชื่อ-คะแนน'!C30="","",IF(ปก!$C$10="กิจกรรมพัฒนาผู้เรียน","---",เวลา!EN31))</f>
        <v/>
      </c>
      <c r="K29" s="504" t="str">
        <f>IF('ชื่อ-คะแนน'!C30="","",'ชื่อ-คะแนน'!BS30)</f>
        <v/>
      </c>
    </row>
    <row r="30" spans="1:11" s="3" customFormat="1" ht="18" customHeight="1" x14ac:dyDescent="0.5">
      <c r="A30" s="239"/>
      <c r="B30" s="262" t="str">
        <f>'ชื่อ-คะแนน'!A31</f>
        <v/>
      </c>
      <c r="C30" s="495">
        <f>'ชื่อ-คะแนน'!B31</f>
        <v>0</v>
      </c>
      <c r="D30" s="1314">
        <f>'ชื่อ-คะแนน'!C31</f>
        <v>0</v>
      </c>
      <c r="E30" s="300" t="str">
        <f>แจ้งผล!E32</f>
        <v/>
      </c>
      <c r="F30" s="496" t="str">
        <f>'ชื่อ-คะแนน'!AT31</f>
        <v/>
      </c>
      <c r="G30" s="273" t="str">
        <f>'ชื่อ-คะแนน'!AW31</f>
        <v/>
      </c>
      <c r="H30" s="497" t="str">
        <f>'ชื่อ-คะแนน'!AY31</f>
        <v/>
      </c>
      <c r="I30" s="271" t="str">
        <f>IF('ชื่อ-คะแนน'!C31="","",เวลา!EI32)</f>
        <v/>
      </c>
      <c r="J30" s="414" t="str">
        <f>IF('ชื่อ-คะแนน'!C31="","",IF(ปก!$C$10="กิจกรรมพัฒนาผู้เรียน","---",เวลา!EN32))</f>
        <v/>
      </c>
      <c r="K30" s="498" t="str">
        <f>IF('ชื่อ-คะแนน'!C31="","",'ชื่อ-คะแนน'!BS31)</f>
        <v/>
      </c>
    </row>
    <row r="31" spans="1:11" s="3" customFormat="1" ht="18" customHeight="1" x14ac:dyDescent="0.5">
      <c r="A31" s="239"/>
      <c r="B31" s="276" t="str">
        <f>'ชื่อ-คะแนน'!A32</f>
        <v/>
      </c>
      <c r="C31" s="499">
        <f>'ชื่อ-คะแนน'!B32</f>
        <v>0</v>
      </c>
      <c r="D31" s="1315">
        <f>'ชื่อ-คะแนน'!C32</f>
        <v>0</v>
      </c>
      <c r="E31" s="301" t="str">
        <f>แจ้งผล!E33</f>
        <v/>
      </c>
      <c r="F31" s="500" t="str">
        <f>'ชื่อ-คะแนน'!AT32</f>
        <v/>
      </c>
      <c r="G31" s="288" t="str">
        <f>'ชื่อ-คะแนน'!AW32</f>
        <v/>
      </c>
      <c r="H31" s="501" t="str">
        <f>'ชื่อ-คะแนน'!AY32</f>
        <v/>
      </c>
      <c r="I31" s="286" t="str">
        <f>IF('ชื่อ-คะแนน'!C32="","",เวลา!EI33)</f>
        <v/>
      </c>
      <c r="J31" s="415" t="str">
        <f>IF('ชื่อ-คะแนน'!C32="","",IF(ปก!$C$10="กิจกรรมพัฒนาผู้เรียน","---",เวลา!EN33))</f>
        <v/>
      </c>
      <c r="K31" s="502" t="str">
        <f>IF('ชื่อ-คะแนน'!C32="","",'ชื่อ-คะแนน'!BS32)</f>
        <v/>
      </c>
    </row>
    <row r="32" spans="1:11" s="3" customFormat="1" ht="18" customHeight="1" x14ac:dyDescent="0.5">
      <c r="A32" s="239"/>
      <c r="B32" s="276" t="str">
        <f>'ชื่อ-คะแนน'!A33</f>
        <v/>
      </c>
      <c r="C32" s="499">
        <f>'ชื่อ-คะแนน'!B33</f>
        <v>0</v>
      </c>
      <c r="D32" s="1315">
        <f>'ชื่อ-คะแนน'!C33</f>
        <v>0</v>
      </c>
      <c r="E32" s="301" t="str">
        <f>แจ้งผล!E34</f>
        <v/>
      </c>
      <c r="F32" s="500" t="str">
        <f>'ชื่อ-คะแนน'!AT33</f>
        <v/>
      </c>
      <c r="G32" s="288" t="str">
        <f>'ชื่อ-คะแนน'!AW33</f>
        <v/>
      </c>
      <c r="H32" s="501" t="str">
        <f>'ชื่อ-คะแนน'!AY33</f>
        <v/>
      </c>
      <c r="I32" s="286" t="str">
        <f>IF('ชื่อ-คะแนน'!C33="","",เวลา!EI34)</f>
        <v/>
      </c>
      <c r="J32" s="415" t="str">
        <f>IF('ชื่อ-คะแนน'!C33="","",IF(ปก!$C$10="กิจกรรมพัฒนาผู้เรียน","---",เวลา!EN34))</f>
        <v/>
      </c>
      <c r="K32" s="502" t="str">
        <f>IF('ชื่อ-คะแนน'!C33="","",'ชื่อ-คะแนน'!BS33)</f>
        <v/>
      </c>
    </row>
    <row r="33" spans="1:11" s="3" customFormat="1" ht="18" customHeight="1" x14ac:dyDescent="0.5">
      <c r="A33" s="239"/>
      <c r="B33" s="276" t="str">
        <f>'ชื่อ-คะแนน'!A34</f>
        <v/>
      </c>
      <c r="C33" s="499">
        <f>'ชื่อ-คะแนน'!B34</f>
        <v>0</v>
      </c>
      <c r="D33" s="1315">
        <f>'ชื่อ-คะแนน'!C34</f>
        <v>0</v>
      </c>
      <c r="E33" s="301" t="str">
        <f>แจ้งผล!E35</f>
        <v/>
      </c>
      <c r="F33" s="500" t="str">
        <f>'ชื่อ-คะแนน'!AT34</f>
        <v/>
      </c>
      <c r="G33" s="288" t="str">
        <f>'ชื่อ-คะแนน'!AW34</f>
        <v/>
      </c>
      <c r="H33" s="501" t="str">
        <f>'ชื่อ-คะแนน'!AY34</f>
        <v/>
      </c>
      <c r="I33" s="286" t="str">
        <f>IF('ชื่อ-คะแนน'!C34="","",เวลา!EI35)</f>
        <v/>
      </c>
      <c r="J33" s="415" t="str">
        <f>IF('ชื่อ-คะแนน'!C34="","",IF(ปก!$C$10="กิจกรรมพัฒนาผู้เรียน","---",เวลา!EN35))</f>
        <v/>
      </c>
      <c r="K33" s="502" t="str">
        <f>IF('ชื่อ-คะแนน'!C34="","",'ชื่อ-คะแนน'!BS34)</f>
        <v/>
      </c>
    </row>
    <row r="34" spans="1:11" s="3" customFormat="1" ht="18" customHeight="1" thickBot="1" x14ac:dyDescent="0.55000000000000004">
      <c r="A34" s="239"/>
      <c r="B34" s="276" t="str">
        <f>'ชื่อ-คะแนน'!A35</f>
        <v/>
      </c>
      <c r="C34" s="499">
        <f>'ชื่อ-คะแนน'!B35</f>
        <v>0</v>
      </c>
      <c r="D34" s="1315">
        <f>'ชื่อ-คะแนน'!C35</f>
        <v>0</v>
      </c>
      <c r="E34" s="302" t="str">
        <f>แจ้งผล!E36</f>
        <v/>
      </c>
      <c r="F34" s="503" t="str">
        <f>'ชื่อ-คะแนน'!AT35</f>
        <v/>
      </c>
      <c r="G34" s="298" t="str">
        <f>'ชื่อ-คะแนน'!AW35</f>
        <v/>
      </c>
      <c r="H34" s="501" t="str">
        <f>'ชื่อ-คะแนน'!AY35</f>
        <v/>
      </c>
      <c r="I34" s="286" t="str">
        <f>IF('ชื่อ-คะแนน'!C35="","",เวลา!EI36)</f>
        <v/>
      </c>
      <c r="J34" s="416" t="str">
        <f>IF('ชื่อ-คะแนน'!C35="","",IF(ปก!$C$10="กิจกรรมพัฒนาผู้เรียน","---",เวลา!EN36))</f>
        <v/>
      </c>
      <c r="K34" s="504" t="str">
        <f>IF('ชื่อ-คะแนน'!C35="","",'ชื่อ-คะแนน'!BS35)</f>
        <v/>
      </c>
    </row>
    <row r="35" spans="1:11" s="3" customFormat="1" ht="18" customHeight="1" x14ac:dyDescent="0.5">
      <c r="A35" s="239"/>
      <c r="B35" s="262" t="str">
        <f>'ชื่อ-คะแนน'!A36</f>
        <v/>
      </c>
      <c r="C35" s="495">
        <f>'ชื่อ-คะแนน'!B36</f>
        <v>0</v>
      </c>
      <c r="D35" s="1314">
        <f>'ชื่อ-คะแนน'!C36</f>
        <v>0</v>
      </c>
      <c r="E35" s="300" t="str">
        <f>แจ้งผล!E37</f>
        <v/>
      </c>
      <c r="F35" s="496" t="str">
        <f>'ชื่อ-คะแนน'!AT36</f>
        <v/>
      </c>
      <c r="G35" s="273" t="str">
        <f>'ชื่อ-คะแนน'!AW36</f>
        <v/>
      </c>
      <c r="H35" s="497" t="str">
        <f>'ชื่อ-คะแนน'!AY36</f>
        <v/>
      </c>
      <c r="I35" s="271" t="str">
        <f>IF('ชื่อ-คะแนน'!C36="","",เวลา!EI37)</f>
        <v/>
      </c>
      <c r="J35" s="414" t="str">
        <f>IF('ชื่อ-คะแนน'!C36="","",IF(ปก!$C$10="กิจกรรมพัฒนาผู้เรียน","---",เวลา!EN37))</f>
        <v/>
      </c>
      <c r="K35" s="498" t="str">
        <f>IF('ชื่อ-คะแนน'!C36="","",'ชื่อ-คะแนน'!BS36)</f>
        <v/>
      </c>
    </row>
    <row r="36" spans="1:11" s="3" customFormat="1" ht="18" customHeight="1" x14ac:dyDescent="0.5">
      <c r="A36" s="239"/>
      <c r="B36" s="276" t="str">
        <f>'ชื่อ-คะแนน'!A37</f>
        <v/>
      </c>
      <c r="C36" s="499">
        <f>'ชื่อ-คะแนน'!B37</f>
        <v>0</v>
      </c>
      <c r="D36" s="1315">
        <f>'ชื่อ-คะแนน'!C37</f>
        <v>0</v>
      </c>
      <c r="E36" s="301" t="str">
        <f>แจ้งผล!E38</f>
        <v/>
      </c>
      <c r="F36" s="500" t="str">
        <f>'ชื่อ-คะแนน'!AT37</f>
        <v/>
      </c>
      <c r="G36" s="288" t="str">
        <f>'ชื่อ-คะแนน'!AW37</f>
        <v/>
      </c>
      <c r="H36" s="501" t="str">
        <f>'ชื่อ-คะแนน'!AY37</f>
        <v/>
      </c>
      <c r="I36" s="286" t="str">
        <f>IF('ชื่อ-คะแนน'!C37="","",เวลา!EI38)</f>
        <v/>
      </c>
      <c r="J36" s="415" t="str">
        <f>IF('ชื่อ-คะแนน'!C37="","",IF(ปก!$C$10="กิจกรรมพัฒนาผู้เรียน","---",เวลา!EN38))</f>
        <v/>
      </c>
      <c r="K36" s="502" t="str">
        <f>IF('ชื่อ-คะแนน'!C37="","",'ชื่อ-คะแนน'!BS37)</f>
        <v/>
      </c>
    </row>
    <row r="37" spans="1:11" s="3" customFormat="1" ht="18" customHeight="1" x14ac:dyDescent="0.5">
      <c r="A37" s="239"/>
      <c r="B37" s="276" t="str">
        <f>'ชื่อ-คะแนน'!A38</f>
        <v/>
      </c>
      <c r="C37" s="499">
        <f>'ชื่อ-คะแนน'!B38</f>
        <v>0</v>
      </c>
      <c r="D37" s="1315">
        <f>'ชื่อ-คะแนน'!C38</f>
        <v>0</v>
      </c>
      <c r="E37" s="301" t="str">
        <f>แจ้งผล!E39</f>
        <v/>
      </c>
      <c r="F37" s="500" t="str">
        <f>'ชื่อ-คะแนน'!AT38</f>
        <v/>
      </c>
      <c r="G37" s="288" t="str">
        <f>'ชื่อ-คะแนน'!AW38</f>
        <v/>
      </c>
      <c r="H37" s="501" t="str">
        <f>'ชื่อ-คะแนน'!AY38</f>
        <v/>
      </c>
      <c r="I37" s="286" t="str">
        <f>IF('ชื่อ-คะแนน'!C38="","",เวลา!EI39)</f>
        <v/>
      </c>
      <c r="J37" s="415" t="str">
        <f>IF('ชื่อ-คะแนน'!C38="","",IF(ปก!$C$10="กิจกรรมพัฒนาผู้เรียน","---",เวลา!EN39))</f>
        <v/>
      </c>
      <c r="K37" s="502" t="str">
        <f>IF('ชื่อ-คะแนน'!C38="","",'ชื่อ-คะแนน'!BS38)</f>
        <v/>
      </c>
    </row>
    <row r="38" spans="1:11" s="3" customFormat="1" ht="18" customHeight="1" x14ac:dyDescent="0.5">
      <c r="A38" s="239"/>
      <c r="B38" s="276" t="str">
        <f>'ชื่อ-คะแนน'!A39</f>
        <v/>
      </c>
      <c r="C38" s="499">
        <f>'ชื่อ-คะแนน'!B39</f>
        <v>0</v>
      </c>
      <c r="D38" s="1315">
        <f>'ชื่อ-คะแนน'!C39</f>
        <v>0</v>
      </c>
      <c r="E38" s="301" t="str">
        <f>แจ้งผล!E40</f>
        <v/>
      </c>
      <c r="F38" s="500" t="str">
        <f>'ชื่อ-คะแนน'!AT39</f>
        <v/>
      </c>
      <c r="G38" s="288" t="str">
        <f>'ชื่อ-คะแนน'!AW39</f>
        <v/>
      </c>
      <c r="H38" s="501" t="str">
        <f>'ชื่อ-คะแนน'!AY39</f>
        <v/>
      </c>
      <c r="I38" s="286" t="str">
        <f>IF('ชื่อ-คะแนน'!C39="","",เวลา!EI40)</f>
        <v/>
      </c>
      <c r="J38" s="415" t="str">
        <f>IF('ชื่อ-คะแนน'!C39="","",IF(ปก!$C$10="กิจกรรมพัฒนาผู้เรียน","---",เวลา!EN40))</f>
        <v/>
      </c>
      <c r="K38" s="502" t="str">
        <f>IF('ชื่อ-คะแนน'!C39="","",'ชื่อ-คะแนน'!BS39)</f>
        <v/>
      </c>
    </row>
    <row r="39" spans="1:11" s="3" customFormat="1" ht="18" customHeight="1" thickBot="1" x14ac:dyDescent="0.55000000000000004">
      <c r="A39" s="239"/>
      <c r="B39" s="276" t="str">
        <f>'ชื่อ-คะแนน'!A40</f>
        <v/>
      </c>
      <c r="C39" s="499">
        <f>'ชื่อ-คะแนน'!B40</f>
        <v>0</v>
      </c>
      <c r="D39" s="1315">
        <f>'ชื่อ-คะแนน'!C40</f>
        <v>0</v>
      </c>
      <c r="E39" s="302" t="str">
        <f>แจ้งผล!E41</f>
        <v/>
      </c>
      <c r="F39" s="503" t="str">
        <f>'ชื่อ-คะแนน'!AT40</f>
        <v/>
      </c>
      <c r="G39" s="298" t="str">
        <f>'ชื่อ-คะแนน'!AW40</f>
        <v/>
      </c>
      <c r="H39" s="501" t="str">
        <f>'ชื่อ-คะแนน'!AY40</f>
        <v/>
      </c>
      <c r="I39" s="286" t="str">
        <f>IF('ชื่อ-คะแนน'!C40="","",เวลา!EI41)</f>
        <v/>
      </c>
      <c r="J39" s="416" t="str">
        <f>IF('ชื่อ-คะแนน'!C40="","",IF(ปก!$C$10="กิจกรรมพัฒนาผู้เรียน","---",เวลา!EN41))</f>
        <v/>
      </c>
      <c r="K39" s="504" t="str">
        <f>IF('ชื่อ-คะแนน'!C40="","",'ชื่อ-คะแนน'!BS40)</f>
        <v/>
      </c>
    </row>
    <row r="40" spans="1:11" s="3" customFormat="1" ht="18" customHeight="1" x14ac:dyDescent="0.5">
      <c r="A40" s="239"/>
      <c r="B40" s="262" t="str">
        <f>'ชื่อ-คะแนน'!A41</f>
        <v/>
      </c>
      <c r="C40" s="495">
        <f>'ชื่อ-คะแนน'!B41</f>
        <v>0</v>
      </c>
      <c r="D40" s="1314">
        <f>'ชื่อ-คะแนน'!C41</f>
        <v>0</v>
      </c>
      <c r="E40" s="300" t="str">
        <f>แจ้งผล!E42</f>
        <v/>
      </c>
      <c r="F40" s="496" t="str">
        <f>'ชื่อ-คะแนน'!AT41</f>
        <v/>
      </c>
      <c r="G40" s="273" t="str">
        <f>'ชื่อ-คะแนน'!AW41</f>
        <v/>
      </c>
      <c r="H40" s="497" t="str">
        <f>'ชื่อ-คะแนน'!AY41</f>
        <v/>
      </c>
      <c r="I40" s="271" t="str">
        <f>IF('ชื่อ-คะแนน'!C41="","",เวลา!EI42)</f>
        <v/>
      </c>
      <c r="J40" s="414" t="str">
        <f>IF('ชื่อ-คะแนน'!C41="","",IF(ปก!$C$10="กิจกรรมพัฒนาผู้เรียน","---",เวลา!EN42))</f>
        <v/>
      </c>
      <c r="K40" s="498" t="str">
        <f>IF('ชื่อ-คะแนน'!C41="","",'ชื่อ-คะแนน'!BS41)</f>
        <v/>
      </c>
    </row>
    <row r="41" spans="1:11" s="3" customFormat="1" ht="18" customHeight="1" x14ac:dyDescent="0.5">
      <c r="A41" s="239"/>
      <c r="B41" s="276" t="str">
        <f>'ชื่อ-คะแนน'!A42</f>
        <v/>
      </c>
      <c r="C41" s="499">
        <f>'ชื่อ-คะแนน'!B42</f>
        <v>0</v>
      </c>
      <c r="D41" s="1315">
        <f>'ชื่อ-คะแนน'!C42</f>
        <v>0</v>
      </c>
      <c r="E41" s="301" t="str">
        <f>แจ้งผล!E43</f>
        <v/>
      </c>
      <c r="F41" s="500" t="str">
        <f>'ชื่อ-คะแนน'!AT42</f>
        <v/>
      </c>
      <c r="G41" s="288" t="str">
        <f>'ชื่อ-คะแนน'!AW42</f>
        <v/>
      </c>
      <c r="H41" s="501" t="str">
        <f>'ชื่อ-คะแนน'!AY42</f>
        <v/>
      </c>
      <c r="I41" s="286" t="str">
        <f>IF('ชื่อ-คะแนน'!C42="","",เวลา!EI43)</f>
        <v/>
      </c>
      <c r="J41" s="415" t="str">
        <f>IF('ชื่อ-คะแนน'!C42="","",IF(ปก!$C$10="กิจกรรมพัฒนาผู้เรียน","---",เวลา!EN43))</f>
        <v/>
      </c>
      <c r="K41" s="502" t="str">
        <f>IF('ชื่อ-คะแนน'!C42="","",'ชื่อ-คะแนน'!BS42)</f>
        <v/>
      </c>
    </row>
    <row r="42" spans="1:11" s="3" customFormat="1" ht="18" customHeight="1" x14ac:dyDescent="0.5">
      <c r="A42" s="239"/>
      <c r="B42" s="276" t="str">
        <f>'ชื่อ-คะแนน'!A43</f>
        <v/>
      </c>
      <c r="C42" s="499">
        <f>'ชื่อ-คะแนน'!B43</f>
        <v>0</v>
      </c>
      <c r="D42" s="1315">
        <f>'ชื่อ-คะแนน'!C43</f>
        <v>0</v>
      </c>
      <c r="E42" s="301" t="str">
        <f>แจ้งผล!E44</f>
        <v/>
      </c>
      <c r="F42" s="500" t="str">
        <f>'ชื่อ-คะแนน'!AT43</f>
        <v/>
      </c>
      <c r="G42" s="288" t="str">
        <f>'ชื่อ-คะแนน'!AW43</f>
        <v/>
      </c>
      <c r="H42" s="501" t="str">
        <f>'ชื่อ-คะแนน'!AY43</f>
        <v/>
      </c>
      <c r="I42" s="286" t="str">
        <f>IF('ชื่อ-คะแนน'!C43="","",เวลา!EI44)</f>
        <v/>
      </c>
      <c r="J42" s="415" t="str">
        <f>IF('ชื่อ-คะแนน'!C43="","",IF(ปก!$C$10="กิจกรรมพัฒนาผู้เรียน","---",เวลา!EN44))</f>
        <v/>
      </c>
      <c r="K42" s="502" t="str">
        <f>IF('ชื่อ-คะแนน'!C43="","",'ชื่อ-คะแนน'!BS43)</f>
        <v/>
      </c>
    </row>
    <row r="43" spans="1:11" s="3" customFormat="1" ht="18" customHeight="1" x14ac:dyDescent="0.5">
      <c r="A43" s="239"/>
      <c r="B43" s="276" t="str">
        <f>'ชื่อ-คะแนน'!A44</f>
        <v/>
      </c>
      <c r="C43" s="499">
        <f>'ชื่อ-คะแนน'!B44</f>
        <v>0</v>
      </c>
      <c r="D43" s="1315">
        <f>'ชื่อ-คะแนน'!C44</f>
        <v>0</v>
      </c>
      <c r="E43" s="301" t="str">
        <f>แจ้งผล!E45</f>
        <v/>
      </c>
      <c r="F43" s="500" t="str">
        <f>'ชื่อ-คะแนน'!AT44</f>
        <v/>
      </c>
      <c r="G43" s="288" t="str">
        <f>'ชื่อ-คะแนน'!AW44</f>
        <v/>
      </c>
      <c r="H43" s="501" t="str">
        <f>'ชื่อ-คะแนน'!AY44</f>
        <v/>
      </c>
      <c r="I43" s="286" t="str">
        <f>IF('ชื่อ-คะแนน'!C44="","",เวลา!EI45)</f>
        <v/>
      </c>
      <c r="J43" s="415" t="str">
        <f>IF('ชื่อ-คะแนน'!C44="","",IF(ปก!$C$10="กิจกรรมพัฒนาผู้เรียน","---",เวลา!EN45))</f>
        <v/>
      </c>
      <c r="K43" s="502" t="str">
        <f>IF('ชื่อ-คะแนน'!C44="","",'ชื่อ-คะแนน'!BS44)</f>
        <v/>
      </c>
    </row>
    <row r="44" spans="1:11" s="3" customFormat="1" ht="18" customHeight="1" thickBot="1" x14ac:dyDescent="0.55000000000000004">
      <c r="A44" s="239"/>
      <c r="B44" s="276" t="str">
        <f>'ชื่อ-คะแนน'!A45</f>
        <v/>
      </c>
      <c r="C44" s="499">
        <f>'ชื่อ-คะแนน'!B45</f>
        <v>0</v>
      </c>
      <c r="D44" s="1315">
        <f>'ชื่อ-คะแนน'!C45</f>
        <v>0</v>
      </c>
      <c r="E44" s="302" t="str">
        <f>แจ้งผล!E46</f>
        <v/>
      </c>
      <c r="F44" s="503" t="str">
        <f>'ชื่อ-คะแนน'!AT45</f>
        <v/>
      </c>
      <c r="G44" s="298" t="str">
        <f>'ชื่อ-คะแนน'!AW45</f>
        <v/>
      </c>
      <c r="H44" s="501" t="str">
        <f>'ชื่อ-คะแนน'!AY45</f>
        <v/>
      </c>
      <c r="I44" s="286" t="str">
        <f>IF('ชื่อ-คะแนน'!C45="","",เวลา!EI46)</f>
        <v/>
      </c>
      <c r="J44" s="416" t="str">
        <f>IF('ชื่อ-คะแนน'!C45="","",IF(ปก!$C$10="กิจกรรมพัฒนาผู้เรียน","---",เวลา!EN46))</f>
        <v/>
      </c>
      <c r="K44" s="504" t="str">
        <f>IF('ชื่อ-คะแนน'!C45="","",'ชื่อ-คะแนน'!BS45)</f>
        <v/>
      </c>
    </row>
    <row r="45" spans="1:11" s="3" customFormat="1" ht="18" customHeight="1" x14ac:dyDescent="0.5">
      <c r="A45" s="239"/>
      <c r="B45" s="262" t="str">
        <f>'ชื่อ-คะแนน'!A46</f>
        <v/>
      </c>
      <c r="C45" s="495">
        <f>'ชื่อ-คะแนน'!B46</f>
        <v>0</v>
      </c>
      <c r="D45" s="1314">
        <f>'ชื่อ-คะแนน'!C46</f>
        <v>0</v>
      </c>
      <c r="E45" s="300" t="str">
        <f>แจ้งผล!E47</f>
        <v/>
      </c>
      <c r="F45" s="496" t="str">
        <f>'ชื่อ-คะแนน'!AT46</f>
        <v/>
      </c>
      <c r="G45" s="273" t="str">
        <f>'ชื่อ-คะแนน'!AW46</f>
        <v/>
      </c>
      <c r="H45" s="497" t="str">
        <f>'ชื่อ-คะแนน'!AY46</f>
        <v/>
      </c>
      <c r="I45" s="271" t="str">
        <f>IF('ชื่อ-คะแนน'!C46="","",เวลา!EI47)</f>
        <v/>
      </c>
      <c r="J45" s="414" t="str">
        <f>IF('ชื่อ-คะแนน'!C46="","",IF(ปก!$C$10="กิจกรรมพัฒนาผู้เรียน","---",เวลา!EN47))</f>
        <v/>
      </c>
      <c r="K45" s="498" t="str">
        <f>IF('ชื่อ-คะแนน'!C46="","",'ชื่อ-คะแนน'!BS46)</f>
        <v/>
      </c>
    </row>
    <row r="46" spans="1:11" s="3" customFormat="1" ht="18" customHeight="1" x14ac:dyDescent="0.5">
      <c r="A46" s="239"/>
      <c r="B46" s="276" t="str">
        <f>'ชื่อ-คะแนน'!A47</f>
        <v/>
      </c>
      <c r="C46" s="499">
        <f>'ชื่อ-คะแนน'!B47</f>
        <v>0</v>
      </c>
      <c r="D46" s="1315">
        <f>'ชื่อ-คะแนน'!C47</f>
        <v>0</v>
      </c>
      <c r="E46" s="301" t="str">
        <f>แจ้งผล!E48</f>
        <v/>
      </c>
      <c r="F46" s="500" t="str">
        <f>'ชื่อ-คะแนน'!AT47</f>
        <v/>
      </c>
      <c r="G46" s="288" t="str">
        <f>'ชื่อ-คะแนน'!AW47</f>
        <v/>
      </c>
      <c r="H46" s="501" t="str">
        <f>'ชื่อ-คะแนน'!AY47</f>
        <v/>
      </c>
      <c r="I46" s="286" t="str">
        <f>IF('ชื่อ-คะแนน'!C47="","",เวลา!EI48)</f>
        <v/>
      </c>
      <c r="J46" s="415" t="str">
        <f>IF('ชื่อ-คะแนน'!C47="","",IF(ปก!$C$10="กิจกรรมพัฒนาผู้เรียน","---",เวลา!EN48))</f>
        <v/>
      </c>
      <c r="K46" s="502" t="str">
        <f>IF('ชื่อ-คะแนน'!C47="","",'ชื่อ-คะแนน'!BS47)</f>
        <v/>
      </c>
    </row>
    <row r="47" spans="1:11" s="3" customFormat="1" ht="18" customHeight="1" x14ac:dyDescent="0.5">
      <c r="A47" s="239"/>
      <c r="B47" s="276" t="str">
        <f>'ชื่อ-คะแนน'!A48</f>
        <v/>
      </c>
      <c r="C47" s="499">
        <f>'ชื่อ-คะแนน'!B48</f>
        <v>0</v>
      </c>
      <c r="D47" s="1315">
        <f>'ชื่อ-คะแนน'!C48</f>
        <v>0</v>
      </c>
      <c r="E47" s="301" t="str">
        <f>แจ้งผล!E49</f>
        <v/>
      </c>
      <c r="F47" s="500" t="str">
        <f>'ชื่อ-คะแนน'!AT48</f>
        <v/>
      </c>
      <c r="G47" s="288" t="str">
        <f>'ชื่อ-คะแนน'!AW48</f>
        <v/>
      </c>
      <c r="H47" s="501" t="str">
        <f>'ชื่อ-คะแนน'!AY48</f>
        <v/>
      </c>
      <c r="I47" s="286" t="str">
        <f>IF('ชื่อ-คะแนน'!C48="","",เวลา!EI49)</f>
        <v/>
      </c>
      <c r="J47" s="415" t="str">
        <f>IF('ชื่อ-คะแนน'!C48="","",IF(ปก!$C$10="กิจกรรมพัฒนาผู้เรียน","---",เวลา!EN49))</f>
        <v/>
      </c>
      <c r="K47" s="502" t="str">
        <f>IF('ชื่อ-คะแนน'!C48="","",'ชื่อ-คะแนน'!BS48)</f>
        <v/>
      </c>
    </row>
    <row r="48" spans="1:11" s="3" customFormat="1" ht="18" customHeight="1" x14ac:dyDescent="0.5">
      <c r="A48" s="239"/>
      <c r="B48" s="276" t="str">
        <f>'ชื่อ-คะแนน'!A49</f>
        <v/>
      </c>
      <c r="C48" s="499">
        <f>'ชื่อ-คะแนน'!B49</f>
        <v>0</v>
      </c>
      <c r="D48" s="1315">
        <f>'ชื่อ-คะแนน'!C49</f>
        <v>0</v>
      </c>
      <c r="E48" s="301" t="str">
        <f>แจ้งผล!E50</f>
        <v/>
      </c>
      <c r="F48" s="500" t="str">
        <f>'ชื่อ-คะแนน'!AT49</f>
        <v/>
      </c>
      <c r="G48" s="288" t="str">
        <f>'ชื่อ-คะแนน'!AW49</f>
        <v/>
      </c>
      <c r="H48" s="501" t="str">
        <f>'ชื่อ-คะแนน'!AY49</f>
        <v/>
      </c>
      <c r="I48" s="286" t="str">
        <f>IF('ชื่อ-คะแนน'!C49="","",เวลา!EI50)</f>
        <v/>
      </c>
      <c r="J48" s="415" t="str">
        <f>IF('ชื่อ-คะแนน'!C49="","",IF(ปก!$C$10="กิจกรรมพัฒนาผู้เรียน","---",เวลา!EN50))</f>
        <v/>
      </c>
      <c r="K48" s="502" t="str">
        <f>IF('ชื่อ-คะแนน'!C49="","",'ชื่อ-คะแนน'!BS49)</f>
        <v/>
      </c>
    </row>
    <row r="49" spans="1:11" s="3" customFormat="1" ht="18" customHeight="1" thickBot="1" x14ac:dyDescent="0.55000000000000004">
      <c r="A49" s="239"/>
      <c r="B49" s="276" t="str">
        <f>'ชื่อ-คะแนน'!A50</f>
        <v/>
      </c>
      <c r="C49" s="499">
        <f>'ชื่อ-คะแนน'!B50</f>
        <v>0</v>
      </c>
      <c r="D49" s="1315">
        <f>'ชื่อ-คะแนน'!C50</f>
        <v>0</v>
      </c>
      <c r="E49" s="302" t="str">
        <f>แจ้งผล!E51</f>
        <v/>
      </c>
      <c r="F49" s="503" t="str">
        <f>'ชื่อ-คะแนน'!AT50</f>
        <v/>
      </c>
      <c r="G49" s="298" t="str">
        <f>'ชื่อ-คะแนน'!AW50</f>
        <v/>
      </c>
      <c r="H49" s="501" t="str">
        <f>'ชื่อ-คะแนน'!AY50</f>
        <v/>
      </c>
      <c r="I49" s="286" t="str">
        <f>IF('ชื่อ-คะแนน'!C50="","",เวลา!EI51)</f>
        <v/>
      </c>
      <c r="J49" s="416" t="str">
        <f>IF('ชื่อ-คะแนน'!C50="","",IF(ปก!$C$10="กิจกรรมพัฒนาผู้เรียน","---",เวลา!EN51))</f>
        <v/>
      </c>
      <c r="K49" s="504" t="str">
        <f>IF('ชื่อ-คะแนน'!C50="","",'ชื่อ-คะแนน'!BS50)</f>
        <v/>
      </c>
    </row>
    <row r="50" spans="1:11" s="3" customFormat="1" ht="18" customHeight="1" x14ac:dyDescent="0.5">
      <c r="A50" s="239"/>
      <c r="B50" s="262" t="str">
        <f>'ชื่อ-คะแนน'!A51</f>
        <v/>
      </c>
      <c r="C50" s="495">
        <f>'ชื่อ-คะแนน'!B51</f>
        <v>0</v>
      </c>
      <c r="D50" s="1314">
        <f>'ชื่อ-คะแนน'!C51</f>
        <v>0</v>
      </c>
      <c r="E50" s="300" t="str">
        <f>แจ้งผล!E52</f>
        <v/>
      </c>
      <c r="F50" s="496" t="str">
        <f>'ชื่อ-คะแนน'!AT51</f>
        <v/>
      </c>
      <c r="G50" s="273" t="str">
        <f>'ชื่อ-คะแนน'!AW51</f>
        <v/>
      </c>
      <c r="H50" s="497" t="str">
        <f>'ชื่อ-คะแนน'!AY51</f>
        <v/>
      </c>
      <c r="I50" s="271" t="str">
        <f>IF('ชื่อ-คะแนน'!C51="","",เวลา!EI52)</f>
        <v/>
      </c>
      <c r="J50" s="414" t="str">
        <f>IF('ชื่อ-คะแนน'!C51="","",IF(ปก!$C$10="กิจกรรมพัฒนาผู้เรียน","---",เวลา!EN52))</f>
        <v/>
      </c>
      <c r="K50" s="498" t="str">
        <f>IF('ชื่อ-คะแนน'!C51="","",'ชื่อ-คะแนน'!BS51)</f>
        <v/>
      </c>
    </row>
    <row r="51" spans="1:11" s="3" customFormat="1" ht="18" customHeight="1" x14ac:dyDescent="0.5">
      <c r="A51" s="239"/>
      <c r="B51" s="276" t="str">
        <f>'ชื่อ-คะแนน'!A52</f>
        <v/>
      </c>
      <c r="C51" s="499">
        <f>'ชื่อ-คะแนน'!B52</f>
        <v>0</v>
      </c>
      <c r="D51" s="1315">
        <f>'ชื่อ-คะแนน'!C52</f>
        <v>0</v>
      </c>
      <c r="E51" s="301" t="str">
        <f>แจ้งผล!E53</f>
        <v/>
      </c>
      <c r="F51" s="500" t="str">
        <f>'ชื่อ-คะแนน'!AT52</f>
        <v/>
      </c>
      <c r="G51" s="288" t="str">
        <f>'ชื่อ-คะแนน'!AW52</f>
        <v/>
      </c>
      <c r="H51" s="501" t="str">
        <f>'ชื่อ-คะแนน'!AY52</f>
        <v/>
      </c>
      <c r="I51" s="286" t="str">
        <f>IF('ชื่อ-คะแนน'!C52="","",เวลา!EI53)</f>
        <v/>
      </c>
      <c r="J51" s="415" t="str">
        <f>IF('ชื่อ-คะแนน'!C52="","",IF(ปก!$C$10="กิจกรรมพัฒนาผู้เรียน","---",เวลา!EN53))</f>
        <v/>
      </c>
      <c r="K51" s="502" t="str">
        <f>IF('ชื่อ-คะแนน'!C52="","",'ชื่อ-คะแนน'!BS52)</f>
        <v/>
      </c>
    </row>
    <row r="52" spans="1:11" s="3" customFormat="1" ht="18" customHeight="1" x14ac:dyDescent="0.5">
      <c r="A52" s="239"/>
      <c r="B52" s="276" t="str">
        <f>'ชื่อ-คะแนน'!A53</f>
        <v/>
      </c>
      <c r="C52" s="499">
        <f>'ชื่อ-คะแนน'!B53</f>
        <v>0</v>
      </c>
      <c r="D52" s="1315">
        <f>'ชื่อ-คะแนน'!C53</f>
        <v>0</v>
      </c>
      <c r="E52" s="301" t="str">
        <f>แจ้งผล!E54</f>
        <v/>
      </c>
      <c r="F52" s="500" t="str">
        <f>'ชื่อ-คะแนน'!AT53</f>
        <v/>
      </c>
      <c r="G52" s="288" t="str">
        <f>'ชื่อ-คะแนน'!AW53</f>
        <v/>
      </c>
      <c r="H52" s="501" t="str">
        <f>'ชื่อ-คะแนน'!AY53</f>
        <v/>
      </c>
      <c r="I52" s="286" t="str">
        <f>IF('ชื่อ-คะแนน'!C53="","",เวลา!EI54)</f>
        <v/>
      </c>
      <c r="J52" s="415" t="str">
        <f>IF('ชื่อ-คะแนน'!C53="","",IF(ปก!$C$10="กิจกรรมพัฒนาผู้เรียน","---",เวลา!EN54))</f>
        <v/>
      </c>
      <c r="K52" s="502" t="str">
        <f>IF('ชื่อ-คะแนน'!C53="","",'ชื่อ-คะแนน'!BS53)</f>
        <v/>
      </c>
    </row>
    <row r="53" spans="1:11" s="3" customFormat="1" ht="18" customHeight="1" x14ac:dyDescent="0.5">
      <c r="A53" s="239"/>
      <c r="B53" s="276" t="str">
        <f>'ชื่อ-คะแนน'!A54</f>
        <v/>
      </c>
      <c r="C53" s="499">
        <f>'ชื่อ-คะแนน'!B54</f>
        <v>0</v>
      </c>
      <c r="D53" s="1315">
        <f>'ชื่อ-คะแนน'!C54</f>
        <v>0</v>
      </c>
      <c r="E53" s="301" t="str">
        <f>แจ้งผล!E55</f>
        <v/>
      </c>
      <c r="F53" s="500" t="str">
        <f>'ชื่อ-คะแนน'!AT54</f>
        <v/>
      </c>
      <c r="G53" s="288" t="str">
        <f>'ชื่อ-คะแนน'!AW54</f>
        <v/>
      </c>
      <c r="H53" s="501" t="str">
        <f>'ชื่อ-คะแนน'!AY54</f>
        <v/>
      </c>
      <c r="I53" s="286" t="str">
        <f>IF('ชื่อ-คะแนน'!C54="","",เวลา!EI55)</f>
        <v/>
      </c>
      <c r="J53" s="415" t="str">
        <f>IF('ชื่อ-คะแนน'!C54="","",IF(ปก!$C$10="กิจกรรมพัฒนาผู้เรียน","---",เวลา!EN55))</f>
        <v/>
      </c>
      <c r="K53" s="502" t="str">
        <f>IF('ชื่อ-คะแนน'!C54="","",'ชื่อ-คะแนน'!BS54)</f>
        <v/>
      </c>
    </row>
    <row r="54" spans="1:11" s="3" customFormat="1" ht="18" customHeight="1" thickBot="1" x14ac:dyDescent="0.55000000000000004">
      <c r="A54" s="239"/>
      <c r="B54" s="303" t="str">
        <f>'ชื่อ-คะแนน'!A55</f>
        <v/>
      </c>
      <c r="C54" s="505">
        <f>'ชื่อ-คะแนน'!B55</f>
        <v>0</v>
      </c>
      <c r="D54" s="1316">
        <f>'ชื่อ-คะแนน'!C55</f>
        <v>0</v>
      </c>
      <c r="E54" s="302" t="str">
        <f>แจ้งผล!E56</f>
        <v/>
      </c>
      <c r="F54" s="503" t="str">
        <f>'ชื่อ-คะแนน'!AT55</f>
        <v/>
      </c>
      <c r="G54" s="298" t="str">
        <f>'ชื่อ-คะแนน'!AW55</f>
        <v/>
      </c>
      <c r="H54" s="506" t="str">
        <f>'ชื่อ-คะแนน'!AY55</f>
        <v/>
      </c>
      <c r="I54" s="306" t="str">
        <f>IF('ชื่อ-คะแนน'!C55="","",เวลา!EI56)</f>
        <v/>
      </c>
      <c r="J54" s="421" t="str">
        <f>IF('ชื่อ-คะแนน'!C55="","",IF(ปก!$C$10="กิจกรรมพัฒนาผู้เรียน","---",เวลา!EN56))</f>
        <v/>
      </c>
      <c r="K54" s="504" t="str">
        <f>IF('ชื่อ-คะแนน'!C55="","",'ชื่อ-คะแนน'!BS55)</f>
        <v/>
      </c>
    </row>
    <row r="55" spans="1:11" s="3" customFormat="1" ht="18" hidden="1" customHeight="1" x14ac:dyDescent="0.5">
      <c r="A55" s="239"/>
      <c r="B55" s="262" t="str">
        <f>'ชื่อ-คะแนน'!A56</f>
        <v/>
      </c>
      <c r="C55" s="495">
        <f>'ชื่อ-คะแนน'!B56</f>
        <v>0</v>
      </c>
      <c r="D55" s="264" t="e">
        <f>'ชื่อ-คะแนน'!#REF!&amp;" "&amp;'ชื่อ-คะแนน'!C56</f>
        <v>#REF!</v>
      </c>
      <c r="E55" s="300" t="str">
        <f>แจ้งผล!E57</f>
        <v/>
      </c>
      <c r="F55" s="496" t="str">
        <f>'ชื่อ-คะแนน'!AT56</f>
        <v/>
      </c>
      <c r="G55" s="273" t="str">
        <f>'ชื่อ-คะแนน'!AW56</f>
        <v/>
      </c>
      <c r="H55" s="497" t="str">
        <f>'ชื่อ-คะแนน'!AY56</f>
        <v/>
      </c>
      <c r="I55" s="271" t="str">
        <f>IF('ชื่อ-คะแนน'!C56="","",เวลา!EI57)</f>
        <v/>
      </c>
      <c r="J55" s="414" t="str">
        <f>IF('ชื่อ-คะแนน'!C56="","",IF(ปก!$C$10="กิจกรรมพัฒนาผู้เรียน","---",เวลา!EN57))</f>
        <v/>
      </c>
      <c r="K55" s="498" t="str">
        <f>IF('ชื่อ-คะแนน'!C56="","",'ชื่อ-คะแนน'!BS56)</f>
        <v/>
      </c>
    </row>
    <row r="56" spans="1:11" s="3" customFormat="1" ht="18" hidden="1" customHeight="1" x14ac:dyDescent="0.5">
      <c r="A56" s="239"/>
      <c r="B56" s="276" t="str">
        <f>'ชื่อ-คะแนน'!A57</f>
        <v/>
      </c>
      <c r="C56" s="499">
        <f>'ชื่อ-คะแนน'!B57</f>
        <v>0</v>
      </c>
      <c r="D56" s="278" t="e">
        <f>'ชื่อ-คะแนน'!#REF!&amp;" "&amp;'ชื่อ-คะแนน'!C57</f>
        <v>#REF!</v>
      </c>
      <c r="E56" s="301" t="str">
        <f>แจ้งผล!E58</f>
        <v/>
      </c>
      <c r="F56" s="500" t="str">
        <f>'ชื่อ-คะแนน'!AT57</f>
        <v/>
      </c>
      <c r="G56" s="288" t="str">
        <f>'ชื่อ-คะแนน'!AW57</f>
        <v/>
      </c>
      <c r="H56" s="501" t="str">
        <f>'ชื่อ-คะแนน'!AY57</f>
        <v/>
      </c>
      <c r="I56" s="286" t="str">
        <f>IF('ชื่อ-คะแนน'!C57="","",เวลา!EI58)</f>
        <v/>
      </c>
      <c r="J56" s="415" t="str">
        <f>IF('ชื่อ-คะแนน'!C57="","",IF(ปก!$C$10="กิจกรรมพัฒนาผู้เรียน","---",เวลา!EN58))</f>
        <v/>
      </c>
      <c r="K56" s="502" t="str">
        <f>IF('ชื่อ-คะแนน'!C57="","",'ชื่อ-คะแนน'!BS57)</f>
        <v/>
      </c>
    </row>
    <row r="57" spans="1:11" s="3" customFormat="1" ht="18" hidden="1" customHeight="1" x14ac:dyDescent="0.5">
      <c r="A57" s="239"/>
      <c r="B57" s="276" t="str">
        <f>'ชื่อ-คะแนน'!A58</f>
        <v/>
      </c>
      <c r="C57" s="499">
        <f>'ชื่อ-คะแนน'!B58</f>
        <v>0</v>
      </c>
      <c r="D57" s="278" t="e">
        <f>'ชื่อ-คะแนน'!#REF!&amp;" "&amp;'ชื่อ-คะแนน'!C58</f>
        <v>#REF!</v>
      </c>
      <c r="E57" s="301" t="str">
        <f>แจ้งผล!E59</f>
        <v/>
      </c>
      <c r="F57" s="500" t="str">
        <f>'ชื่อ-คะแนน'!AT58</f>
        <v/>
      </c>
      <c r="G57" s="288" t="str">
        <f>'ชื่อ-คะแนน'!AW58</f>
        <v/>
      </c>
      <c r="H57" s="501" t="str">
        <f>'ชื่อ-คะแนน'!AY58</f>
        <v/>
      </c>
      <c r="I57" s="286" t="str">
        <f>IF('ชื่อ-คะแนน'!C58="","",เวลา!EI59)</f>
        <v/>
      </c>
      <c r="J57" s="415" t="str">
        <f>IF('ชื่อ-คะแนน'!C58="","",IF(ปก!$C$10="กิจกรรมพัฒนาผู้เรียน","---",เวลา!EN59))</f>
        <v/>
      </c>
      <c r="K57" s="502" t="str">
        <f>IF('ชื่อ-คะแนน'!C58="","",'ชื่อ-คะแนน'!BS58)</f>
        <v/>
      </c>
    </row>
    <row r="58" spans="1:11" s="3" customFormat="1" ht="18" hidden="1" customHeight="1" x14ac:dyDescent="0.5">
      <c r="A58" s="239"/>
      <c r="B58" s="276" t="str">
        <f>'ชื่อ-คะแนน'!A59</f>
        <v/>
      </c>
      <c r="C58" s="499">
        <f>'ชื่อ-คะแนน'!B59</f>
        <v>0</v>
      </c>
      <c r="D58" s="278" t="e">
        <f>'ชื่อ-คะแนน'!#REF!&amp;" "&amp;'ชื่อ-คะแนน'!C59</f>
        <v>#REF!</v>
      </c>
      <c r="E58" s="301" t="str">
        <f>แจ้งผล!E60</f>
        <v/>
      </c>
      <c r="F58" s="500" t="str">
        <f>'ชื่อ-คะแนน'!AT59</f>
        <v/>
      </c>
      <c r="G58" s="288" t="str">
        <f>'ชื่อ-คะแนน'!AW59</f>
        <v/>
      </c>
      <c r="H58" s="501" t="str">
        <f>'ชื่อ-คะแนน'!AY59</f>
        <v/>
      </c>
      <c r="I58" s="286" t="str">
        <f>IF('ชื่อ-คะแนน'!C59="","",เวลา!EI60)</f>
        <v/>
      </c>
      <c r="J58" s="415" t="str">
        <f>IF('ชื่อ-คะแนน'!C59="","",IF(ปก!$C$10="กิจกรรมพัฒนาผู้เรียน","---",เวลา!EN60))</f>
        <v/>
      </c>
      <c r="K58" s="502" t="str">
        <f>IF('ชื่อ-คะแนน'!C59="","",'ชื่อ-คะแนน'!BS59)</f>
        <v/>
      </c>
    </row>
    <row r="59" spans="1:11" s="3" customFormat="1" ht="18" hidden="1" customHeight="1" thickBot="1" x14ac:dyDescent="0.55000000000000004">
      <c r="A59" s="239"/>
      <c r="B59" s="276" t="str">
        <f>'ชื่อ-คะแนน'!A60</f>
        <v/>
      </c>
      <c r="C59" s="499">
        <f>'ชื่อ-คะแนน'!B60</f>
        <v>0</v>
      </c>
      <c r="D59" s="278" t="e">
        <f>'ชื่อ-คะแนน'!#REF!&amp;" "&amp;'ชื่อ-คะแนน'!C60</f>
        <v>#REF!</v>
      </c>
      <c r="E59" s="302" t="str">
        <f>แจ้งผล!E61</f>
        <v/>
      </c>
      <c r="F59" s="503" t="str">
        <f>'ชื่อ-คะแนน'!AT60</f>
        <v/>
      </c>
      <c r="G59" s="298" t="str">
        <f>'ชื่อ-คะแนน'!AW60</f>
        <v/>
      </c>
      <c r="H59" s="501" t="str">
        <f>'ชื่อ-คะแนน'!AY60</f>
        <v/>
      </c>
      <c r="I59" s="286" t="str">
        <f>IF('ชื่อ-คะแนน'!C60="","",เวลา!EI61)</f>
        <v/>
      </c>
      <c r="J59" s="416" t="str">
        <f>IF('ชื่อ-คะแนน'!C60="","",IF(ปก!$C$10="กิจกรรมพัฒนาผู้เรียน","---",เวลา!EN61))</f>
        <v/>
      </c>
      <c r="K59" s="504" t="str">
        <f>IF('ชื่อ-คะแนน'!C60="","",'ชื่อ-คะแนน'!BS60)</f>
        <v/>
      </c>
    </row>
    <row r="60" spans="1:11" s="3" customFormat="1" ht="18" hidden="1" customHeight="1" x14ac:dyDescent="0.5">
      <c r="A60" s="239"/>
      <c r="B60" s="262" t="str">
        <f>'ชื่อ-คะแนน'!A61</f>
        <v/>
      </c>
      <c r="C60" s="495">
        <f>'ชื่อ-คะแนน'!B61</f>
        <v>0</v>
      </c>
      <c r="D60" s="264" t="e">
        <f>'ชื่อ-คะแนน'!#REF!&amp;" "&amp;'ชื่อ-คะแนน'!C61</f>
        <v>#REF!</v>
      </c>
      <c r="E60" s="300" t="str">
        <f>แจ้งผล!E62</f>
        <v/>
      </c>
      <c r="F60" s="496" t="str">
        <f>'ชื่อ-คะแนน'!AT61</f>
        <v/>
      </c>
      <c r="G60" s="273" t="str">
        <f>'ชื่อ-คะแนน'!AW61</f>
        <v/>
      </c>
      <c r="H60" s="497" t="str">
        <f>'ชื่อ-คะแนน'!AY61</f>
        <v/>
      </c>
      <c r="I60" s="271" t="str">
        <f>IF('ชื่อ-คะแนน'!C61="","",เวลา!EI62)</f>
        <v/>
      </c>
      <c r="J60" s="414" t="str">
        <f>IF('ชื่อ-คะแนน'!C61="","",IF(ปก!$C$10="กิจกรรมพัฒนาผู้เรียน","---",เวลา!EN62))</f>
        <v/>
      </c>
      <c r="K60" s="498" t="str">
        <f>IF('ชื่อ-คะแนน'!C61="","",'ชื่อ-คะแนน'!BS61)</f>
        <v/>
      </c>
    </row>
    <row r="61" spans="1:11" s="3" customFormat="1" ht="18" hidden="1" customHeight="1" x14ac:dyDescent="0.5">
      <c r="A61" s="239"/>
      <c r="B61" s="276" t="str">
        <f>'ชื่อ-คะแนน'!A62</f>
        <v/>
      </c>
      <c r="C61" s="499">
        <f>'ชื่อ-คะแนน'!B62</f>
        <v>0</v>
      </c>
      <c r="D61" s="278" t="e">
        <f>'ชื่อ-คะแนน'!#REF!&amp;" "&amp;'ชื่อ-คะแนน'!C62</f>
        <v>#REF!</v>
      </c>
      <c r="E61" s="301" t="str">
        <f>แจ้งผล!E63</f>
        <v/>
      </c>
      <c r="F61" s="500" t="str">
        <f>'ชื่อ-คะแนน'!AT62</f>
        <v/>
      </c>
      <c r="G61" s="288" t="str">
        <f>'ชื่อ-คะแนน'!AW62</f>
        <v/>
      </c>
      <c r="H61" s="501" t="str">
        <f>'ชื่อ-คะแนน'!AY62</f>
        <v/>
      </c>
      <c r="I61" s="286" t="str">
        <f>IF('ชื่อ-คะแนน'!C62="","",เวลา!EI63)</f>
        <v/>
      </c>
      <c r="J61" s="415" t="str">
        <f>IF('ชื่อ-คะแนน'!C62="","",IF(ปก!$C$10="กิจกรรมพัฒนาผู้เรียน","---",เวลา!EN63))</f>
        <v/>
      </c>
      <c r="K61" s="502" t="str">
        <f>IF('ชื่อ-คะแนน'!C62="","",'ชื่อ-คะแนน'!BS62)</f>
        <v/>
      </c>
    </row>
    <row r="62" spans="1:11" s="3" customFormat="1" ht="18" hidden="1" customHeight="1" x14ac:dyDescent="0.5">
      <c r="A62" s="239"/>
      <c r="B62" s="276" t="str">
        <f>'ชื่อ-คะแนน'!A63</f>
        <v/>
      </c>
      <c r="C62" s="499">
        <f>'ชื่อ-คะแนน'!B63</f>
        <v>0</v>
      </c>
      <c r="D62" s="278" t="e">
        <f>'ชื่อ-คะแนน'!#REF!&amp;" "&amp;'ชื่อ-คะแนน'!C63</f>
        <v>#REF!</v>
      </c>
      <c r="E62" s="301" t="str">
        <f>แจ้งผล!E64</f>
        <v/>
      </c>
      <c r="F62" s="500" t="str">
        <f>'ชื่อ-คะแนน'!AT63</f>
        <v/>
      </c>
      <c r="G62" s="288" t="str">
        <f>'ชื่อ-คะแนน'!AW63</f>
        <v/>
      </c>
      <c r="H62" s="501" t="str">
        <f>'ชื่อ-คะแนน'!AY63</f>
        <v/>
      </c>
      <c r="I62" s="286" t="str">
        <f>IF('ชื่อ-คะแนน'!C63="","",เวลา!EI64)</f>
        <v/>
      </c>
      <c r="J62" s="415" t="str">
        <f>IF('ชื่อ-คะแนน'!C63="","",IF(ปก!$C$10="กิจกรรมพัฒนาผู้เรียน","---",เวลา!EN64))</f>
        <v/>
      </c>
      <c r="K62" s="502" t="str">
        <f>IF('ชื่อ-คะแนน'!C63="","",'ชื่อ-คะแนน'!BS63)</f>
        <v/>
      </c>
    </row>
    <row r="63" spans="1:11" s="3" customFormat="1" ht="18" hidden="1" customHeight="1" x14ac:dyDescent="0.5">
      <c r="A63" s="239"/>
      <c r="B63" s="276" t="str">
        <f>'ชื่อ-คะแนน'!A64</f>
        <v/>
      </c>
      <c r="C63" s="499">
        <f>'ชื่อ-คะแนน'!B64</f>
        <v>0</v>
      </c>
      <c r="D63" s="278" t="e">
        <f>'ชื่อ-คะแนน'!#REF!&amp;" "&amp;'ชื่อ-คะแนน'!C64</f>
        <v>#REF!</v>
      </c>
      <c r="E63" s="301" t="str">
        <f>แจ้งผล!E65</f>
        <v/>
      </c>
      <c r="F63" s="500" t="str">
        <f>'ชื่อ-คะแนน'!AT64</f>
        <v/>
      </c>
      <c r="G63" s="288" t="str">
        <f>'ชื่อ-คะแนน'!AW64</f>
        <v/>
      </c>
      <c r="H63" s="501" t="str">
        <f>'ชื่อ-คะแนน'!AY64</f>
        <v/>
      </c>
      <c r="I63" s="286" t="str">
        <f>IF('ชื่อ-คะแนน'!C64="","",เวลา!EI65)</f>
        <v/>
      </c>
      <c r="J63" s="415" t="str">
        <f>IF('ชื่อ-คะแนน'!C64="","",IF(ปก!$C$10="กิจกรรมพัฒนาผู้เรียน","---",เวลา!EN65))</f>
        <v/>
      </c>
      <c r="K63" s="502" t="str">
        <f>IF('ชื่อ-คะแนน'!C64="","",'ชื่อ-คะแนน'!BS64)</f>
        <v/>
      </c>
    </row>
    <row r="64" spans="1:11" s="3" customFormat="1" ht="18" hidden="1" customHeight="1" thickBot="1" x14ac:dyDescent="0.55000000000000004">
      <c r="A64" s="239"/>
      <c r="B64" s="303" t="str">
        <f>'ชื่อ-คะแนน'!A65</f>
        <v/>
      </c>
      <c r="C64" s="505">
        <f>'ชื่อ-คะแนน'!B65</f>
        <v>0</v>
      </c>
      <c r="D64" s="305" t="e">
        <f>'ชื่อ-คะแนน'!#REF!&amp;" "&amp;'ชื่อ-คะแนน'!C65</f>
        <v>#REF!</v>
      </c>
      <c r="E64" s="302" t="str">
        <f>แจ้งผล!E66</f>
        <v/>
      </c>
      <c r="F64" s="503" t="str">
        <f>'ชื่อ-คะแนน'!AT65</f>
        <v/>
      </c>
      <c r="G64" s="298" t="str">
        <f>'ชื่อ-คะแนน'!AW65</f>
        <v/>
      </c>
      <c r="H64" s="506" t="str">
        <f>'ชื่อ-คะแนน'!AY65</f>
        <v/>
      </c>
      <c r="I64" s="306" t="str">
        <f>IF('ชื่อ-คะแนน'!C65="","",เวลา!EI66)</f>
        <v/>
      </c>
      <c r="J64" s="421" t="str">
        <f>IF('ชื่อ-คะแนน'!C65="","",IF(ปก!$C$10="กิจกรรมพัฒนาผู้เรียน","---",เวลา!EN66))</f>
        <v/>
      </c>
      <c r="K64" s="504" t="str">
        <f>IF('ชื่อ-คะแนน'!C65="","",'ชื่อ-คะแนน'!BS65)</f>
        <v/>
      </c>
    </row>
    <row r="65" spans="1:11" x14ac:dyDescent="0.5">
      <c r="A65" s="364"/>
      <c r="B65" s="507"/>
      <c r="C65" s="508"/>
      <c r="D65" s="508"/>
      <c r="E65" s="507"/>
      <c r="F65" s="507"/>
      <c r="G65" s="507"/>
      <c r="H65" s="507"/>
      <c r="I65" s="507"/>
      <c r="J65" s="507"/>
      <c r="K65" s="507"/>
    </row>
    <row r="66" spans="1:11" x14ac:dyDescent="0.5">
      <c r="A66" s="364"/>
      <c r="B66" s="507"/>
      <c r="C66" s="508"/>
      <c r="D66" s="509" t="s">
        <v>69</v>
      </c>
      <c r="E66" s="507"/>
      <c r="F66" s="507"/>
      <c r="G66" s="507"/>
      <c r="H66" s="507"/>
      <c r="I66" s="507"/>
      <c r="J66" s="507"/>
      <c r="K66" s="507"/>
    </row>
    <row r="67" spans="1:11" x14ac:dyDescent="0.5">
      <c r="A67" s="364"/>
      <c r="B67" s="507"/>
      <c r="C67" s="508"/>
      <c r="D67" s="510" t="str">
        <f>ปก!E12 &amp;"  "&amp;"("&amp;ปก!F12&amp;")"</f>
        <v>ครูผู้สอน  (นายxxxxxxxxxxxxxxx)</v>
      </c>
      <c r="E67" s="511"/>
      <c r="F67" s="511"/>
      <c r="G67" s="507"/>
      <c r="H67" s="507"/>
      <c r="I67" s="507"/>
      <c r="J67" s="507"/>
      <c r="K67" s="507"/>
    </row>
    <row r="68" spans="1:11" x14ac:dyDescent="0.5">
      <c r="E68" s="429"/>
    </row>
    <row r="69" spans="1:11" ht="23.25" x14ac:dyDescent="0.5">
      <c r="E69" s="427"/>
    </row>
    <row r="70" spans="1:11" x14ac:dyDescent="0.5">
      <c r="E70" s="433"/>
    </row>
    <row r="71" spans="1:11" x14ac:dyDescent="0.5">
      <c r="E71" s="434"/>
    </row>
    <row r="72" spans="1:11" x14ac:dyDescent="0.5">
      <c r="E72" s="433"/>
    </row>
    <row r="73" spans="1:11" x14ac:dyDescent="0.5">
      <c r="E73" s="438"/>
    </row>
    <row r="74" spans="1:11" x14ac:dyDescent="0.5">
      <c r="E74" s="438"/>
    </row>
    <row r="75" spans="1:11" x14ac:dyDescent="0.5">
      <c r="E75" s="438"/>
    </row>
    <row r="76" spans="1:11" ht="23.25" x14ac:dyDescent="0.5">
      <c r="E76" s="427"/>
    </row>
    <row r="77" spans="1:11" x14ac:dyDescent="0.5">
      <c r="E77" s="438"/>
    </row>
    <row r="78" spans="1:11" x14ac:dyDescent="0.5">
      <c r="E78" s="438"/>
    </row>
    <row r="79" spans="1:11" x14ac:dyDescent="0.5">
      <c r="E79" s="438"/>
    </row>
    <row r="80" spans="1:11" ht="23.25" x14ac:dyDescent="0.5">
      <c r="E80" s="427"/>
    </row>
    <row r="81" spans="5:5" x14ac:dyDescent="0.5">
      <c r="E81" s="438"/>
    </row>
    <row r="82" spans="5:5" x14ac:dyDescent="0.5">
      <c r="E82" s="438"/>
    </row>
  </sheetData>
  <sheetProtection algorithmName="SHA-512" hashValue="2WRybOm3+AfbHyXTjhvppWen9Vw4Po+NREyaurPILIXNKOY2L/xCIDsrdP+e+PXeMWHZXK/max94Gn9AZus2GA==" saltValue="JZgNwJaWvTQmiWo3yrweTA==" spinCount="100000" sheet="1" objects="1" scenarios="1" formatCells="0" autoFilter="0"/>
  <autoFilter ref="B4:C54" xr:uid="{00000000-0009-0000-0000-000009000000}"/>
  <mergeCells count="3">
    <mergeCell ref="A1:D1"/>
    <mergeCell ref="E1:K1"/>
    <mergeCell ref="A2:I2"/>
  </mergeCells>
  <phoneticPr fontId="6" type="noConversion"/>
  <conditionalFormatting sqref="F5:F64">
    <cfRule type="cellIs" dxfId="24" priority="1" stopIfTrue="1" operator="lessThan">
      <formula>49.5</formula>
    </cfRule>
  </conditionalFormatting>
  <conditionalFormatting sqref="G5:G64">
    <cfRule type="cellIs" dxfId="23" priority="2" stopIfTrue="1" operator="equal">
      <formula>"0"</formula>
    </cfRule>
    <cfRule type="cellIs" dxfId="22" priority="3" stopIfTrue="1" operator="equal">
      <formula>"ร"</formula>
    </cfRule>
    <cfRule type="cellIs" dxfId="21" priority="4" stopIfTrue="1" operator="equal">
      <formula>"มส"</formula>
    </cfRule>
  </conditionalFormatting>
  <conditionalFormatting sqref="E5:E64">
    <cfRule type="cellIs" dxfId="20" priority="5" stopIfTrue="1" operator="equal">
      <formula>"ออก"</formula>
    </cfRule>
    <cfRule type="cellIs" dxfId="19" priority="6" stopIfTrue="1" operator="equal">
      <formula>"ย้าย"</formula>
    </cfRule>
    <cfRule type="cellIs" dxfId="18" priority="7" stopIfTrue="1" operator="equal">
      <formula>"มส"</formula>
    </cfRule>
  </conditionalFormatting>
  <printOptions horizontalCentered="1"/>
  <pageMargins left="0.35433070866141736" right="0.15748031496062992" top="0.23622047244094491" bottom="0" header="0.51181102362204722" footer="0.51181102362204722"/>
  <pageSetup paperSize="9" scale="80" orientation="portrait" blackAndWhite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50"/>
  </sheetPr>
  <dimension ref="A1:L67"/>
  <sheetViews>
    <sheetView showZeros="0" view="pageBreakPreview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H5" sqref="H5"/>
    </sheetView>
  </sheetViews>
  <sheetFormatPr defaultRowHeight="21.75" x14ac:dyDescent="0.5"/>
  <cols>
    <col min="1" max="1" width="3.140625" style="307" customWidth="1"/>
    <col min="2" max="2" width="3.7109375" style="308" customWidth="1"/>
    <col min="3" max="3" width="10.140625" style="309" customWidth="1"/>
    <col min="4" max="4" width="32.5703125" style="309" customWidth="1"/>
    <col min="5" max="5" width="4.85546875" style="309" customWidth="1"/>
    <col min="6" max="6" width="7.140625" style="308" customWidth="1"/>
    <col min="7" max="7" width="8.140625" style="308" customWidth="1"/>
    <col min="8" max="8" width="7.5703125" style="308" customWidth="1"/>
    <col min="9" max="10" width="12.5703125" style="308" customWidth="1"/>
    <col min="11" max="11" width="24.5703125" style="308" customWidth="1"/>
    <col min="12" max="12" width="1.5703125" style="69" customWidth="1"/>
  </cols>
  <sheetData>
    <row r="1" spans="1:12" ht="20.25" customHeight="1" x14ac:dyDescent="0.5">
      <c r="A1" s="1887" t="s">
        <v>7</v>
      </c>
      <c r="B1" s="1887"/>
      <c r="C1" s="1887"/>
      <c r="D1" s="1887"/>
      <c r="E1" s="443"/>
      <c r="F1" s="1890" t="str">
        <f>ปก!A6</f>
        <v>โรงเรียนศักดิ์สุนันท์วิทยา ตำบลแม่พริก อำเภอแม่พริก จังหวัดลำปาง</v>
      </c>
      <c r="G1" s="1890"/>
      <c r="H1" s="1890"/>
      <c r="I1" s="1890"/>
      <c r="J1" s="1890"/>
      <c r="K1" s="1890"/>
      <c r="L1" s="444"/>
    </row>
    <row r="2" spans="1:12" ht="20.25" customHeight="1" x14ac:dyDescent="0.5">
      <c r="A2" s="1891" t="str">
        <f>ปก!B10&amp;"  "&amp;ปก!C10&amp;"       รหัส/รายวิชา"&amp;" "&amp;ปก!H10</f>
        <v>กลุ่มสาระ  เลือกจากรายการ       รหัส/รายวิชา x21242 xxxxxxxxxxxxx</v>
      </c>
      <c r="B2" s="1891"/>
      <c r="C2" s="1891"/>
      <c r="D2" s="1891"/>
      <c r="E2" s="1891"/>
      <c r="F2" s="1891"/>
      <c r="G2" s="1891"/>
      <c r="H2" s="1891"/>
      <c r="I2" s="1891"/>
      <c r="J2" s="445"/>
      <c r="K2" s="446" t="str">
        <f>ปก!C7</f>
        <v>ภาคเรียนที่ 1  ปีการศึกษา 2566</v>
      </c>
      <c r="L2" s="444"/>
    </row>
    <row r="3" spans="1:12" ht="26.25" customHeight="1" thickBot="1" x14ac:dyDescent="0.55000000000000004">
      <c r="A3" s="447" t="str">
        <f>ปก!B8&amp;ปก!D8</f>
        <v>ชั้นมัธยมศึกษาปีที่ 5/2</v>
      </c>
      <c r="B3" s="377"/>
      <c r="C3" s="239"/>
      <c r="D3" s="239"/>
      <c r="E3" s="239"/>
      <c r="F3" s="377"/>
      <c r="G3" s="448" t="str">
        <f>" เวลาเต็ม"&amp;" "&amp;เวลา!EI3&amp;" "&amp;"ชม."&amp;" ขาดได้ไม่เกิน "&amp;เวลา!EI4&amp;" ชม."</f>
        <v xml:space="preserve"> เวลาเต็ม 54 ชม. ขาดได้ไม่เกิน 11 ชม.</v>
      </c>
      <c r="H3" s="1889" t="str">
        <f>ปก!B11&amp;" "&amp;ปก!C11&amp;" "&amp;ปก!D11&amp;" "&amp;ปก!I11&amp;" "&amp;ปก!E12&amp;ปก!F12</f>
        <v>หน่วยการเรียน 1.5 หน่วยกิต 3 คาบ ครูผู้สอนนายxxxxxxxxxxxxxxx</v>
      </c>
      <c r="I3" s="1889"/>
      <c r="J3" s="1889"/>
      <c r="K3" s="1889"/>
      <c r="L3" s="444"/>
    </row>
    <row r="4" spans="1:12" ht="20.25" customHeight="1" thickBot="1" x14ac:dyDescent="0.55000000000000004">
      <c r="A4" s="255"/>
      <c r="B4" s="382" t="s">
        <v>43</v>
      </c>
      <c r="C4" s="449" t="s">
        <v>53</v>
      </c>
      <c r="D4" s="450" t="str">
        <f>'ชื่อ-คะแนน'!C2</f>
        <v>ชื่อ - สกุล</v>
      </c>
      <c r="E4" s="451" t="s">
        <v>230</v>
      </c>
      <c r="F4" s="452" t="s">
        <v>110</v>
      </c>
      <c r="G4" s="453" t="s">
        <v>125</v>
      </c>
      <c r="H4" s="454" t="s">
        <v>126</v>
      </c>
      <c r="I4" s="455" t="s">
        <v>127</v>
      </c>
      <c r="J4" s="456" t="s">
        <v>128</v>
      </c>
      <c r="K4" s="457" t="s">
        <v>30</v>
      </c>
      <c r="L4" s="444"/>
    </row>
    <row r="5" spans="1:12" s="3" customFormat="1" ht="18" customHeight="1" x14ac:dyDescent="0.5">
      <c r="A5" s="239"/>
      <c r="B5" s="262">
        <f>'ชื่อ-คะแนน'!A6</f>
        <v>1</v>
      </c>
      <c r="C5" s="458" t="str">
        <f>'ชื่อ-คะแนน'!B6</f>
        <v>12686</v>
      </c>
      <c r="D5" s="1308" t="str">
        <f>'ชื่อ-คะแนน'!C6</f>
        <v>นางสาว ปริฉัตร  เดชพพันธุ์</v>
      </c>
      <c r="E5" s="460" t="str">
        <f>'ชื่อ-คะแนน'!D6</f>
        <v>เรียน</v>
      </c>
      <c r="F5" s="461">
        <f>IF('ชื่อ-คะแนน'!C6="","",เวลา!EI7)</f>
        <v>0</v>
      </c>
      <c r="G5" s="414" t="str">
        <f>แจ้งผล!T7</f>
        <v/>
      </c>
      <c r="H5" s="462" t="str">
        <f>IF('ชื่อ-คะแนน'!C6="","",เวลา!EL7)</f>
        <v/>
      </c>
      <c r="I5" s="463" t="str">
        <f>IF('ชื่อ-คะแนน'!C6="","",เวลา!EM7)</f>
        <v>-</v>
      </c>
      <c r="J5" s="464" t="str">
        <f>IF('ชื่อ-คะแนน'!C6="","",เวลา!EN7)</f>
        <v>-</v>
      </c>
      <c r="K5" s="465"/>
      <c r="L5" s="239"/>
    </row>
    <row r="6" spans="1:12" s="3" customFormat="1" ht="18" customHeight="1" x14ac:dyDescent="0.5">
      <c r="A6" s="239"/>
      <c r="B6" s="276">
        <f>'ชื่อ-คะแนน'!A7</f>
        <v>2</v>
      </c>
      <c r="C6" s="466" t="str">
        <f>'ชื่อ-คะแนน'!B7</f>
        <v>12707</v>
      </c>
      <c r="D6" s="1320" t="str">
        <f>'ชื่อ-คะแนน'!C7</f>
        <v>นาย กมลวัทน์  ช่อมณี</v>
      </c>
      <c r="E6" s="468" t="str">
        <f>'ชื่อ-คะแนน'!D7</f>
        <v>เรียน</v>
      </c>
      <c r="F6" s="469">
        <f>IF('ชื่อ-คะแนน'!C7="","",เวลา!EI8)</f>
        <v>0</v>
      </c>
      <c r="G6" s="415" t="str">
        <f>แจ้งผล!T8</f>
        <v/>
      </c>
      <c r="H6" s="470" t="str">
        <f>IF('ชื่อ-คะแนน'!C7="","",เวลา!EL8)</f>
        <v/>
      </c>
      <c r="I6" s="471" t="str">
        <f>IF('ชื่อ-คะแนน'!C7="","",เวลา!EM8)</f>
        <v>-</v>
      </c>
      <c r="J6" s="472" t="str">
        <f>IF('ชื่อ-คะแนน'!C7="","",เวลา!EN8)</f>
        <v>-</v>
      </c>
      <c r="K6" s="473"/>
      <c r="L6" s="239"/>
    </row>
    <row r="7" spans="1:12" s="3" customFormat="1" ht="18" customHeight="1" x14ac:dyDescent="0.5">
      <c r="A7" s="239"/>
      <c r="B7" s="276">
        <f>'ชื่อ-คะแนน'!A8</f>
        <v>3</v>
      </c>
      <c r="C7" s="466" t="str">
        <f>'ชื่อ-คะแนน'!B8</f>
        <v>12708</v>
      </c>
      <c r="D7" s="1320" t="str">
        <f>'ชื่อ-คะแนน'!C8</f>
        <v>นางสาว เกวลิน  โมลา</v>
      </c>
      <c r="E7" s="468" t="str">
        <f>'ชื่อ-คะแนน'!D8</f>
        <v>เรียน</v>
      </c>
      <c r="F7" s="469">
        <f>IF('ชื่อ-คะแนน'!C8="","",เวลา!EI9)</f>
        <v>0</v>
      </c>
      <c r="G7" s="415" t="str">
        <f>แจ้งผล!T9</f>
        <v/>
      </c>
      <c r="H7" s="470" t="str">
        <f>IF('ชื่อ-คะแนน'!C8="","",เวลา!EL9)</f>
        <v/>
      </c>
      <c r="I7" s="471" t="str">
        <f>IF('ชื่อ-คะแนน'!C8="","",เวลา!EM9)</f>
        <v>-</v>
      </c>
      <c r="J7" s="472" t="str">
        <f>IF('ชื่อ-คะแนน'!C8="","",เวลา!EN9)</f>
        <v>-</v>
      </c>
      <c r="K7" s="473"/>
      <c r="L7" s="239"/>
    </row>
    <row r="8" spans="1:12" s="3" customFormat="1" ht="18" customHeight="1" x14ac:dyDescent="0.5">
      <c r="A8" s="239"/>
      <c r="B8" s="276">
        <f>'ชื่อ-คะแนน'!A9</f>
        <v>4</v>
      </c>
      <c r="C8" s="466" t="str">
        <f>'ชื่อ-คะแนน'!B9</f>
        <v>12709</v>
      </c>
      <c r="D8" s="1320" t="str">
        <f>'ชื่อ-คะแนน'!C9</f>
        <v>สามเณร จิรกิตติ์  แก้วน้อย</v>
      </c>
      <c r="E8" s="468" t="str">
        <f>'ชื่อ-คะแนน'!D9</f>
        <v>เรียน</v>
      </c>
      <c r="F8" s="469">
        <f>IF('ชื่อ-คะแนน'!C9="","",เวลา!EI10)</f>
        <v>0</v>
      </c>
      <c r="G8" s="415" t="str">
        <f>แจ้งผล!T10</f>
        <v/>
      </c>
      <c r="H8" s="470" t="str">
        <f>IF('ชื่อ-คะแนน'!C9="","",เวลา!EL10)</f>
        <v/>
      </c>
      <c r="I8" s="471" t="str">
        <f>IF('ชื่อ-คะแนน'!C9="","",เวลา!EM10)</f>
        <v>-</v>
      </c>
      <c r="J8" s="472" t="str">
        <f>IF('ชื่อ-คะแนน'!C9="","",เวลา!EN10)</f>
        <v>-</v>
      </c>
      <c r="K8" s="473"/>
      <c r="L8" s="239"/>
    </row>
    <row r="9" spans="1:12" s="3" customFormat="1" ht="18" customHeight="1" thickBot="1" x14ac:dyDescent="0.55000000000000004">
      <c r="A9" s="239"/>
      <c r="B9" s="276">
        <f>'ชื่อ-คะแนน'!A10</f>
        <v>5</v>
      </c>
      <c r="C9" s="466" t="str">
        <f>'ชื่อ-คะแนน'!B10</f>
        <v>12710</v>
      </c>
      <c r="D9" s="1320" t="str">
        <f>'ชื่อ-คะแนน'!C10</f>
        <v>สามเณร จิรภัทร  แก้วน้อย</v>
      </c>
      <c r="E9" s="468" t="str">
        <f>'ชื่อ-คะแนน'!D10</f>
        <v>เรียน</v>
      </c>
      <c r="F9" s="469">
        <f>IF('ชื่อ-คะแนน'!C10="","",เวลา!EI11)</f>
        <v>0</v>
      </c>
      <c r="G9" s="416" t="str">
        <f>แจ้งผล!T11</f>
        <v/>
      </c>
      <c r="H9" s="474" t="str">
        <f>IF('ชื่อ-คะแนน'!C10="","",เวลา!EL11)</f>
        <v/>
      </c>
      <c r="I9" s="475" t="str">
        <f>IF('ชื่อ-คะแนน'!C10="","",เวลา!EM11)</f>
        <v>-</v>
      </c>
      <c r="J9" s="472" t="str">
        <f>IF('ชื่อ-คะแนน'!C10="","",เวลา!EN11)</f>
        <v>-</v>
      </c>
      <c r="K9" s="473"/>
      <c r="L9" s="239"/>
    </row>
    <row r="10" spans="1:12" s="3" customFormat="1" ht="18" customHeight="1" x14ac:dyDescent="0.5">
      <c r="A10" s="239"/>
      <c r="B10" s="262">
        <f>'ชื่อ-คะแนน'!A11</f>
        <v>6</v>
      </c>
      <c r="C10" s="458" t="str">
        <f>'ชื่อ-คะแนน'!B11</f>
        <v>12711</v>
      </c>
      <c r="D10" s="1308" t="str">
        <f>'ชื่อ-คะแนน'!C11</f>
        <v>นาย จิรายุ  คัตสงค์</v>
      </c>
      <c r="E10" s="460" t="str">
        <f>'ชื่อ-คะแนน'!D11</f>
        <v>เรียน</v>
      </c>
      <c r="F10" s="461">
        <f>IF('ชื่อ-คะแนน'!C11="","",เวลา!EI12)</f>
        <v>0</v>
      </c>
      <c r="G10" s="414" t="str">
        <f>แจ้งผล!T12</f>
        <v/>
      </c>
      <c r="H10" s="462" t="str">
        <f>IF('ชื่อ-คะแนน'!C11="","",เวลา!EL12)</f>
        <v/>
      </c>
      <c r="I10" s="463" t="str">
        <f>IF('ชื่อ-คะแนน'!C11="","",เวลา!EM12)</f>
        <v>-</v>
      </c>
      <c r="J10" s="464" t="str">
        <f>IF('ชื่อ-คะแนน'!C11="","",เวลา!EN12)</f>
        <v>-</v>
      </c>
      <c r="K10" s="465"/>
      <c r="L10" s="239"/>
    </row>
    <row r="11" spans="1:12" s="3" customFormat="1" ht="18" customHeight="1" x14ac:dyDescent="0.5">
      <c r="A11" s="239"/>
      <c r="B11" s="276">
        <f>'ชื่อ-คะแนน'!A12</f>
        <v>7</v>
      </c>
      <c r="C11" s="466" t="str">
        <f>'ชื่อ-คะแนน'!B12</f>
        <v>12712</v>
      </c>
      <c r="D11" s="1320" t="str">
        <f>'ชื่อ-คะแนน'!C12</f>
        <v>นาย ฐิติวุฒิ  ป้องกา</v>
      </c>
      <c r="E11" s="468" t="str">
        <f>'ชื่อ-คะแนน'!D12</f>
        <v>เรียน</v>
      </c>
      <c r="F11" s="469">
        <f>IF('ชื่อ-คะแนน'!C12="","",เวลา!EI13)</f>
        <v>0</v>
      </c>
      <c r="G11" s="415" t="str">
        <f>แจ้งผล!T13</f>
        <v/>
      </c>
      <c r="H11" s="470" t="str">
        <f>IF('ชื่อ-คะแนน'!C12="","",เวลา!EL13)</f>
        <v/>
      </c>
      <c r="I11" s="471" t="str">
        <f>IF('ชื่อ-คะแนน'!C12="","",เวลา!EM13)</f>
        <v>-</v>
      </c>
      <c r="J11" s="472" t="str">
        <f>IF('ชื่อ-คะแนน'!C12="","",เวลา!EN13)</f>
        <v>-</v>
      </c>
      <c r="K11" s="473"/>
      <c r="L11" s="239"/>
    </row>
    <row r="12" spans="1:12" s="3" customFormat="1" ht="18" customHeight="1" x14ac:dyDescent="0.5">
      <c r="A12" s="239"/>
      <c r="B12" s="276">
        <f>'ชื่อ-คะแนน'!A13</f>
        <v>8</v>
      </c>
      <c r="C12" s="466" t="str">
        <f>'ชื่อ-คะแนน'!B13</f>
        <v>12713</v>
      </c>
      <c r="D12" s="1320" t="str">
        <f>'ชื่อ-คะแนน'!C13</f>
        <v>นาย ณัฐกิตติ์  เมืองเดช</v>
      </c>
      <c r="E12" s="468" t="str">
        <f>'ชื่อ-คะแนน'!D13</f>
        <v>เรียน</v>
      </c>
      <c r="F12" s="469">
        <f>IF('ชื่อ-คะแนน'!C13="","",เวลา!EI14)</f>
        <v>0</v>
      </c>
      <c r="G12" s="415" t="str">
        <f>แจ้งผล!T14</f>
        <v/>
      </c>
      <c r="H12" s="470" t="str">
        <f>IF('ชื่อ-คะแนน'!C13="","",เวลา!EL14)</f>
        <v/>
      </c>
      <c r="I12" s="471" t="str">
        <f>IF('ชื่อ-คะแนน'!C13="","",เวลา!EM14)</f>
        <v>-</v>
      </c>
      <c r="J12" s="472" t="str">
        <f>IF('ชื่อ-คะแนน'!C13="","",เวลา!EN14)</f>
        <v>-</v>
      </c>
      <c r="K12" s="473"/>
      <c r="L12" s="239"/>
    </row>
    <row r="13" spans="1:12" s="3" customFormat="1" ht="18" customHeight="1" x14ac:dyDescent="0.5">
      <c r="A13" s="239"/>
      <c r="B13" s="276">
        <f>'ชื่อ-คะแนน'!A14</f>
        <v>9</v>
      </c>
      <c r="C13" s="466" t="str">
        <f>'ชื่อ-คะแนน'!B14</f>
        <v>12714</v>
      </c>
      <c r="D13" s="1320" t="str">
        <f>'ชื่อ-คะแนน'!C14</f>
        <v>นาย ณัฐยศ  ก้ะสุ</v>
      </c>
      <c r="E13" s="468" t="str">
        <f>'ชื่อ-คะแนน'!D14</f>
        <v>เรียน</v>
      </c>
      <c r="F13" s="469">
        <f>IF('ชื่อ-คะแนน'!C14="","",เวลา!EI15)</f>
        <v>0</v>
      </c>
      <c r="G13" s="415" t="str">
        <f>แจ้งผล!T15</f>
        <v/>
      </c>
      <c r="H13" s="470" t="str">
        <f>IF('ชื่อ-คะแนน'!C14="","",เวลา!EL15)</f>
        <v/>
      </c>
      <c r="I13" s="471" t="str">
        <f>IF('ชื่อ-คะแนน'!C14="","",เวลา!EM15)</f>
        <v>-</v>
      </c>
      <c r="J13" s="472" t="str">
        <f>IF('ชื่อ-คะแนน'!C14="","",เวลา!EN15)</f>
        <v>-</v>
      </c>
      <c r="K13" s="473"/>
      <c r="L13" s="239"/>
    </row>
    <row r="14" spans="1:12" s="3" customFormat="1" ht="18" customHeight="1" thickBot="1" x14ac:dyDescent="0.55000000000000004">
      <c r="A14" s="239"/>
      <c r="B14" s="276">
        <f>'ชื่อ-คะแนน'!A15</f>
        <v>10</v>
      </c>
      <c r="C14" s="466" t="str">
        <f>'ชื่อ-คะแนน'!B15</f>
        <v>12715</v>
      </c>
      <c r="D14" s="1320" t="str">
        <f>'ชื่อ-คะแนน'!C15</f>
        <v>นาย ณัฐวุฒิ  ใจวงศ์</v>
      </c>
      <c r="E14" s="468" t="str">
        <f>'ชื่อ-คะแนน'!D15</f>
        <v>เรียน</v>
      </c>
      <c r="F14" s="469">
        <f>IF('ชื่อ-คะแนน'!C15="","",เวลา!EI16)</f>
        <v>0</v>
      </c>
      <c r="G14" s="416" t="str">
        <f>แจ้งผล!T16</f>
        <v/>
      </c>
      <c r="H14" s="474" t="str">
        <f>IF('ชื่อ-คะแนน'!C15="","",เวลา!EL16)</f>
        <v/>
      </c>
      <c r="I14" s="475" t="str">
        <f>IF('ชื่อ-คะแนน'!C15="","",เวลา!EM16)</f>
        <v>-</v>
      </c>
      <c r="J14" s="472" t="str">
        <f>IF('ชื่อ-คะแนน'!C15="","",เวลา!EN16)</f>
        <v>-</v>
      </c>
      <c r="K14" s="473"/>
      <c r="L14" s="239"/>
    </row>
    <row r="15" spans="1:12" s="3" customFormat="1" ht="18" customHeight="1" x14ac:dyDescent="0.5">
      <c r="A15" s="239"/>
      <c r="B15" s="262">
        <f>'ชื่อ-คะแนน'!A16</f>
        <v>11</v>
      </c>
      <c r="C15" s="458" t="str">
        <f>'ชื่อ-คะแนน'!B16</f>
        <v>12716</v>
      </c>
      <c r="D15" s="1308" t="str">
        <f>'ชื่อ-คะแนน'!C16</f>
        <v>นาย ธนานุรักษ์  กิตติคุณาดุลย์</v>
      </c>
      <c r="E15" s="460" t="str">
        <f>'ชื่อ-คะแนน'!D16</f>
        <v>เรียน</v>
      </c>
      <c r="F15" s="461">
        <f>IF('ชื่อ-คะแนน'!C16="","",เวลา!EI17)</f>
        <v>0</v>
      </c>
      <c r="G15" s="414" t="str">
        <f>แจ้งผล!T17</f>
        <v/>
      </c>
      <c r="H15" s="462" t="str">
        <f>IF('ชื่อ-คะแนน'!C16="","",เวลา!EL17)</f>
        <v/>
      </c>
      <c r="I15" s="463" t="str">
        <f>IF('ชื่อ-คะแนน'!C16="","",เวลา!EM17)</f>
        <v>-</v>
      </c>
      <c r="J15" s="464" t="str">
        <f>IF('ชื่อ-คะแนน'!C16="","",เวลา!EN17)</f>
        <v>-</v>
      </c>
      <c r="K15" s="465"/>
      <c r="L15" s="239"/>
    </row>
    <row r="16" spans="1:12" s="3" customFormat="1" ht="18" customHeight="1" x14ac:dyDescent="0.5">
      <c r="A16" s="239"/>
      <c r="B16" s="276">
        <f>'ชื่อ-คะแนน'!A17</f>
        <v>12</v>
      </c>
      <c r="C16" s="466" t="str">
        <f>'ชื่อ-คะแนน'!B17</f>
        <v>12717</v>
      </c>
      <c r="D16" s="1320" t="str">
        <f>'ชื่อ-คะแนน'!C17</f>
        <v>นางสาว ธัญญรัตน์  ธนศิริสกุลวงษ์</v>
      </c>
      <c r="E16" s="468" t="str">
        <f>'ชื่อ-คะแนน'!D17</f>
        <v>เรียน</v>
      </c>
      <c r="F16" s="469">
        <f>IF('ชื่อ-คะแนน'!C17="","",เวลา!EI18)</f>
        <v>0</v>
      </c>
      <c r="G16" s="415" t="str">
        <f>แจ้งผล!T18</f>
        <v/>
      </c>
      <c r="H16" s="470" t="str">
        <f>IF('ชื่อ-คะแนน'!C17="","",เวลา!EL18)</f>
        <v/>
      </c>
      <c r="I16" s="471" t="str">
        <f>IF('ชื่อ-คะแนน'!C17="","",เวลา!EM18)</f>
        <v>-</v>
      </c>
      <c r="J16" s="472" t="str">
        <f>IF('ชื่อ-คะแนน'!C17="","",เวลา!EN18)</f>
        <v>-</v>
      </c>
      <c r="K16" s="473"/>
      <c r="L16" s="239"/>
    </row>
    <row r="17" spans="1:12" s="3" customFormat="1" ht="18" customHeight="1" x14ac:dyDescent="0.5">
      <c r="A17" s="239"/>
      <c r="B17" s="276">
        <f>'ชื่อ-คะแนน'!A18</f>
        <v>13</v>
      </c>
      <c r="C17" s="466" t="str">
        <f>'ชื่อ-คะแนน'!B18</f>
        <v>12718</v>
      </c>
      <c r="D17" s="1320" t="str">
        <f>'ชื่อ-คะแนน'!C18</f>
        <v>สามเณร นิติพงษ์  อินทร์แก้ว</v>
      </c>
      <c r="E17" s="468" t="str">
        <f>'ชื่อ-คะแนน'!D18</f>
        <v>เรียน</v>
      </c>
      <c r="F17" s="469">
        <f>IF('ชื่อ-คะแนน'!C18="","",เวลา!EI19)</f>
        <v>0</v>
      </c>
      <c r="G17" s="415" t="str">
        <f>แจ้งผล!T19</f>
        <v/>
      </c>
      <c r="H17" s="470" t="str">
        <f>IF('ชื่อ-คะแนน'!C18="","",เวลา!EL19)</f>
        <v/>
      </c>
      <c r="I17" s="471" t="str">
        <f>IF('ชื่อ-คะแนน'!C18="","",เวลา!EM19)</f>
        <v>-</v>
      </c>
      <c r="J17" s="472" t="str">
        <f>IF('ชื่อ-คะแนน'!C18="","",เวลา!EN19)</f>
        <v>-</v>
      </c>
      <c r="K17" s="473"/>
      <c r="L17" s="239"/>
    </row>
    <row r="18" spans="1:12" s="3" customFormat="1" ht="18" customHeight="1" x14ac:dyDescent="0.5">
      <c r="A18" s="239"/>
      <c r="B18" s="276">
        <f>'ชื่อ-คะแนน'!A19</f>
        <v>14</v>
      </c>
      <c r="C18" s="466" t="str">
        <f>'ชื่อ-คะแนน'!B19</f>
        <v>12719</v>
      </c>
      <c r="D18" s="1320" t="str">
        <f>'ชื่อ-คะแนน'!C19</f>
        <v>นางสาว ปวริศา  แซ่เติ๋น</v>
      </c>
      <c r="E18" s="468" t="str">
        <f>'ชื่อ-คะแนน'!D19</f>
        <v>เรียน</v>
      </c>
      <c r="F18" s="469">
        <f>IF('ชื่อ-คะแนน'!C19="","",เวลา!EI20)</f>
        <v>0</v>
      </c>
      <c r="G18" s="415" t="str">
        <f>แจ้งผล!T20</f>
        <v/>
      </c>
      <c r="H18" s="470" t="str">
        <f>IF('ชื่อ-คะแนน'!C19="","",เวลา!EL20)</f>
        <v/>
      </c>
      <c r="I18" s="471" t="str">
        <f>IF('ชื่อ-คะแนน'!C19="","",เวลา!EM20)</f>
        <v>-</v>
      </c>
      <c r="J18" s="472" t="str">
        <f>IF('ชื่อ-คะแนน'!C19="","",เวลา!EN20)</f>
        <v>-</v>
      </c>
      <c r="K18" s="473"/>
      <c r="L18" s="239"/>
    </row>
    <row r="19" spans="1:12" s="3" customFormat="1" ht="18" customHeight="1" thickBot="1" x14ac:dyDescent="0.55000000000000004">
      <c r="A19" s="239"/>
      <c r="B19" s="276">
        <f>'ชื่อ-คะแนน'!A20</f>
        <v>15</v>
      </c>
      <c r="C19" s="466" t="str">
        <f>'ชื่อ-คะแนน'!B20</f>
        <v>12720</v>
      </c>
      <c r="D19" s="1320" t="str">
        <f>'ชื่อ-คะแนน'!C20</f>
        <v>นาย พิรภัทร  เป็งคำวัน</v>
      </c>
      <c r="E19" s="468" t="str">
        <f>'ชื่อ-คะแนน'!D20</f>
        <v>เรียน</v>
      </c>
      <c r="F19" s="469">
        <f>IF('ชื่อ-คะแนน'!C20="","",เวลา!EI21)</f>
        <v>0</v>
      </c>
      <c r="G19" s="416" t="str">
        <f>แจ้งผล!T21</f>
        <v/>
      </c>
      <c r="H19" s="474" t="str">
        <f>IF('ชื่อ-คะแนน'!C20="","",เวลา!EL21)</f>
        <v/>
      </c>
      <c r="I19" s="475" t="str">
        <f>IF('ชื่อ-คะแนน'!C20="","",เวลา!EM21)</f>
        <v>-</v>
      </c>
      <c r="J19" s="472" t="str">
        <f>IF('ชื่อ-คะแนน'!C20="","",เวลา!EN21)</f>
        <v>-</v>
      </c>
      <c r="K19" s="473"/>
      <c r="L19" s="239"/>
    </row>
    <row r="20" spans="1:12" s="3" customFormat="1" ht="18" customHeight="1" x14ac:dyDescent="0.5">
      <c r="A20" s="239"/>
      <c r="B20" s="262">
        <f>'ชื่อ-คะแนน'!A21</f>
        <v>16</v>
      </c>
      <c r="C20" s="458" t="str">
        <f>'ชื่อ-คะแนน'!B21</f>
        <v>12721</v>
      </c>
      <c r="D20" s="1308" t="str">
        <f>'ชื่อ-คะแนน'!C21</f>
        <v>นาย พุฒิเมธ  ยิ่งดีเจริญ</v>
      </c>
      <c r="E20" s="460" t="str">
        <f>'ชื่อ-คะแนน'!D21</f>
        <v>เรียน</v>
      </c>
      <c r="F20" s="461">
        <f>IF('ชื่อ-คะแนน'!C21="","",เวลา!EI22)</f>
        <v>0</v>
      </c>
      <c r="G20" s="414" t="str">
        <f>แจ้งผล!T22</f>
        <v/>
      </c>
      <c r="H20" s="462" t="str">
        <f>IF('ชื่อ-คะแนน'!C21="","",เวลา!EL22)</f>
        <v/>
      </c>
      <c r="I20" s="463" t="str">
        <f>IF('ชื่อ-คะแนน'!C21="","",เวลา!EM22)</f>
        <v>-</v>
      </c>
      <c r="J20" s="464" t="str">
        <f>IF('ชื่อ-คะแนน'!C21="","",เวลา!EN22)</f>
        <v>-</v>
      </c>
      <c r="K20" s="465"/>
      <c r="L20" s="239"/>
    </row>
    <row r="21" spans="1:12" s="3" customFormat="1" ht="18" customHeight="1" x14ac:dyDescent="0.5">
      <c r="A21" s="239"/>
      <c r="B21" s="276">
        <f>'ชื่อ-คะแนน'!A22</f>
        <v>17</v>
      </c>
      <c r="C21" s="466" t="str">
        <f>'ชื่อ-คะแนน'!B22</f>
        <v>12722</v>
      </c>
      <c r="D21" s="1320" t="str">
        <f>'ชื่อ-คะแนน'!C22</f>
        <v>นางสาว เพ็ญพิชชา  ใจฟู</v>
      </c>
      <c r="E21" s="468" t="str">
        <f>'ชื่อ-คะแนน'!D22</f>
        <v>เรียน</v>
      </c>
      <c r="F21" s="469">
        <f>IF('ชื่อ-คะแนน'!C22="","",เวลา!EI23)</f>
        <v>0</v>
      </c>
      <c r="G21" s="415" t="str">
        <f>แจ้งผล!T23</f>
        <v/>
      </c>
      <c r="H21" s="470" t="str">
        <f>IF('ชื่อ-คะแนน'!C22="","",เวลา!EL23)</f>
        <v/>
      </c>
      <c r="I21" s="471" t="str">
        <f>IF('ชื่อ-คะแนน'!C22="","",เวลา!EM23)</f>
        <v>-</v>
      </c>
      <c r="J21" s="472" t="str">
        <f>IF('ชื่อ-คะแนน'!C22="","",เวลา!EN23)</f>
        <v>-</v>
      </c>
      <c r="K21" s="473"/>
      <c r="L21" s="239"/>
    </row>
    <row r="22" spans="1:12" s="3" customFormat="1" ht="18" customHeight="1" x14ac:dyDescent="0.5">
      <c r="A22" s="239"/>
      <c r="B22" s="276">
        <f>'ชื่อ-คะแนน'!A23</f>
        <v>18</v>
      </c>
      <c r="C22" s="466" t="str">
        <f>'ชื่อ-คะแนน'!B23</f>
        <v>12724</v>
      </c>
      <c r="D22" s="1320" t="str">
        <f>'ชื่อ-คะแนน'!C23</f>
        <v>นาย ศิวนันต์  สุกอ่วม</v>
      </c>
      <c r="E22" s="468" t="str">
        <f>'ชื่อ-คะแนน'!D23</f>
        <v>เรียน</v>
      </c>
      <c r="F22" s="469">
        <f>IF('ชื่อ-คะแนน'!C23="","",เวลา!EI24)</f>
        <v>0</v>
      </c>
      <c r="G22" s="415" t="str">
        <f>แจ้งผล!T24</f>
        <v/>
      </c>
      <c r="H22" s="470" t="str">
        <f>IF('ชื่อ-คะแนน'!C23="","",เวลา!EL24)</f>
        <v/>
      </c>
      <c r="I22" s="471" t="str">
        <f>IF('ชื่อ-คะแนน'!C23="","",เวลา!EM24)</f>
        <v>-</v>
      </c>
      <c r="J22" s="472" t="str">
        <f>IF('ชื่อ-คะแนน'!C23="","",เวลา!EN24)</f>
        <v>-</v>
      </c>
      <c r="K22" s="473"/>
      <c r="L22" s="239"/>
    </row>
    <row r="23" spans="1:12" s="3" customFormat="1" ht="18" customHeight="1" x14ac:dyDescent="0.5">
      <c r="A23" s="239"/>
      <c r="B23" s="276">
        <f>'ชื่อ-คะแนน'!A24</f>
        <v>19</v>
      </c>
      <c r="C23" s="466" t="str">
        <f>'ชื่อ-คะแนน'!B24</f>
        <v>12725</v>
      </c>
      <c r="D23" s="1320" t="str">
        <f>'ชื่อ-คะแนน'!C24</f>
        <v>นาย ศุภรักษ์  โพธิ์เขียว</v>
      </c>
      <c r="E23" s="468" t="str">
        <f>'ชื่อ-คะแนน'!D24</f>
        <v>เรียน</v>
      </c>
      <c r="F23" s="469">
        <f>IF('ชื่อ-คะแนน'!C24="","",เวลา!EI25)</f>
        <v>0</v>
      </c>
      <c r="G23" s="415" t="str">
        <f>แจ้งผล!T25</f>
        <v/>
      </c>
      <c r="H23" s="470" t="str">
        <f>IF('ชื่อ-คะแนน'!C24="","",เวลา!EL25)</f>
        <v/>
      </c>
      <c r="I23" s="471" t="str">
        <f>IF('ชื่อ-คะแนน'!C24="","",เวลา!EM25)</f>
        <v>-</v>
      </c>
      <c r="J23" s="472" t="str">
        <f>IF('ชื่อ-คะแนน'!C24="","",เวลา!EN25)</f>
        <v>-</v>
      </c>
      <c r="K23" s="473"/>
      <c r="L23" s="239"/>
    </row>
    <row r="24" spans="1:12" s="3" customFormat="1" ht="18" customHeight="1" thickBot="1" x14ac:dyDescent="0.55000000000000004">
      <c r="A24" s="239"/>
      <c r="B24" s="276">
        <f>'ชื่อ-คะแนน'!A25</f>
        <v>20</v>
      </c>
      <c r="C24" s="466" t="str">
        <f>'ชื่อ-คะแนน'!B25</f>
        <v>12727</v>
      </c>
      <c r="D24" s="1320" t="str">
        <f>'ชื่อ-คะแนน'!C25</f>
        <v>นาย อติยะ  คำเป</v>
      </c>
      <c r="E24" s="468" t="str">
        <f>'ชื่อ-คะแนน'!D25</f>
        <v>เรียน</v>
      </c>
      <c r="F24" s="469">
        <f>IF('ชื่อ-คะแนน'!C25="","",เวลา!EI26)</f>
        <v>0</v>
      </c>
      <c r="G24" s="416" t="str">
        <f>แจ้งผล!T26</f>
        <v/>
      </c>
      <c r="H24" s="474" t="str">
        <f>IF('ชื่อ-คะแนน'!C25="","",เวลา!EL26)</f>
        <v/>
      </c>
      <c r="I24" s="475" t="str">
        <f>IF('ชื่อ-คะแนน'!C25="","",เวลา!EM26)</f>
        <v>-</v>
      </c>
      <c r="J24" s="472" t="str">
        <f>IF('ชื่อ-คะแนน'!C25="","",เวลา!EN26)</f>
        <v>-</v>
      </c>
      <c r="K24" s="473"/>
      <c r="L24" s="239"/>
    </row>
    <row r="25" spans="1:12" s="3" customFormat="1" ht="18" customHeight="1" x14ac:dyDescent="0.5">
      <c r="A25" s="239"/>
      <c r="B25" s="262">
        <f>'ชื่อ-คะแนน'!A26</f>
        <v>21</v>
      </c>
      <c r="C25" s="458" t="str">
        <f>'ชื่อ-คะแนน'!B26</f>
        <v>12728</v>
      </c>
      <c r="D25" s="1308" t="str">
        <f>'ชื่อ-คะแนน'!C26</f>
        <v>นางสาว อรทัย  นันตาบุตร</v>
      </c>
      <c r="E25" s="460" t="str">
        <f>'ชื่อ-คะแนน'!D26</f>
        <v>เรียน</v>
      </c>
      <c r="F25" s="461">
        <f>IF('ชื่อ-คะแนน'!C26="","",เวลา!EI27)</f>
        <v>0</v>
      </c>
      <c r="G25" s="414" t="str">
        <f>แจ้งผล!T27</f>
        <v/>
      </c>
      <c r="H25" s="462" t="str">
        <f>IF('ชื่อ-คะแนน'!C26="","",เวลา!EL27)</f>
        <v/>
      </c>
      <c r="I25" s="463" t="str">
        <f>IF('ชื่อ-คะแนน'!C26="","",เวลา!EM27)</f>
        <v>-</v>
      </c>
      <c r="J25" s="464" t="str">
        <f>IF('ชื่อ-คะแนน'!C26="","",เวลา!EN27)</f>
        <v>-</v>
      </c>
      <c r="K25" s="465"/>
      <c r="L25" s="239"/>
    </row>
    <row r="26" spans="1:12" s="3" customFormat="1" ht="18" customHeight="1" x14ac:dyDescent="0.5">
      <c r="A26" s="239"/>
      <c r="B26" s="276">
        <f>'ชื่อ-คะแนน'!A27</f>
        <v>22</v>
      </c>
      <c r="C26" s="466" t="str">
        <f>'ชื่อ-คะแนน'!B27</f>
        <v>12729</v>
      </c>
      <c r="D26" s="1320" t="str">
        <f>'ชื่อ-คะแนน'!C27</f>
        <v>นาย อรรถกร  เทียบคำ</v>
      </c>
      <c r="E26" s="468" t="str">
        <f>'ชื่อ-คะแนน'!D27</f>
        <v>เรียน</v>
      </c>
      <c r="F26" s="469">
        <f>IF('ชื่อ-คะแนน'!C27="","",เวลา!EI28)</f>
        <v>0</v>
      </c>
      <c r="G26" s="415" t="str">
        <f>แจ้งผล!T28</f>
        <v/>
      </c>
      <c r="H26" s="470" t="str">
        <f>IF('ชื่อ-คะแนน'!C27="","",เวลา!EL28)</f>
        <v/>
      </c>
      <c r="I26" s="471" t="str">
        <f>IF('ชื่อ-คะแนน'!C27="","",เวลา!EM28)</f>
        <v>-</v>
      </c>
      <c r="J26" s="472" t="str">
        <f>IF('ชื่อ-คะแนน'!C27="","",เวลา!EN28)</f>
        <v>-</v>
      </c>
      <c r="K26" s="473"/>
      <c r="L26" s="239"/>
    </row>
    <row r="27" spans="1:12" s="3" customFormat="1" ht="18" customHeight="1" x14ac:dyDescent="0.5">
      <c r="A27" s="239"/>
      <c r="B27" s="276">
        <f>'ชื่อ-คะแนน'!A28</f>
        <v>23</v>
      </c>
      <c r="C27" s="466" t="str">
        <f>'ชื่อ-คะแนน'!B28</f>
        <v>12745</v>
      </c>
      <c r="D27" s="1320" t="str">
        <f>'ชื่อ-คะแนน'!C28</f>
        <v>สามเณร ขวัญชัย  ศรีสุวรรณ</v>
      </c>
      <c r="E27" s="468" t="str">
        <f>'ชื่อ-คะแนน'!D28</f>
        <v>เรียน</v>
      </c>
      <c r="F27" s="469">
        <f>IF('ชื่อ-คะแนน'!C28="","",เวลา!EI29)</f>
        <v>0</v>
      </c>
      <c r="G27" s="415" t="str">
        <f>แจ้งผล!T29</f>
        <v/>
      </c>
      <c r="H27" s="470" t="str">
        <f>IF('ชื่อ-คะแนน'!C28="","",เวลา!EL29)</f>
        <v/>
      </c>
      <c r="I27" s="471" t="str">
        <f>IF('ชื่อ-คะแนน'!C28="","",เวลา!EM29)</f>
        <v>-</v>
      </c>
      <c r="J27" s="472" t="str">
        <f>IF('ชื่อ-คะแนน'!C28="","",เวลา!EN29)</f>
        <v>-</v>
      </c>
      <c r="K27" s="473"/>
      <c r="L27" s="239"/>
    </row>
    <row r="28" spans="1:12" s="3" customFormat="1" ht="18" customHeight="1" x14ac:dyDescent="0.5">
      <c r="A28" s="239"/>
      <c r="B28" s="276">
        <f>'ชื่อ-คะแนน'!A29</f>
        <v>24</v>
      </c>
      <c r="C28" s="466" t="str">
        <f>'ชื่อ-คะแนน'!B29</f>
        <v>12762</v>
      </c>
      <c r="D28" s="1320" t="str">
        <f>'ชื่อ-คะแนน'!C29</f>
        <v>นางสาว สุจิรา  โคนชัยภูมิ</v>
      </c>
      <c r="E28" s="468" t="str">
        <f>'ชื่อ-คะแนน'!D29</f>
        <v>เรียน</v>
      </c>
      <c r="F28" s="469">
        <f>IF('ชื่อ-คะแนน'!C29="","",เวลา!EI30)</f>
        <v>0</v>
      </c>
      <c r="G28" s="415" t="str">
        <f>แจ้งผล!T30</f>
        <v/>
      </c>
      <c r="H28" s="470" t="str">
        <f>IF('ชื่อ-คะแนน'!C29="","",เวลา!EL30)</f>
        <v/>
      </c>
      <c r="I28" s="471" t="str">
        <f>IF('ชื่อ-คะแนน'!C29="","",เวลา!EM30)</f>
        <v>-</v>
      </c>
      <c r="J28" s="472" t="str">
        <f>IF('ชื่อ-คะแนน'!C29="","",เวลา!EN30)</f>
        <v>-</v>
      </c>
      <c r="K28" s="473"/>
      <c r="L28" s="239"/>
    </row>
    <row r="29" spans="1:12" s="3" customFormat="1" ht="18" customHeight="1" thickBot="1" x14ac:dyDescent="0.55000000000000004">
      <c r="A29" s="239"/>
      <c r="B29" s="276" t="str">
        <f>'ชื่อ-คะแนน'!A30</f>
        <v/>
      </c>
      <c r="C29" s="466">
        <f>'ชื่อ-คะแนน'!B30</f>
        <v>0</v>
      </c>
      <c r="D29" s="1320">
        <f>'ชื่อ-คะแนน'!C30</f>
        <v>0</v>
      </c>
      <c r="E29" s="468" t="str">
        <f>'ชื่อ-คะแนน'!D30</f>
        <v/>
      </c>
      <c r="F29" s="469" t="str">
        <f>IF('ชื่อ-คะแนน'!C30="","",เวลา!EI31)</f>
        <v/>
      </c>
      <c r="G29" s="416" t="str">
        <f>แจ้งผล!T31</f>
        <v/>
      </c>
      <c r="H29" s="474" t="str">
        <f>IF('ชื่อ-คะแนน'!C30="","",เวลา!EL31)</f>
        <v/>
      </c>
      <c r="I29" s="475" t="str">
        <f>IF('ชื่อ-คะแนน'!C30="","",เวลา!EM31)</f>
        <v/>
      </c>
      <c r="J29" s="472" t="str">
        <f>IF('ชื่อ-คะแนน'!C30="","",เวลา!EN31)</f>
        <v/>
      </c>
      <c r="K29" s="473"/>
      <c r="L29" s="239"/>
    </row>
    <row r="30" spans="1:12" s="3" customFormat="1" ht="18" customHeight="1" x14ac:dyDescent="0.5">
      <c r="A30" s="239"/>
      <c r="B30" s="262" t="str">
        <f>'ชื่อ-คะแนน'!A31</f>
        <v/>
      </c>
      <c r="C30" s="458">
        <f>'ชื่อ-คะแนน'!B31</f>
        <v>0</v>
      </c>
      <c r="D30" s="1308">
        <f>'ชื่อ-คะแนน'!C31</f>
        <v>0</v>
      </c>
      <c r="E30" s="460" t="str">
        <f>'ชื่อ-คะแนน'!D31</f>
        <v/>
      </c>
      <c r="F30" s="461" t="str">
        <f>IF('ชื่อ-คะแนน'!C31="","",เวลา!EI32)</f>
        <v/>
      </c>
      <c r="G30" s="414" t="str">
        <f>แจ้งผล!T32</f>
        <v/>
      </c>
      <c r="H30" s="462" t="str">
        <f>IF('ชื่อ-คะแนน'!C31="","",เวลา!EL32)</f>
        <v/>
      </c>
      <c r="I30" s="463" t="str">
        <f>IF('ชื่อ-คะแนน'!C31="","",เวลา!EM32)</f>
        <v/>
      </c>
      <c r="J30" s="464" t="str">
        <f>IF('ชื่อ-คะแนน'!C31="","",เวลา!EN32)</f>
        <v/>
      </c>
      <c r="K30" s="465"/>
      <c r="L30" s="239"/>
    </row>
    <row r="31" spans="1:12" s="3" customFormat="1" ht="18" customHeight="1" x14ac:dyDescent="0.5">
      <c r="A31" s="239"/>
      <c r="B31" s="276" t="str">
        <f>'ชื่อ-คะแนน'!A32</f>
        <v/>
      </c>
      <c r="C31" s="466">
        <f>'ชื่อ-คะแนน'!B32</f>
        <v>0</v>
      </c>
      <c r="D31" s="1320">
        <f>'ชื่อ-คะแนน'!C32</f>
        <v>0</v>
      </c>
      <c r="E31" s="468" t="str">
        <f>'ชื่อ-คะแนน'!D32</f>
        <v/>
      </c>
      <c r="F31" s="469" t="str">
        <f>IF('ชื่อ-คะแนน'!C32="","",เวลา!EI33)</f>
        <v/>
      </c>
      <c r="G31" s="415" t="str">
        <f>แจ้งผล!T33</f>
        <v/>
      </c>
      <c r="H31" s="470" t="str">
        <f>IF('ชื่อ-คะแนน'!C32="","",เวลา!EL33)</f>
        <v/>
      </c>
      <c r="I31" s="471" t="str">
        <f>IF('ชื่อ-คะแนน'!C32="","",เวลา!EM33)</f>
        <v/>
      </c>
      <c r="J31" s="472" t="str">
        <f>IF('ชื่อ-คะแนน'!C32="","",เวลา!EN33)</f>
        <v/>
      </c>
      <c r="K31" s="473"/>
      <c r="L31" s="239"/>
    </row>
    <row r="32" spans="1:12" s="3" customFormat="1" ht="18" customHeight="1" x14ac:dyDescent="0.5">
      <c r="A32" s="239"/>
      <c r="B32" s="276" t="str">
        <f>'ชื่อ-คะแนน'!A33</f>
        <v/>
      </c>
      <c r="C32" s="466">
        <f>'ชื่อ-คะแนน'!B33</f>
        <v>0</v>
      </c>
      <c r="D32" s="1320">
        <f>'ชื่อ-คะแนน'!C33</f>
        <v>0</v>
      </c>
      <c r="E32" s="468" t="str">
        <f>'ชื่อ-คะแนน'!D33</f>
        <v/>
      </c>
      <c r="F32" s="469" t="str">
        <f>IF('ชื่อ-คะแนน'!C33="","",เวลา!EI34)</f>
        <v/>
      </c>
      <c r="G32" s="415" t="str">
        <f>แจ้งผล!T34</f>
        <v/>
      </c>
      <c r="H32" s="470" t="str">
        <f>IF('ชื่อ-คะแนน'!C33="","",เวลา!EL34)</f>
        <v/>
      </c>
      <c r="I32" s="471" t="str">
        <f>IF('ชื่อ-คะแนน'!C33="","",เวลา!EM34)</f>
        <v/>
      </c>
      <c r="J32" s="472" t="str">
        <f>IF('ชื่อ-คะแนน'!C33="","",เวลา!EN34)</f>
        <v/>
      </c>
      <c r="K32" s="473"/>
      <c r="L32" s="239"/>
    </row>
    <row r="33" spans="1:12" s="3" customFormat="1" ht="18" customHeight="1" x14ac:dyDescent="0.5">
      <c r="A33" s="239"/>
      <c r="B33" s="276" t="str">
        <f>'ชื่อ-คะแนน'!A34</f>
        <v/>
      </c>
      <c r="C33" s="466">
        <f>'ชื่อ-คะแนน'!B34</f>
        <v>0</v>
      </c>
      <c r="D33" s="1320">
        <f>'ชื่อ-คะแนน'!C34</f>
        <v>0</v>
      </c>
      <c r="E33" s="468" t="str">
        <f>'ชื่อ-คะแนน'!D34</f>
        <v/>
      </c>
      <c r="F33" s="469" t="str">
        <f>IF('ชื่อ-คะแนน'!C34="","",เวลา!EI35)</f>
        <v/>
      </c>
      <c r="G33" s="415" t="str">
        <f>แจ้งผล!T35</f>
        <v/>
      </c>
      <c r="H33" s="470" t="str">
        <f>IF('ชื่อ-คะแนน'!C34="","",เวลา!EL35)</f>
        <v/>
      </c>
      <c r="I33" s="471" t="str">
        <f>IF('ชื่อ-คะแนน'!C34="","",เวลา!EM35)</f>
        <v/>
      </c>
      <c r="J33" s="472" t="str">
        <f>IF('ชื่อ-คะแนน'!C34="","",เวลา!EN35)</f>
        <v/>
      </c>
      <c r="K33" s="473"/>
      <c r="L33" s="239"/>
    </row>
    <row r="34" spans="1:12" s="3" customFormat="1" ht="18" customHeight="1" thickBot="1" x14ac:dyDescent="0.55000000000000004">
      <c r="A34" s="239"/>
      <c r="B34" s="276" t="str">
        <f>'ชื่อ-คะแนน'!A35</f>
        <v/>
      </c>
      <c r="C34" s="466">
        <f>'ชื่อ-คะแนน'!B35</f>
        <v>0</v>
      </c>
      <c r="D34" s="1320">
        <f>'ชื่อ-คะแนน'!C35</f>
        <v>0</v>
      </c>
      <c r="E34" s="468" t="str">
        <f>'ชื่อ-คะแนน'!D35</f>
        <v/>
      </c>
      <c r="F34" s="469" t="str">
        <f>IF('ชื่อ-คะแนน'!C35="","",เวลา!EI36)</f>
        <v/>
      </c>
      <c r="G34" s="416" t="str">
        <f>แจ้งผล!T36</f>
        <v/>
      </c>
      <c r="H34" s="474" t="str">
        <f>IF('ชื่อ-คะแนน'!C35="","",เวลา!EL36)</f>
        <v/>
      </c>
      <c r="I34" s="475" t="str">
        <f>IF('ชื่อ-คะแนน'!C35="","",เวลา!EM36)</f>
        <v/>
      </c>
      <c r="J34" s="472" t="str">
        <f>IF('ชื่อ-คะแนน'!C35="","",เวลา!EN36)</f>
        <v/>
      </c>
      <c r="K34" s="473"/>
      <c r="L34" s="239"/>
    </row>
    <row r="35" spans="1:12" s="3" customFormat="1" ht="18" customHeight="1" x14ac:dyDescent="0.5">
      <c r="A35" s="239"/>
      <c r="B35" s="262" t="str">
        <f>'ชื่อ-คะแนน'!A36</f>
        <v/>
      </c>
      <c r="C35" s="458">
        <f>'ชื่อ-คะแนน'!B36</f>
        <v>0</v>
      </c>
      <c r="D35" s="1308">
        <f>'ชื่อ-คะแนน'!C36</f>
        <v>0</v>
      </c>
      <c r="E35" s="460" t="str">
        <f>'ชื่อ-คะแนน'!D36</f>
        <v/>
      </c>
      <c r="F35" s="461" t="str">
        <f>IF('ชื่อ-คะแนน'!C36="","",เวลา!EI37)</f>
        <v/>
      </c>
      <c r="G35" s="414" t="str">
        <f>แจ้งผล!T37</f>
        <v/>
      </c>
      <c r="H35" s="462" t="str">
        <f>IF('ชื่อ-คะแนน'!C36="","",เวลา!EL37)</f>
        <v/>
      </c>
      <c r="I35" s="463" t="str">
        <f>IF('ชื่อ-คะแนน'!C36="","",เวลา!EM37)</f>
        <v/>
      </c>
      <c r="J35" s="464" t="str">
        <f>IF('ชื่อ-คะแนน'!C36="","",เวลา!EN37)</f>
        <v/>
      </c>
      <c r="K35" s="465"/>
      <c r="L35" s="239"/>
    </row>
    <row r="36" spans="1:12" s="3" customFormat="1" ht="18" customHeight="1" x14ac:dyDescent="0.5">
      <c r="A36" s="239"/>
      <c r="B36" s="276" t="str">
        <f>'ชื่อ-คะแนน'!A37</f>
        <v/>
      </c>
      <c r="C36" s="466">
        <f>'ชื่อ-คะแนน'!B37</f>
        <v>0</v>
      </c>
      <c r="D36" s="1320">
        <f>'ชื่อ-คะแนน'!C37</f>
        <v>0</v>
      </c>
      <c r="E36" s="468" t="str">
        <f>'ชื่อ-คะแนน'!D37</f>
        <v/>
      </c>
      <c r="F36" s="469" t="str">
        <f>IF('ชื่อ-คะแนน'!C37="","",เวลา!EI38)</f>
        <v/>
      </c>
      <c r="G36" s="415" t="str">
        <f>แจ้งผล!T38</f>
        <v/>
      </c>
      <c r="H36" s="470" t="str">
        <f>IF('ชื่อ-คะแนน'!C37="","",เวลา!EL38)</f>
        <v/>
      </c>
      <c r="I36" s="471" t="str">
        <f>IF('ชื่อ-คะแนน'!C37="","",เวลา!EM38)</f>
        <v/>
      </c>
      <c r="J36" s="472" t="str">
        <f>IF('ชื่อ-คะแนน'!C37="","",เวลา!EN38)</f>
        <v/>
      </c>
      <c r="K36" s="473"/>
      <c r="L36" s="239"/>
    </row>
    <row r="37" spans="1:12" s="3" customFormat="1" ht="18" customHeight="1" x14ac:dyDescent="0.5">
      <c r="A37" s="239"/>
      <c r="B37" s="276" t="str">
        <f>'ชื่อ-คะแนน'!A38</f>
        <v/>
      </c>
      <c r="C37" s="466">
        <f>'ชื่อ-คะแนน'!B38</f>
        <v>0</v>
      </c>
      <c r="D37" s="1320">
        <f>'ชื่อ-คะแนน'!C38</f>
        <v>0</v>
      </c>
      <c r="E37" s="468" t="str">
        <f>'ชื่อ-คะแนน'!D38</f>
        <v/>
      </c>
      <c r="F37" s="469" t="str">
        <f>IF('ชื่อ-คะแนน'!C38="","",เวลา!EI39)</f>
        <v/>
      </c>
      <c r="G37" s="415" t="str">
        <f>แจ้งผล!T39</f>
        <v/>
      </c>
      <c r="H37" s="470" t="str">
        <f>IF('ชื่อ-คะแนน'!C38="","",เวลา!EL39)</f>
        <v/>
      </c>
      <c r="I37" s="471" t="str">
        <f>IF('ชื่อ-คะแนน'!C38="","",เวลา!EM39)</f>
        <v/>
      </c>
      <c r="J37" s="472" t="str">
        <f>IF('ชื่อ-คะแนน'!C38="","",เวลา!EN39)</f>
        <v/>
      </c>
      <c r="K37" s="473"/>
      <c r="L37" s="239"/>
    </row>
    <row r="38" spans="1:12" s="3" customFormat="1" ht="18" customHeight="1" x14ac:dyDescent="0.5">
      <c r="A38" s="239"/>
      <c r="B38" s="276" t="str">
        <f>'ชื่อ-คะแนน'!A39</f>
        <v/>
      </c>
      <c r="C38" s="466">
        <f>'ชื่อ-คะแนน'!B39</f>
        <v>0</v>
      </c>
      <c r="D38" s="1320">
        <f>'ชื่อ-คะแนน'!C39</f>
        <v>0</v>
      </c>
      <c r="E38" s="468" t="str">
        <f>'ชื่อ-คะแนน'!D39</f>
        <v/>
      </c>
      <c r="F38" s="469" t="str">
        <f>IF('ชื่อ-คะแนน'!C39="","",เวลา!EI40)</f>
        <v/>
      </c>
      <c r="G38" s="415" t="str">
        <f>แจ้งผล!T40</f>
        <v/>
      </c>
      <c r="H38" s="470" t="str">
        <f>IF('ชื่อ-คะแนน'!C39="","",เวลา!EL40)</f>
        <v/>
      </c>
      <c r="I38" s="471" t="str">
        <f>IF('ชื่อ-คะแนน'!C39="","",เวลา!EM40)</f>
        <v/>
      </c>
      <c r="J38" s="472" t="str">
        <f>IF('ชื่อ-คะแนน'!C39="","",เวลา!EN40)</f>
        <v/>
      </c>
      <c r="K38" s="473"/>
      <c r="L38" s="239"/>
    </row>
    <row r="39" spans="1:12" s="3" customFormat="1" ht="18" customHeight="1" thickBot="1" x14ac:dyDescent="0.55000000000000004">
      <c r="A39" s="239"/>
      <c r="B39" s="276" t="str">
        <f>'ชื่อ-คะแนน'!A40</f>
        <v/>
      </c>
      <c r="C39" s="466">
        <f>'ชื่อ-คะแนน'!B40</f>
        <v>0</v>
      </c>
      <c r="D39" s="1320">
        <f>'ชื่อ-คะแนน'!C40</f>
        <v>0</v>
      </c>
      <c r="E39" s="468" t="str">
        <f>'ชื่อ-คะแนน'!D40</f>
        <v/>
      </c>
      <c r="F39" s="469" t="str">
        <f>IF('ชื่อ-คะแนน'!C40="","",เวลา!EI41)</f>
        <v/>
      </c>
      <c r="G39" s="416" t="str">
        <f>แจ้งผล!T41</f>
        <v/>
      </c>
      <c r="H39" s="474" t="str">
        <f>IF('ชื่อ-คะแนน'!C40="","",เวลา!EL41)</f>
        <v/>
      </c>
      <c r="I39" s="475" t="str">
        <f>IF('ชื่อ-คะแนน'!C40="","",เวลา!EM41)</f>
        <v/>
      </c>
      <c r="J39" s="472" t="str">
        <f>IF('ชื่อ-คะแนน'!C40="","",เวลา!EN41)</f>
        <v/>
      </c>
      <c r="K39" s="473"/>
      <c r="L39" s="239"/>
    </row>
    <row r="40" spans="1:12" s="3" customFormat="1" ht="18" customHeight="1" x14ac:dyDescent="0.5">
      <c r="A40" s="239"/>
      <c r="B40" s="262" t="str">
        <f>'ชื่อ-คะแนน'!A41</f>
        <v/>
      </c>
      <c r="C40" s="458">
        <f>'ชื่อ-คะแนน'!B41</f>
        <v>0</v>
      </c>
      <c r="D40" s="1308">
        <f>'ชื่อ-คะแนน'!C41</f>
        <v>0</v>
      </c>
      <c r="E40" s="460" t="str">
        <f>'ชื่อ-คะแนน'!D41</f>
        <v/>
      </c>
      <c r="F40" s="461" t="str">
        <f>IF('ชื่อ-คะแนน'!C41="","",เวลา!EI42)</f>
        <v/>
      </c>
      <c r="G40" s="414" t="str">
        <f>แจ้งผล!T42</f>
        <v/>
      </c>
      <c r="H40" s="462" t="str">
        <f>IF('ชื่อ-คะแนน'!C41="","",เวลา!EL42)</f>
        <v/>
      </c>
      <c r="I40" s="463" t="str">
        <f>IF('ชื่อ-คะแนน'!C41="","",เวลา!EM42)</f>
        <v/>
      </c>
      <c r="J40" s="464" t="str">
        <f>IF('ชื่อ-คะแนน'!C41="","",เวลา!EN42)</f>
        <v/>
      </c>
      <c r="K40" s="465"/>
      <c r="L40" s="239"/>
    </row>
    <row r="41" spans="1:12" s="3" customFormat="1" ht="18" customHeight="1" x14ac:dyDescent="0.5">
      <c r="A41" s="239"/>
      <c r="B41" s="276" t="str">
        <f>'ชื่อ-คะแนน'!A42</f>
        <v/>
      </c>
      <c r="C41" s="466">
        <f>'ชื่อ-คะแนน'!B42</f>
        <v>0</v>
      </c>
      <c r="D41" s="1320">
        <f>'ชื่อ-คะแนน'!C42</f>
        <v>0</v>
      </c>
      <c r="E41" s="468" t="str">
        <f>'ชื่อ-คะแนน'!D42</f>
        <v/>
      </c>
      <c r="F41" s="469" t="str">
        <f>IF('ชื่อ-คะแนน'!C42="","",เวลา!EI43)</f>
        <v/>
      </c>
      <c r="G41" s="415" t="str">
        <f>แจ้งผล!T43</f>
        <v/>
      </c>
      <c r="H41" s="470" t="str">
        <f>IF('ชื่อ-คะแนน'!C42="","",เวลา!EL43)</f>
        <v/>
      </c>
      <c r="I41" s="471" t="str">
        <f>IF('ชื่อ-คะแนน'!C42="","",เวลา!EM43)</f>
        <v/>
      </c>
      <c r="J41" s="472" t="str">
        <f>IF('ชื่อ-คะแนน'!C42="","",เวลา!EN43)</f>
        <v/>
      </c>
      <c r="K41" s="473"/>
      <c r="L41" s="239"/>
    </row>
    <row r="42" spans="1:12" s="3" customFormat="1" ht="18" customHeight="1" x14ac:dyDescent="0.5">
      <c r="A42" s="239"/>
      <c r="B42" s="276" t="str">
        <f>'ชื่อ-คะแนน'!A43</f>
        <v/>
      </c>
      <c r="C42" s="466">
        <f>'ชื่อ-คะแนน'!B43</f>
        <v>0</v>
      </c>
      <c r="D42" s="1320">
        <f>'ชื่อ-คะแนน'!C43</f>
        <v>0</v>
      </c>
      <c r="E42" s="468" t="str">
        <f>'ชื่อ-คะแนน'!D43</f>
        <v/>
      </c>
      <c r="F42" s="469" t="str">
        <f>IF('ชื่อ-คะแนน'!C43="","",เวลา!EI44)</f>
        <v/>
      </c>
      <c r="G42" s="415" t="str">
        <f>แจ้งผล!T44</f>
        <v/>
      </c>
      <c r="H42" s="470" t="str">
        <f>IF('ชื่อ-คะแนน'!C43="","",เวลา!EL44)</f>
        <v/>
      </c>
      <c r="I42" s="471" t="str">
        <f>IF('ชื่อ-คะแนน'!C43="","",เวลา!EM44)</f>
        <v/>
      </c>
      <c r="J42" s="472" t="str">
        <f>IF('ชื่อ-คะแนน'!C43="","",เวลา!EN44)</f>
        <v/>
      </c>
      <c r="K42" s="476"/>
      <c r="L42" s="239"/>
    </row>
    <row r="43" spans="1:12" s="3" customFormat="1" ht="18" customHeight="1" x14ac:dyDescent="0.5">
      <c r="A43" s="239"/>
      <c r="B43" s="276" t="str">
        <f>'ชื่อ-คะแนน'!A44</f>
        <v/>
      </c>
      <c r="C43" s="466">
        <f>'ชื่อ-คะแนน'!B44</f>
        <v>0</v>
      </c>
      <c r="D43" s="1320">
        <f>'ชื่อ-คะแนน'!C44</f>
        <v>0</v>
      </c>
      <c r="E43" s="468" t="str">
        <f>'ชื่อ-คะแนน'!D44</f>
        <v/>
      </c>
      <c r="F43" s="469" t="str">
        <f>IF('ชื่อ-คะแนน'!C44="","",เวลา!EI45)</f>
        <v/>
      </c>
      <c r="G43" s="415" t="str">
        <f>แจ้งผล!T45</f>
        <v/>
      </c>
      <c r="H43" s="470" t="str">
        <f>IF('ชื่อ-คะแนน'!C44="","",เวลา!EL45)</f>
        <v/>
      </c>
      <c r="I43" s="471" t="str">
        <f>IF('ชื่อ-คะแนน'!C44="","",เวลา!EM45)</f>
        <v/>
      </c>
      <c r="J43" s="472" t="str">
        <f>IF('ชื่อ-คะแนน'!C44="","",เวลา!EN45)</f>
        <v/>
      </c>
      <c r="K43" s="473"/>
      <c r="L43" s="239"/>
    </row>
    <row r="44" spans="1:12" s="3" customFormat="1" ht="18" customHeight="1" thickBot="1" x14ac:dyDescent="0.55000000000000004">
      <c r="A44" s="239"/>
      <c r="B44" s="276" t="str">
        <f>'ชื่อ-คะแนน'!A45</f>
        <v/>
      </c>
      <c r="C44" s="466">
        <f>'ชื่อ-คะแนน'!B45</f>
        <v>0</v>
      </c>
      <c r="D44" s="1320">
        <f>'ชื่อ-คะแนน'!C45</f>
        <v>0</v>
      </c>
      <c r="E44" s="468" t="str">
        <f>'ชื่อ-คะแนน'!D45</f>
        <v/>
      </c>
      <c r="F44" s="469" t="str">
        <f>IF('ชื่อ-คะแนน'!C45="","",เวลา!EI46)</f>
        <v/>
      </c>
      <c r="G44" s="416" t="str">
        <f>แจ้งผล!T46</f>
        <v/>
      </c>
      <c r="H44" s="474" t="str">
        <f>IF('ชื่อ-คะแนน'!C45="","",เวลา!EL46)</f>
        <v/>
      </c>
      <c r="I44" s="475" t="str">
        <f>IF('ชื่อ-คะแนน'!C45="","",เวลา!EM46)</f>
        <v/>
      </c>
      <c r="J44" s="472" t="str">
        <f>IF('ชื่อ-คะแนน'!C45="","",เวลา!EN46)</f>
        <v/>
      </c>
      <c r="K44" s="473"/>
      <c r="L44" s="239"/>
    </row>
    <row r="45" spans="1:12" s="3" customFormat="1" ht="18" customHeight="1" x14ac:dyDescent="0.5">
      <c r="A45" s="239"/>
      <c r="B45" s="262" t="str">
        <f>'ชื่อ-คะแนน'!A46</f>
        <v/>
      </c>
      <c r="C45" s="458">
        <f>'ชื่อ-คะแนน'!B46</f>
        <v>0</v>
      </c>
      <c r="D45" s="1308">
        <f>'ชื่อ-คะแนน'!C46</f>
        <v>0</v>
      </c>
      <c r="E45" s="460" t="str">
        <f>'ชื่อ-คะแนน'!D46</f>
        <v/>
      </c>
      <c r="F45" s="461" t="str">
        <f>IF('ชื่อ-คะแนน'!C46="","",เวลา!EI47)</f>
        <v/>
      </c>
      <c r="G45" s="414" t="str">
        <f>แจ้งผล!T47</f>
        <v/>
      </c>
      <c r="H45" s="462" t="str">
        <f>IF('ชื่อ-คะแนน'!C46="","",เวลา!EL47)</f>
        <v/>
      </c>
      <c r="I45" s="463" t="str">
        <f>IF('ชื่อ-คะแนน'!C46="","",เวลา!EM47)</f>
        <v/>
      </c>
      <c r="J45" s="464" t="str">
        <f>IF('ชื่อ-คะแนน'!C46="","",เวลา!EN47)</f>
        <v/>
      </c>
      <c r="K45" s="465"/>
      <c r="L45" s="239"/>
    </row>
    <row r="46" spans="1:12" s="3" customFormat="1" ht="18" customHeight="1" x14ac:dyDescent="0.5">
      <c r="A46" s="239"/>
      <c r="B46" s="276" t="str">
        <f>'ชื่อ-คะแนน'!A47</f>
        <v/>
      </c>
      <c r="C46" s="466">
        <f>'ชื่อ-คะแนน'!B47</f>
        <v>0</v>
      </c>
      <c r="D46" s="1320">
        <f>'ชื่อ-คะแนน'!C47</f>
        <v>0</v>
      </c>
      <c r="E46" s="468" t="str">
        <f>'ชื่อ-คะแนน'!D47</f>
        <v/>
      </c>
      <c r="F46" s="469" t="str">
        <f>IF('ชื่อ-คะแนน'!C47="","",เวลา!EI48)</f>
        <v/>
      </c>
      <c r="G46" s="415" t="str">
        <f>แจ้งผล!T48</f>
        <v/>
      </c>
      <c r="H46" s="470" t="str">
        <f>IF('ชื่อ-คะแนน'!C47="","",เวลา!EL48)</f>
        <v/>
      </c>
      <c r="I46" s="471" t="str">
        <f>IF('ชื่อ-คะแนน'!C47="","",เวลา!EM48)</f>
        <v/>
      </c>
      <c r="J46" s="472" t="str">
        <f>IF('ชื่อ-คะแนน'!C47="","",เวลา!EN48)</f>
        <v/>
      </c>
      <c r="K46" s="473"/>
      <c r="L46" s="239"/>
    </row>
    <row r="47" spans="1:12" s="3" customFormat="1" ht="18" customHeight="1" x14ac:dyDescent="0.5">
      <c r="A47" s="239"/>
      <c r="B47" s="276" t="str">
        <f>'ชื่อ-คะแนน'!A48</f>
        <v/>
      </c>
      <c r="C47" s="466">
        <f>'ชื่อ-คะแนน'!B48</f>
        <v>0</v>
      </c>
      <c r="D47" s="1320">
        <f>'ชื่อ-คะแนน'!C48</f>
        <v>0</v>
      </c>
      <c r="E47" s="468" t="str">
        <f>'ชื่อ-คะแนน'!D48</f>
        <v/>
      </c>
      <c r="F47" s="469" t="str">
        <f>IF('ชื่อ-คะแนน'!C48="","",เวลา!EI49)</f>
        <v/>
      </c>
      <c r="G47" s="415" t="str">
        <f>แจ้งผล!T49</f>
        <v/>
      </c>
      <c r="H47" s="470" t="str">
        <f>IF('ชื่อ-คะแนน'!C48="","",เวลา!EL49)</f>
        <v/>
      </c>
      <c r="I47" s="471" t="str">
        <f>IF('ชื่อ-คะแนน'!C48="","",เวลา!EM49)</f>
        <v/>
      </c>
      <c r="J47" s="472" t="str">
        <f>IF('ชื่อ-คะแนน'!C48="","",เวลา!EN49)</f>
        <v/>
      </c>
      <c r="K47" s="473"/>
      <c r="L47" s="239"/>
    </row>
    <row r="48" spans="1:12" s="3" customFormat="1" ht="18" customHeight="1" x14ac:dyDescent="0.5">
      <c r="A48" s="239"/>
      <c r="B48" s="276" t="str">
        <f>'ชื่อ-คะแนน'!A49</f>
        <v/>
      </c>
      <c r="C48" s="466">
        <f>'ชื่อ-คะแนน'!B49</f>
        <v>0</v>
      </c>
      <c r="D48" s="1320">
        <f>'ชื่อ-คะแนน'!C49</f>
        <v>0</v>
      </c>
      <c r="E48" s="468" t="str">
        <f>'ชื่อ-คะแนน'!D49</f>
        <v/>
      </c>
      <c r="F48" s="469" t="str">
        <f>IF('ชื่อ-คะแนน'!C49="","",เวลา!EI50)</f>
        <v/>
      </c>
      <c r="G48" s="415" t="str">
        <f>แจ้งผล!T50</f>
        <v/>
      </c>
      <c r="H48" s="470" t="str">
        <f>IF('ชื่อ-คะแนน'!C49="","",เวลา!EL50)</f>
        <v/>
      </c>
      <c r="I48" s="471" t="str">
        <f>IF('ชื่อ-คะแนน'!C49="","",เวลา!EM50)</f>
        <v/>
      </c>
      <c r="J48" s="472" t="str">
        <f>IF('ชื่อ-คะแนน'!C49="","",เวลา!EN50)</f>
        <v/>
      </c>
      <c r="K48" s="473"/>
      <c r="L48" s="239"/>
    </row>
    <row r="49" spans="1:12" s="3" customFormat="1" ht="18" customHeight="1" thickBot="1" x14ac:dyDescent="0.55000000000000004">
      <c r="A49" s="239"/>
      <c r="B49" s="276" t="str">
        <f>'ชื่อ-คะแนน'!A50</f>
        <v/>
      </c>
      <c r="C49" s="466">
        <f>'ชื่อ-คะแนน'!B50</f>
        <v>0</v>
      </c>
      <c r="D49" s="1320">
        <f>'ชื่อ-คะแนน'!C50</f>
        <v>0</v>
      </c>
      <c r="E49" s="468" t="str">
        <f>'ชื่อ-คะแนน'!D50</f>
        <v/>
      </c>
      <c r="F49" s="469" t="str">
        <f>IF('ชื่อ-คะแนน'!C50="","",เวลา!EI51)</f>
        <v/>
      </c>
      <c r="G49" s="416" t="str">
        <f>แจ้งผล!T51</f>
        <v/>
      </c>
      <c r="H49" s="474" t="str">
        <f>IF('ชื่อ-คะแนน'!C50="","",เวลา!EL51)</f>
        <v/>
      </c>
      <c r="I49" s="475" t="str">
        <f>IF('ชื่อ-คะแนน'!C50="","",เวลา!EM51)</f>
        <v/>
      </c>
      <c r="J49" s="472" t="str">
        <f>IF('ชื่อ-คะแนน'!C50="","",เวลา!EN51)</f>
        <v/>
      </c>
      <c r="K49" s="473"/>
      <c r="L49" s="239"/>
    </row>
    <row r="50" spans="1:12" s="3" customFormat="1" ht="18" customHeight="1" x14ac:dyDescent="0.5">
      <c r="A50" s="239"/>
      <c r="B50" s="262" t="str">
        <f>'ชื่อ-คะแนน'!A51</f>
        <v/>
      </c>
      <c r="C50" s="458">
        <f>'ชื่อ-คะแนน'!B51</f>
        <v>0</v>
      </c>
      <c r="D50" s="1308">
        <f>'ชื่อ-คะแนน'!C51</f>
        <v>0</v>
      </c>
      <c r="E50" s="460" t="str">
        <f>'ชื่อ-คะแนน'!D51</f>
        <v/>
      </c>
      <c r="F50" s="461" t="str">
        <f>IF('ชื่อ-คะแนน'!C51="","",เวลา!EI52)</f>
        <v/>
      </c>
      <c r="G50" s="414" t="str">
        <f>แจ้งผล!T52</f>
        <v/>
      </c>
      <c r="H50" s="462" t="str">
        <f>IF('ชื่อ-คะแนน'!C51="","",เวลา!EL52)</f>
        <v/>
      </c>
      <c r="I50" s="463" t="str">
        <f>IF('ชื่อ-คะแนน'!C51="","",เวลา!EM52)</f>
        <v/>
      </c>
      <c r="J50" s="464" t="str">
        <f>IF('ชื่อ-คะแนน'!C51="","",เวลา!EN52)</f>
        <v/>
      </c>
      <c r="K50" s="465"/>
      <c r="L50" s="239"/>
    </row>
    <row r="51" spans="1:12" s="3" customFormat="1" ht="18" customHeight="1" x14ac:dyDescent="0.5">
      <c r="A51" s="239"/>
      <c r="B51" s="276" t="str">
        <f>'ชื่อ-คะแนน'!A52</f>
        <v/>
      </c>
      <c r="C51" s="466">
        <f>'ชื่อ-คะแนน'!B52</f>
        <v>0</v>
      </c>
      <c r="D51" s="1320">
        <f>'ชื่อ-คะแนน'!C52</f>
        <v>0</v>
      </c>
      <c r="E51" s="468" t="str">
        <f>'ชื่อ-คะแนน'!D52</f>
        <v/>
      </c>
      <c r="F51" s="469" t="str">
        <f>IF('ชื่อ-คะแนน'!C52="","",เวลา!EI53)</f>
        <v/>
      </c>
      <c r="G51" s="415" t="str">
        <f>แจ้งผล!T53</f>
        <v/>
      </c>
      <c r="H51" s="470" t="str">
        <f>IF('ชื่อ-คะแนน'!C52="","",เวลา!EL53)</f>
        <v/>
      </c>
      <c r="I51" s="471" t="str">
        <f>IF('ชื่อ-คะแนน'!C52="","",เวลา!EM53)</f>
        <v/>
      </c>
      <c r="J51" s="472" t="str">
        <f>IF('ชื่อ-คะแนน'!C52="","",เวลา!EN53)</f>
        <v/>
      </c>
      <c r="K51" s="473"/>
      <c r="L51" s="239"/>
    </row>
    <row r="52" spans="1:12" s="3" customFormat="1" ht="18" customHeight="1" x14ac:dyDescent="0.5">
      <c r="A52" s="239"/>
      <c r="B52" s="276" t="str">
        <f>'ชื่อ-คะแนน'!A53</f>
        <v/>
      </c>
      <c r="C52" s="466">
        <f>'ชื่อ-คะแนน'!B53</f>
        <v>0</v>
      </c>
      <c r="D52" s="1320">
        <f>'ชื่อ-คะแนน'!C53</f>
        <v>0</v>
      </c>
      <c r="E52" s="468" t="str">
        <f>'ชื่อ-คะแนน'!D53</f>
        <v/>
      </c>
      <c r="F52" s="469" t="str">
        <f>IF('ชื่อ-คะแนน'!C53="","",เวลา!EI54)</f>
        <v/>
      </c>
      <c r="G52" s="415" t="str">
        <f>แจ้งผล!T54</f>
        <v/>
      </c>
      <c r="H52" s="470" t="str">
        <f>IF('ชื่อ-คะแนน'!C53="","",เวลา!EL54)</f>
        <v/>
      </c>
      <c r="I52" s="471" t="str">
        <f>IF('ชื่อ-คะแนน'!C53="","",เวลา!EM54)</f>
        <v/>
      </c>
      <c r="J52" s="472" t="str">
        <f>IF('ชื่อ-คะแนน'!C53="","",เวลา!EN54)</f>
        <v/>
      </c>
      <c r="K52" s="473"/>
      <c r="L52" s="239"/>
    </row>
    <row r="53" spans="1:12" s="3" customFormat="1" ht="18" customHeight="1" x14ac:dyDescent="0.5">
      <c r="A53" s="239"/>
      <c r="B53" s="276" t="str">
        <f>'ชื่อ-คะแนน'!A54</f>
        <v/>
      </c>
      <c r="C53" s="466">
        <f>'ชื่อ-คะแนน'!B54</f>
        <v>0</v>
      </c>
      <c r="D53" s="1320">
        <f>'ชื่อ-คะแนน'!C54</f>
        <v>0</v>
      </c>
      <c r="E53" s="468" t="str">
        <f>'ชื่อ-คะแนน'!D54</f>
        <v/>
      </c>
      <c r="F53" s="469" t="str">
        <f>IF('ชื่อ-คะแนน'!C54="","",เวลา!EI55)</f>
        <v/>
      </c>
      <c r="G53" s="415" t="str">
        <f>แจ้งผล!T55</f>
        <v/>
      </c>
      <c r="H53" s="470" t="str">
        <f>IF('ชื่อ-คะแนน'!C54="","",เวลา!EL55)</f>
        <v/>
      </c>
      <c r="I53" s="471" t="str">
        <f>IF('ชื่อ-คะแนน'!C54="","",เวลา!EM55)</f>
        <v/>
      </c>
      <c r="J53" s="472" t="str">
        <f>IF('ชื่อ-คะแนน'!C54="","",เวลา!EN55)</f>
        <v/>
      </c>
      <c r="K53" s="473"/>
      <c r="L53" s="239"/>
    </row>
    <row r="54" spans="1:12" s="3" customFormat="1" ht="18" customHeight="1" thickBot="1" x14ac:dyDescent="0.55000000000000004">
      <c r="A54" s="239"/>
      <c r="B54" s="303" t="str">
        <f>'ชื่อ-คะแนน'!A55</f>
        <v/>
      </c>
      <c r="C54" s="477">
        <f>'ชื่อ-คะแนน'!B55</f>
        <v>0</v>
      </c>
      <c r="D54" s="1321">
        <f>'ชื่อ-คะแนน'!C55</f>
        <v>0</v>
      </c>
      <c r="E54" s="479" t="str">
        <f>'ชื่อ-คะแนน'!D55</f>
        <v/>
      </c>
      <c r="F54" s="480" t="str">
        <f>IF('ชื่อ-คะแนน'!C55="","",เวลา!EI56)</f>
        <v/>
      </c>
      <c r="G54" s="421" t="str">
        <f>แจ้งผล!T56</f>
        <v/>
      </c>
      <c r="H54" s="474" t="str">
        <f>IF('ชื่อ-คะแนน'!C55="","",เวลา!EL56)</f>
        <v/>
      </c>
      <c r="I54" s="475" t="str">
        <f>IF('ชื่อ-คะแนน'!C55="","",เวลา!EM56)</f>
        <v/>
      </c>
      <c r="J54" s="481" t="str">
        <f>IF('ชื่อ-คะแนน'!C55="","",เวลา!EN56)</f>
        <v/>
      </c>
      <c r="K54" s="482"/>
      <c r="L54" s="239"/>
    </row>
    <row r="55" spans="1:12" s="3" customFormat="1" ht="18" hidden="1" customHeight="1" x14ac:dyDescent="0.5">
      <c r="A55" s="239"/>
      <c r="B55" s="262" t="str">
        <f>'ชื่อ-คะแนน'!A56</f>
        <v/>
      </c>
      <c r="C55" s="458">
        <f>'ชื่อ-คะแนน'!B56</f>
        <v>0</v>
      </c>
      <c r="D55" s="459" t="e">
        <f>'ชื่อ-คะแนน'!#REF!&amp;" "&amp;'ชื่อ-คะแนน'!C56</f>
        <v>#REF!</v>
      </c>
      <c r="E55" s="460" t="str">
        <f>'ชื่อ-คะแนน'!D56</f>
        <v/>
      </c>
      <c r="F55" s="461" t="str">
        <f>IF('ชื่อ-คะแนน'!C56="","",เวลา!EI57)</f>
        <v/>
      </c>
      <c r="G55" s="414" t="str">
        <f>แจ้งผล!T57</f>
        <v/>
      </c>
      <c r="H55" s="462" t="str">
        <f>IF('ชื่อ-คะแนน'!C56="","",เวลา!EL57)</f>
        <v/>
      </c>
      <c r="I55" s="463" t="str">
        <f>IF('ชื่อ-คะแนน'!C56="","",เวลา!EM57)</f>
        <v/>
      </c>
      <c r="J55" s="464" t="str">
        <f>IF('ชื่อ-คะแนน'!C56="","",เวลา!EN57)</f>
        <v/>
      </c>
      <c r="K55" s="465"/>
      <c r="L55" s="239"/>
    </row>
    <row r="56" spans="1:12" s="3" customFormat="1" ht="18" hidden="1" customHeight="1" x14ac:dyDescent="0.5">
      <c r="A56" s="239"/>
      <c r="B56" s="276" t="str">
        <f>'ชื่อ-คะแนน'!A57</f>
        <v/>
      </c>
      <c r="C56" s="466">
        <f>'ชื่อ-คะแนน'!B57</f>
        <v>0</v>
      </c>
      <c r="D56" s="467" t="e">
        <f>'ชื่อ-คะแนน'!#REF!&amp;" "&amp;'ชื่อ-คะแนน'!C57</f>
        <v>#REF!</v>
      </c>
      <c r="E56" s="468" t="str">
        <f>'ชื่อ-คะแนน'!D57</f>
        <v/>
      </c>
      <c r="F56" s="469" t="str">
        <f>IF('ชื่อ-คะแนน'!C57="","",เวลา!EI58)</f>
        <v/>
      </c>
      <c r="G56" s="415" t="str">
        <f>แจ้งผล!T58</f>
        <v/>
      </c>
      <c r="H56" s="470" t="str">
        <f>IF('ชื่อ-คะแนน'!C57="","",เวลา!EL58)</f>
        <v/>
      </c>
      <c r="I56" s="471" t="str">
        <f>IF('ชื่อ-คะแนน'!C57="","",เวลา!EM58)</f>
        <v/>
      </c>
      <c r="J56" s="472" t="str">
        <f>IF('ชื่อ-คะแนน'!C57="","",เวลา!EN58)</f>
        <v/>
      </c>
      <c r="K56" s="473"/>
      <c r="L56" s="239"/>
    </row>
    <row r="57" spans="1:12" s="3" customFormat="1" ht="18" hidden="1" customHeight="1" x14ac:dyDescent="0.5">
      <c r="A57" s="239"/>
      <c r="B57" s="276" t="str">
        <f>'ชื่อ-คะแนน'!A58</f>
        <v/>
      </c>
      <c r="C57" s="466">
        <f>'ชื่อ-คะแนน'!B58</f>
        <v>0</v>
      </c>
      <c r="D57" s="467" t="e">
        <f>'ชื่อ-คะแนน'!#REF!&amp;" "&amp;'ชื่อ-คะแนน'!C58</f>
        <v>#REF!</v>
      </c>
      <c r="E57" s="468" t="str">
        <f>'ชื่อ-คะแนน'!D58</f>
        <v/>
      </c>
      <c r="F57" s="469" t="str">
        <f>IF('ชื่อ-คะแนน'!C58="","",เวลา!EI59)</f>
        <v/>
      </c>
      <c r="G57" s="415" t="str">
        <f>แจ้งผล!T59</f>
        <v/>
      </c>
      <c r="H57" s="470" t="str">
        <f>IF('ชื่อ-คะแนน'!C58="","",เวลา!EL59)</f>
        <v/>
      </c>
      <c r="I57" s="471" t="str">
        <f>IF('ชื่อ-คะแนน'!C58="","",เวลา!EM59)</f>
        <v/>
      </c>
      <c r="J57" s="472" t="str">
        <f>IF('ชื่อ-คะแนน'!C58="","",เวลา!EN59)</f>
        <v/>
      </c>
      <c r="K57" s="473"/>
      <c r="L57" s="239"/>
    </row>
    <row r="58" spans="1:12" s="3" customFormat="1" ht="18" hidden="1" customHeight="1" x14ac:dyDescent="0.5">
      <c r="A58" s="239"/>
      <c r="B58" s="276" t="str">
        <f>'ชื่อ-คะแนน'!A59</f>
        <v/>
      </c>
      <c r="C58" s="466">
        <f>'ชื่อ-คะแนน'!B59</f>
        <v>0</v>
      </c>
      <c r="D58" s="467" t="e">
        <f>'ชื่อ-คะแนน'!#REF!&amp;" "&amp;'ชื่อ-คะแนน'!C59</f>
        <v>#REF!</v>
      </c>
      <c r="E58" s="468" t="str">
        <f>'ชื่อ-คะแนน'!D59</f>
        <v/>
      </c>
      <c r="F58" s="469" t="str">
        <f>IF('ชื่อ-คะแนน'!C59="","",เวลา!EI60)</f>
        <v/>
      </c>
      <c r="G58" s="415" t="str">
        <f>แจ้งผล!T60</f>
        <v/>
      </c>
      <c r="H58" s="470" t="str">
        <f>IF('ชื่อ-คะแนน'!C59="","",เวลา!EL60)</f>
        <v/>
      </c>
      <c r="I58" s="471" t="str">
        <f>IF('ชื่อ-คะแนน'!C59="","",เวลา!EM60)</f>
        <v/>
      </c>
      <c r="J58" s="472" t="str">
        <f>IF('ชื่อ-คะแนน'!C59="","",เวลา!EN60)</f>
        <v/>
      </c>
      <c r="K58" s="473"/>
      <c r="L58" s="239"/>
    </row>
    <row r="59" spans="1:12" s="3" customFormat="1" ht="18" hidden="1" customHeight="1" thickBot="1" x14ac:dyDescent="0.55000000000000004">
      <c r="A59" s="239"/>
      <c r="B59" s="303" t="str">
        <f>'ชื่อ-คะแนน'!A60</f>
        <v/>
      </c>
      <c r="C59" s="477">
        <f>'ชื่อ-คะแนน'!B60</f>
        <v>0</v>
      </c>
      <c r="D59" s="478" t="e">
        <f>'ชื่อ-คะแนน'!#REF!&amp;" "&amp;'ชื่อ-คะแนน'!C60</f>
        <v>#REF!</v>
      </c>
      <c r="E59" s="479" t="str">
        <f>'ชื่อ-คะแนน'!D60</f>
        <v/>
      </c>
      <c r="F59" s="480" t="str">
        <f>IF('ชื่อ-คะแนน'!C60="","",เวลา!EI61)</f>
        <v/>
      </c>
      <c r="G59" s="421" t="str">
        <f>แจ้งผล!T61</f>
        <v/>
      </c>
      <c r="H59" s="474" t="str">
        <f>IF('ชื่อ-คะแนน'!C60="","",เวลา!EL61)</f>
        <v/>
      </c>
      <c r="I59" s="475" t="str">
        <f>IF('ชื่อ-คะแนน'!C60="","",เวลา!EM61)</f>
        <v/>
      </c>
      <c r="J59" s="481" t="str">
        <f>IF('ชื่อ-คะแนน'!C60="","",เวลา!EN61)</f>
        <v/>
      </c>
      <c r="K59" s="482"/>
      <c r="L59" s="239"/>
    </row>
    <row r="60" spans="1:12" s="3" customFormat="1" ht="18" hidden="1" customHeight="1" x14ac:dyDescent="0.5">
      <c r="A60" s="239"/>
      <c r="B60" s="262" t="str">
        <f>'ชื่อ-คะแนน'!A61</f>
        <v/>
      </c>
      <c r="C60" s="458">
        <f>'ชื่อ-คะแนน'!B61</f>
        <v>0</v>
      </c>
      <c r="D60" s="459" t="e">
        <f>'ชื่อ-คะแนน'!#REF!&amp;" "&amp;'ชื่อ-คะแนน'!C61</f>
        <v>#REF!</v>
      </c>
      <c r="E60" s="460" t="str">
        <f>'ชื่อ-คะแนน'!D61</f>
        <v/>
      </c>
      <c r="F60" s="461" t="str">
        <f>IF('ชื่อ-คะแนน'!C61="","",เวลา!EI62)</f>
        <v/>
      </c>
      <c r="G60" s="414" t="str">
        <f>แจ้งผล!T62</f>
        <v/>
      </c>
      <c r="H60" s="462" t="str">
        <f>IF('ชื่อ-คะแนน'!C61="","",เวลา!EL62)</f>
        <v/>
      </c>
      <c r="I60" s="463" t="str">
        <f>IF('ชื่อ-คะแนน'!C61="","",เวลา!EM62)</f>
        <v/>
      </c>
      <c r="J60" s="464" t="str">
        <f>IF('ชื่อ-คะแนน'!C61="","",เวลา!EN62)</f>
        <v/>
      </c>
      <c r="K60" s="465"/>
      <c r="L60" s="239"/>
    </row>
    <row r="61" spans="1:12" s="3" customFormat="1" ht="18" hidden="1" customHeight="1" x14ac:dyDescent="0.5">
      <c r="A61" s="239"/>
      <c r="B61" s="276" t="str">
        <f>'ชื่อ-คะแนน'!A62</f>
        <v/>
      </c>
      <c r="C61" s="466">
        <f>'ชื่อ-คะแนน'!B62</f>
        <v>0</v>
      </c>
      <c r="D61" s="467" t="e">
        <f>'ชื่อ-คะแนน'!#REF!&amp;" "&amp;'ชื่อ-คะแนน'!C62</f>
        <v>#REF!</v>
      </c>
      <c r="E61" s="468" t="str">
        <f>'ชื่อ-คะแนน'!D62</f>
        <v/>
      </c>
      <c r="F61" s="469" t="str">
        <f>IF('ชื่อ-คะแนน'!C62="","",เวลา!EI63)</f>
        <v/>
      </c>
      <c r="G61" s="415" t="str">
        <f>แจ้งผล!T63</f>
        <v/>
      </c>
      <c r="H61" s="470" t="str">
        <f>IF('ชื่อ-คะแนน'!C62="","",เวลา!EL63)</f>
        <v/>
      </c>
      <c r="I61" s="471" t="str">
        <f>IF('ชื่อ-คะแนน'!C62="","",เวลา!EM63)</f>
        <v/>
      </c>
      <c r="J61" s="472" t="str">
        <f>IF('ชื่อ-คะแนน'!C62="","",เวลา!EN63)</f>
        <v/>
      </c>
      <c r="K61" s="473"/>
      <c r="L61" s="239"/>
    </row>
    <row r="62" spans="1:12" s="3" customFormat="1" ht="18" hidden="1" customHeight="1" x14ac:dyDescent="0.5">
      <c r="A62" s="239"/>
      <c r="B62" s="276" t="str">
        <f>'ชื่อ-คะแนน'!A63</f>
        <v/>
      </c>
      <c r="C62" s="466">
        <f>'ชื่อ-คะแนน'!B63</f>
        <v>0</v>
      </c>
      <c r="D62" s="467" t="e">
        <f>'ชื่อ-คะแนน'!#REF!&amp;" "&amp;'ชื่อ-คะแนน'!C63</f>
        <v>#REF!</v>
      </c>
      <c r="E62" s="468" t="str">
        <f>'ชื่อ-คะแนน'!D63</f>
        <v/>
      </c>
      <c r="F62" s="469" t="str">
        <f>IF('ชื่อ-คะแนน'!C63="","",เวลา!EI64)</f>
        <v/>
      </c>
      <c r="G62" s="415" t="str">
        <f>แจ้งผล!T64</f>
        <v/>
      </c>
      <c r="H62" s="470" t="str">
        <f>IF('ชื่อ-คะแนน'!C63="","",เวลา!EL64)</f>
        <v/>
      </c>
      <c r="I62" s="471" t="str">
        <f>IF('ชื่อ-คะแนน'!C63="","",เวลา!EM64)</f>
        <v/>
      </c>
      <c r="J62" s="472" t="str">
        <f>IF('ชื่อ-คะแนน'!C63="","",เวลา!EN64)</f>
        <v/>
      </c>
      <c r="K62" s="473"/>
      <c r="L62" s="239"/>
    </row>
    <row r="63" spans="1:12" s="3" customFormat="1" ht="18" hidden="1" customHeight="1" x14ac:dyDescent="0.5">
      <c r="A63" s="239"/>
      <c r="B63" s="276" t="str">
        <f>'ชื่อ-คะแนน'!A64</f>
        <v/>
      </c>
      <c r="C63" s="466">
        <f>'ชื่อ-คะแนน'!B64</f>
        <v>0</v>
      </c>
      <c r="D63" s="467" t="e">
        <f>'ชื่อ-คะแนน'!#REF!&amp;" "&amp;'ชื่อ-คะแนน'!C64</f>
        <v>#REF!</v>
      </c>
      <c r="E63" s="468" t="str">
        <f>'ชื่อ-คะแนน'!D64</f>
        <v/>
      </c>
      <c r="F63" s="469" t="str">
        <f>IF('ชื่อ-คะแนน'!C64="","",เวลา!EI65)</f>
        <v/>
      </c>
      <c r="G63" s="415" t="str">
        <f>แจ้งผล!T65</f>
        <v/>
      </c>
      <c r="H63" s="470" t="str">
        <f>IF('ชื่อ-คะแนน'!C64="","",เวลา!EL65)</f>
        <v/>
      </c>
      <c r="I63" s="471" t="str">
        <f>IF('ชื่อ-คะแนน'!C64="","",เวลา!EM65)</f>
        <v/>
      </c>
      <c r="J63" s="472" t="str">
        <f>IF('ชื่อ-คะแนน'!C64="","",เวลา!EN65)</f>
        <v/>
      </c>
      <c r="K63" s="473"/>
      <c r="L63" s="239"/>
    </row>
    <row r="64" spans="1:12" s="3" customFormat="1" ht="18" hidden="1" customHeight="1" thickBot="1" x14ac:dyDescent="0.55000000000000004">
      <c r="A64" s="239"/>
      <c r="B64" s="303" t="str">
        <f>'ชื่อ-คะแนน'!A65</f>
        <v/>
      </c>
      <c r="C64" s="477">
        <f>'ชื่อ-คะแนน'!B65</f>
        <v>0</v>
      </c>
      <c r="D64" s="478" t="e">
        <f>'ชื่อ-คะแนน'!#REF!&amp;" "&amp;'ชื่อ-คะแนน'!C65</f>
        <v>#REF!</v>
      </c>
      <c r="E64" s="479" t="str">
        <f>'ชื่อ-คะแนน'!D65</f>
        <v/>
      </c>
      <c r="F64" s="480" t="str">
        <f>IF('ชื่อ-คะแนน'!C65="","",เวลา!EI66)</f>
        <v/>
      </c>
      <c r="G64" s="421" t="str">
        <f>แจ้งผล!T66</f>
        <v/>
      </c>
      <c r="H64" s="474" t="str">
        <f>IF('ชื่อ-คะแนน'!C65="","",เวลา!EL66)</f>
        <v/>
      </c>
      <c r="I64" s="475" t="str">
        <f>IF('ชื่อ-คะแนน'!C65="","",เวลา!EM66)</f>
        <v/>
      </c>
      <c r="J64" s="481" t="str">
        <f>IF('ชื่อ-คะแนน'!C65="","",เวลา!EN66)</f>
        <v/>
      </c>
      <c r="K64" s="482"/>
      <c r="L64" s="239"/>
    </row>
    <row r="65" spans="1:12" x14ac:dyDescent="0.5">
      <c r="A65" s="255"/>
      <c r="B65" s="377"/>
      <c r="C65" s="239"/>
      <c r="D65" s="239"/>
      <c r="E65" s="239"/>
      <c r="F65" s="377"/>
      <c r="G65" s="377"/>
      <c r="H65" s="377"/>
      <c r="I65" s="377"/>
      <c r="J65" s="377"/>
      <c r="K65" s="377"/>
      <c r="L65" s="444"/>
    </row>
    <row r="66" spans="1:12" x14ac:dyDescent="0.5">
      <c r="A66" s="255"/>
      <c r="B66" s="377"/>
      <c r="C66" s="239"/>
      <c r="D66" s="241" t="s">
        <v>69</v>
      </c>
      <c r="E66" s="241"/>
      <c r="F66" s="377"/>
      <c r="G66" s="377"/>
      <c r="H66" s="377"/>
      <c r="I66" s="377"/>
      <c r="J66" s="377"/>
      <c r="K66" s="377"/>
      <c r="L66" s="444"/>
    </row>
    <row r="67" spans="1:12" x14ac:dyDescent="0.5">
      <c r="A67" s="255"/>
      <c r="B67" s="377"/>
      <c r="C67" s="239"/>
      <c r="D67" s="483" t="str">
        <f>ปก!E12 &amp;"  "&amp;"("&amp;ปก!F12&amp;")"</f>
        <v>ครูผู้สอน  (นายxxxxxxxxxxxxxxx)</v>
      </c>
      <c r="E67" s="483"/>
      <c r="F67" s="484"/>
      <c r="G67" s="377"/>
      <c r="H67" s="377"/>
      <c r="I67" s="377"/>
      <c r="J67" s="377"/>
      <c r="K67" s="377"/>
      <c r="L67" s="444"/>
    </row>
  </sheetData>
  <sheetProtection algorithmName="SHA-512" hashValue="W1BRZcQHfO1X061FdsMFEYzZl3KoxRY29K7AvALP6Ncp3VnS372jY7X9oXe0zeNX33hZ8k9e/UJapUsICPibqQ==" saltValue="n+k59Ba2OereWWcS42SczQ==" spinCount="100000" sheet="1" objects="1" scenarios="1" formatCells="0" autoFilter="0"/>
  <autoFilter ref="I4:J64" xr:uid="{00000000-0009-0000-0000-00000A000000}"/>
  <mergeCells count="4">
    <mergeCell ref="H3:K3"/>
    <mergeCell ref="A1:D1"/>
    <mergeCell ref="F1:K1"/>
    <mergeCell ref="A2:I2"/>
  </mergeCells>
  <phoneticPr fontId="6" type="noConversion"/>
  <conditionalFormatting sqref="I5:I64">
    <cfRule type="cellIs" dxfId="17" priority="1" stopIfTrue="1" operator="equal">
      <formula>"มส"</formula>
    </cfRule>
  </conditionalFormatting>
  <conditionalFormatting sqref="H5:H64">
    <cfRule type="cellIs" dxfId="16" priority="2" stopIfTrue="1" operator="between">
      <formula>79.5</formula>
      <formula>60</formula>
    </cfRule>
    <cfRule type="cellIs" dxfId="15" priority="3" stopIfTrue="1" operator="lessThan">
      <formula>59.5</formula>
    </cfRule>
  </conditionalFormatting>
  <conditionalFormatting sqref="E5:E64">
    <cfRule type="cellIs" dxfId="14" priority="7" stopIfTrue="1" operator="equal">
      <formula>"เรียน"</formula>
    </cfRule>
  </conditionalFormatting>
  <printOptions horizontalCentered="1"/>
  <pageMargins left="0.35433070866141736" right="0.15748031496062992" top="0.23622047244094491" bottom="0" header="0.51181102362204722" footer="0.51181102362204722"/>
  <pageSetup paperSize="9" scale="80" orientation="portrait" blackAndWhite="1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4"/>
  </sheetPr>
  <dimension ref="A1:N83"/>
  <sheetViews>
    <sheetView showZeros="0" view="pageBreakPreview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4" sqref="C4"/>
    </sheetView>
  </sheetViews>
  <sheetFormatPr defaultRowHeight="21.75" x14ac:dyDescent="0.5"/>
  <cols>
    <col min="1" max="1" width="3.7109375" style="308" customWidth="1"/>
    <col min="2" max="2" width="9" style="309" customWidth="1"/>
    <col min="3" max="3" width="33.140625" style="309" customWidth="1"/>
    <col min="4" max="4" width="5.42578125" style="309" customWidth="1"/>
    <col min="5" max="5" width="7.5703125" style="308" customWidth="1"/>
    <col min="6" max="7" width="4.85546875" style="308" customWidth="1"/>
    <col min="8" max="8" width="4.28515625" style="308" customWidth="1"/>
    <col min="9" max="9" width="20" style="308" customWidth="1"/>
    <col min="10" max="10" width="5.5703125" style="308" customWidth="1"/>
    <col min="11" max="11" width="10.85546875" style="308" customWidth="1"/>
    <col min="12" max="12" width="5.42578125" style="308" customWidth="1"/>
    <col min="13" max="13" width="10.85546875" style="308" customWidth="1"/>
  </cols>
  <sheetData>
    <row r="1" spans="1:14" ht="26.25" customHeight="1" x14ac:dyDescent="0.5">
      <c r="A1" s="1892" t="str">
        <f>IF(ปก!C10="กิจกรรมพัฒนาผู้เรียน","แบบแจ้งผล มผ","แบบแจ้งผล 0 ร มส")</f>
        <v>แบบแจ้งผล 0 ร มส</v>
      </c>
      <c r="B1" s="1892"/>
      <c r="C1" s="1892"/>
      <c r="D1" s="1890" t="str">
        <f>ปก!A6</f>
        <v>โรงเรียนศักดิ์สุนันท์วิทยา ตำบลแม่พริก อำเภอแม่พริก จังหวัดลำปาง</v>
      </c>
      <c r="E1" s="1890"/>
      <c r="F1" s="1890"/>
      <c r="G1" s="1890"/>
      <c r="H1" s="1890"/>
      <c r="I1" s="1890"/>
      <c r="J1" s="1890"/>
      <c r="K1" s="1890"/>
      <c r="L1" s="1890"/>
      <c r="M1" s="1890"/>
      <c r="N1" s="4"/>
    </row>
    <row r="2" spans="1:14" ht="21.75" customHeight="1" x14ac:dyDescent="0.5">
      <c r="A2" s="1894" t="str">
        <f>ปก!B10&amp;"  "&amp;ปก!C10&amp;"       รหัส/รายวิชา"&amp;" "&amp;ปก!H10</f>
        <v>กลุ่มสาระ  เลือกจากรายการ       รหัส/รายวิชา x21242 xxxxxxxxxxxxx</v>
      </c>
      <c r="B2" s="1894"/>
      <c r="C2" s="1894"/>
      <c r="D2" s="1894"/>
      <c r="E2" s="1894"/>
      <c r="F2" s="1894"/>
      <c r="G2" s="1894"/>
      <c r="H2" s="1894"/>
      <c r="I2" s="1894"/>
      <c r="J2" s="1895" t="str">
        <f>ปก!C7</f>
        <v>ภาคเรียนที่ 1  ปีการศึกษา 2566</v>
      </c>
      <c r="K2" s="1895"/>
      <c r="L2" s="1895"/>
      <c r="M2" s="1895"/>
      <c r="N2" s="6"/>
    </row>
    <row r="3" spans="1:14" ht="21.75" customHeight="1" thickBot="1" x14ac:dyDescent="0.55000000000000004">
      <c r="A3" s="376"/>
      <c r="B3" s="239"/>
      <c r="C3" s="241"/>
      <c r="D3" s="241"/>
      <c r="E3" s="377"/>
      <c r="F3" s="377"/>
      <c r="G3" s="378"/>
      <c r="H3" s="378"/>
      <c r="I3" s="379"/>
      <c r="J3" s="377"/>
      <c r="K3" s="380"/>
      <c r="L3" s="377"/>
      <c r="M3" s="381" t="str">
        <f>ปก!B8&amp;ปก!D8&amp;" "&amp;ปก!B11&amp;" "&amp;ปก!C11&amp;" "&amp;ปก!D11&amp;" "&amp;ปก!F11&amp;" "&amp;ปก!I11&amp;" "&amp;ปก!E12&amp;ปก!F12</f>
        <v>ชั้นมัธยมศึกษาปีที่ 5/2 หน่วยการเรียน 1.5 หน่วยกิต จำนวนคาบ /สัปดาห์ 3 คาบ ครูผู้สอนนายxxxxxxxxxxxxxxx</v>
      </c>
      <c r="N3" s="5"/>
    </row>
    <row r="4" spans="1:14" ht="38.25" customHeight="1" thickBot="1" x14ac:dyDescent="0.55000000000000004">
      <c r="A4" s="382" t="s">
        <v>43</v>
      </c>
      <c r="B4" s="383" t="s">
        <v>38</v>
      </c>
      <c r="C4" s="384" t="s">
        <v>29</v>
      </c>
      <c r="D4" s="385" t="s">
        <v>141</v>
      </c>
      <c r="E4" s="386" t="s">
        <v>139</v>
      </c>
      <c r="F4" s="387" t="s">
        <v>44</v>
      </c>
      <c r="G4" s="388" t="s">
        <v>119</v>
      </c>
      <c r="H4" s="389" t="str">
        <f>IF(ปก!C10="กิจกรรมพัฒนาผู้เรียน","ชม แก้มผ","แก้ มส")</f>
        <v>แก้ มส</v>
      </c>
      <c r="I4" s="390" t="s">
        <v>45</v>
      </c>
      <c r="J4" s="391" t="s">
        <v>173</v>
      </c>
      <c r="K4" s="392" t="s">
        <v>46</v>
      </c>
      <c r="L4" s="393" t="s">
        <v>270</v>
      </c>
      <c r="M4" s="392" t="s">
        <v>46</v>
      </c>
    </row>
    <row r="5" spans="1:14" s="3" customFormat="1" ht="18" customHeight="1" x14ac:dyDescent="0.5">
      <c r="A5" s="262">
        <f>'ชื่อ-คะแนน'!A6</f>
        <v>1</v>
      </c>
      <c r="B5" s="394" t="str">
        <f>'ชื่อ-คะแนน'!B6</f>
        <v>12686</v>
      </c>
      <c r="C5" s="1314" t="str">
        <f>'ชื่อ-คะแนน'!C6</f>
        <v>นางสาว ปริฉัตร  เดชพพันธุ์</v>
      </c>
      <c r="D5" s="300" t="str">
        <f>แจ้งผล!E7</f>
        <v>เรียน</v>
      </c>
      <c r="E5" s="395">
        <f>IF('ชื่อ-คะแนน'!AP6="","",IF(C5="","",'ชื่อ-คะแนน'!AG6+'ชื่อ-คะแนน'!AP6))</f>
        <v>0</v>
      </c>
      <c r="F5" s="396" t="str">
        <f>'ชื่อ-คะแนน'!AW6</f>
        <v>0</v>
      </c>
      <c r="G5" s="397" t="str">
        <f>IF('ชื่อ-คะแนน'!C6="","",เวลา!EH7)</f>
        <v>0/1</v>
      </c>
      <c r="H5" s="398" t="str">
        <f>IF('ชื่อ-คะแนน'!C6="","",เวลา!EN7)</f>
        <v>-</v>
      </c>
      <c r="I5" s="399">
        <f>IF('ชื่อ-คะแนน'!C6="","",'ชื่อ-คะแนน'!BS6)</f>
        <v>0</v>
      </c>
      <c r="J5" s="400"/>
      <c r="K5" s="401"/>
      <c r="L5" s="402"/>
      <c r="M5" s="401"/>
    </row>
    <row r="6" spans="1:14" s="3" customFormat="1" ht="18" customHeight="1" x14ac:dyDescent="0.5">
      <c r="A6" s="276">
        <f>'ชื่อ-คะแนน'!A7</f>
        <v>2</v>
      </c>
      <c r="B6" s="403" t="str">
        <f>'ชื่อ-คะแนน'!B7</f>
        <v>12707</v>
      </c>
      <c r="C6" s="1315" t="str">
        <f>'ชื่อ-คะแนน'!C7</f>
        <v>นาย กมลวัทน์  ช่อมณี</v>
      </c>
      <c r="D6" s="301" t="str">
        <f>แจ้งผล!E8</f>
        <v>เรียน</v>
      </c>
      <c r="E6" s="404">
        <f>IF('ชื่อ-คะแนน'!AP7="","",IF(C6="","",'ชื่อ-คะแนน'!AG7+'ชื่อ-คะแนน'!AP7))</f>
        <v>0</v>
      </c>
      <c r="F6" s="405" t="str">
        <f>'ชื่อ-คะแนน'!AW7</f>
        <v>0</v>
      </c>
      <c r="G6" s="406" t="str">
        <f>IF('ชื่อ-คะแนน'!C7="","",เวลา!EH8)</f>
        <v>0/1</v>
      </c>
      <c r="H6" s="407" t="str">
        <f>IF('ชื่อ-คะแนน'!C7="","",เวลา!EN8)</f>
        <v>-</v>
      </c>
      <c r="I6" s="408">
        <f>IF('ชื่อ-คะแนน'!C7="","",'ชื่อ-คะแนน'!BS7)</f>
        <v>0</v>
      </c>
      <c r="J6" s="409"/>
      <c r="K6" s="410"/>
      <c r="L6" s="411"/>
      <c r="M6" s="410"/>
    </row>
    <row r="7" spans="1:14" s="3" customFormat="1" ht="18" customHeight="1" x14ac:dyDescent="0.5">
      <c r="A7" s="276">
        <f>'ชื่อ-คะแนน'!A8</f>
        <v>3</v>
      </c>
      <c r="B7" s="403" t="str">
        <f>'ชื่อ-คะแนน'!B8</f>
        <v>12708</v>
      </c>
      <c r="C7" s="1315" t="str">
        <f>'ชื่อ-คะแนน'!C8</f>
        <v>นางสาว เกวลิน  โมลา</v>
      </c>
      <c r="D7" s="301" t="str">
        <f>แจ้งผล!E9</f>
        <v>เรียน</v>
      </c>
      <c r="E7" s="404">
        <f>IF('ชื่อ-คะแนน'!AP8="","",IF(C7="","",'ชื่อ-คะแนน'!AG8+'ชื่อ-คะแนน'!AP8))</f>
        <v>0</v>
      </c>
      <c r="F7" s="405" t="str">
        <f>'ชื่อ-คะแนน'!AW8</f>
        <v>0</v>
      </c>
      <c r="G7" s="406" t="str">
        <f>IF('ชื่อ-คะแนน'!C8="","",เวลา!EH9)</f>
        <v>0/1</v>
      </c>
      <c r="H7" s="407" t="str">
        <f>IF('ชื่อ-คะแนน'!C8="","",เวลา!EN9)</f>
        <v>-</v>
      </c>
      <c r="I7" s="408">
        <f>IF('ชื่อ-คะแนน'!C8="","",'ชื่อ-คะแนน'!BS8)</f>
        <v>0</v>
      </c>
      <c r="J7" s="409"/>
      <c r="K7" s="410"/>
      <c r="L7" s="411"/>
      <c r="M7" s="410"/>
    </row>
    <row r="8" spans="1:14" s="3" customFormat="1" ht="18" customHeight="1" x14ac:dyDescent="0.5">
      <c r="A8" s="276">
        <f>'ชื่อ-คะแนน'!A9</f>
        <v>4</v>
      </c>
      <c r="B8" s="403" t="str">
        <f>'ชื่อ-คะแนน'!B9</f>
        <v>12709</v>
      </c>
      <c r="C8" s="1315" t="str">
        <f>'ชื่อ-คะแนน'!C9</f>
        <v>สามเณร จิรกิตติ์  แก้วน้อย</v>
      </c>
      <c r="D8" s="301" t="str">
        <f>แจ้งผล!E10</f>
        <v>เรียน</v>
      </c>
      <c r="E8" s="404">
        <f>IF('ชื่อ-คะแนน'!AP9="","",IF(C8="","",'ชื่อ-คะแนน'!AG9+'ชื่อ-คะแนน'!AP9))</f>
        <v>0</v>
      </c>
      <c r="F8" s="405" t="str">
        <f>'ชื่อ-คะแนน'!AW9</f>
        <v>0</v>
      </c>
      <c r="G8" s="406" t="str">
        <f>IF('ชื่อ-คะแนน'!C9="","",เวลา!EH10)</f>
        <v>0/1</v>
      </c>
      <c r="H8" s="407" t="str">
        <f>IF('ชื่อ-คะแนน'!C9="","",เวลา!EN10)</f>
        <v>-</v>
      </c>
      <c r="I8" s="408">
        <f>IF('ชื่อ-คะแนน'!C9="","",'ชื่อ-คะแนน'!BS9)</f>
        <v>0</v>
      </c>
      <c r="J8" s="409"/>
      <c r="K8" s="410"/>
      <c r="L8" s="411"/>
      <c r="M8" s="410"/>
    </row>
    <row r="9" spans="1:14" s="3" customFormat="1" ht="18" customHeight="1" thickBot="1" x14ac:dyDescent="0.55000000000000004">
      <c r="A9" s="276">
        <f>'ชื่อ-คะแนน'!A10</f>
        <v>5</v>
      </c>
      <c r="B9" s="403" t="str">
        <f>'ชื่อ-คะแนน'!B10</f>
        <v>12710</v>
      </c>
      <c r="C9" s="1315" t="str">
        <f>'ชื่อ-คะแนน'!C10</f>
        <v>สามเณร จิรภัทร  แก้วน้อย</v>
      </c>
      <c r="D9" s="302" t="str">
        <f>แจ้งผล!E11</f>
        <v>เรียน</v>
      </c>
      <c r="E9" s="404">
        <f>IF('ชื่อ-คะแนน'!AP10="","",IF(C9="","",'ชื่อ-คะแนน'!AG10+'ชื่อ-คะแนน'!AP10))</f>
        <v>0</v>
      </c>
      <c r="F9" s="405" t="str">
        <f>'ชื่อ-คะแนน'!AW10</f>
        <v>0</v>
      </c>
      <c r="G9" s="406" t="str">
        <f>IF('ชื่อ-คะแนน'!C10="","",เวลา!EH11)</f>
        <v>0/1</v>
      </c>
      <c r="H9" s="412" t="str">
        <f>IF('ชื่อ-คะแนน'!C10="","",เวลา!EN11)</f>
        <v>-</v>
      </c>
      <c r="I9" s="413">
        <f>IF('ชื่อ-คะแนน'!C10="","",'ชื่อ-คะแนน'!BS10)</f>
        <v>0</v>
      </c>
      <c r="J9" s="409"/>
      <c r="K9" s="410"/>
      <c r="L9" s="411"/>
      <c r="M9" s="410"/>
    </row>
    <row r="10" spans="1:14" s="3" customFormat="1" ht="18" customHeight="1" x14ac:dyDescent="0.5">
      <c r="A10" s="262">
        <f>'ชื่อ-คะแนน'!A11</f>
        <v>6</v>
      </c>
      <c r="B10" s="394" t="str">
        <f>'ชื่อ-คะแนน'!B11</f>
        <v>12711</v>
      </c>
      <c r="C10" s="1314" t="str">
        <f>'ชื่อ-คะแนน'!C11</f>
        <v>นาย จิรายุ  คัตสงค์</v>
      </c>
      <c r="D10" s="300" t="str">
        <f>แจ้งผล!E12</f>
        <v>เรียน</v>
      </c>
      <c r="E10" s="395">
        <f>IF('ชื่อ-คะแนน'!AP11="","",IF(C10="","",'ชื่อ-คะแนน'!AG11+'ชื่อ-คะแนน'!AP11))</f>
        <v>0</v>
      </c>
      <c r="F10" s="396" t="str">
        <f>'ชื่อ-คะแนน'!AW11</f>
        <v>0</v>
      </c>
      <c r="G10" s="397" t="str">
        <f>IF('ชื่อ-คะแนน'!C11="","",เวลา!EH12)</f>
        <v>0/1</v>
      </c>
      <c r="H10" s="414" t="str">
        <f>IF('ชื่อ-คะแนน'!C11="","",เวลา!EN12)</f>
        <v>-</v>
      </c>
      <c r="I10" s="399">
        <f>IF('ชื่อ-คะแนน'!C11="","",'ชื่อ-คะแนน'!BS11)</f>
        <v>0</v>
      </c>
      <c r="J10" s="400"/>
      <c r="K10" s="401"/>
      <c r="L10" s="402"/>
      <c r="M10" s="401"/>
    </row>
    <row r="11" spans="1:14" s="3" customFormat="1" ht="18" customHeight="1" x14ac:dyDescent="0.5">
      <c r="A11" s="276">
        <f>'ชื่อ-คะแนน'!A12</f>
        <v>7</v>
      </c>
      <c r="B11" s="403" t="str">
        <f>'ชื่อ-คะแนน'!B12</f>
        <v>12712</v>
      </c>
      <c r="C11" s="1315" t="str">
        <f>'ชื่อ-คะแนน'!C12</f>
        <v>นาย ฐิติวุฒิ  ป้องกา</v>
      </c>
      <c r="D11" s="301" t="str">
        <f>แจ้งผล!E13</f>
        <v>เรียน</v>
      </c>
      <c r="E11" s="404">
        <f>IF('ชื่อ-คะแนน'!AP12="","",IF(C11="","",'ชื่อ-คะแนน'!AG12+'ชื่อ-คะแนน'!AP12))</f>
        <v>0</v>
      </c>
      <c r="F11" s="405" t="str">
        <f>'ชื่อ-คะแนน'!AW12</f>
        <v>0</v>
      </c>
      <c r="G11" s="406" t="str">
        <f>IF('ชื่อ-คะแนน'!C12="","",เวลา!EH13)</f>
        <v>0/1</v>
      </c>
      <c r="H11" s="415" t="str">
        <f>IF('ชื่อ-คะแนน'!C12="","",เวลา!EN13)</f>
        <v>-</v>
      </c>
      <c r="I11" s="408">
        <f>IF('ชื่อ-คะแนน'!C12="","",'ชื่อ-คะแนน'!BS12)</f>
        <v>0</v>
      </c>
      <c r="J11" s="409"/>
      <c r="K11" s="410"/>
      <c r="L11" s="411"/>
      <c r="M11" s="410"/>
    </row>
    <row r="12" spans="1:14" s="3" customFormat="1" ht="18" customHeight="1" x14ac:dyDescent="0.5">
      <c r="A12" s="276">
        <f>'ชื่อ-คะแนน'!A13</f>
        <v>8</v>
      </c>
      <c r="B12" s="403" t="str">
        <f>'ชื่อ-คะแนน'!B13</f>
        <v>12713</v>
      </c>
      <c r="C12" s="1315" t="str">
        <f>'ชื่อ-คะแนน'!C13</f>
        <v>นาย ณัฐกิตติ์  เมืองเดช</v>
      </c>
      <c r="D12" s="301" t="str">
        <f>แจ้งผล!E14</f>
        <v>เรียน</v>
      </c>
      <c r="E12" s="404">
        <f>IF('ชื่อ-คะแนน'!AP13="","",IF(C12="","",'ชื่อ-คะแนน'!AG13+'ชื่อ-คะแนน'!AP13))</f>
        <v>0</v>
      </c>
      <c r="F12" s="405" t="str">
        <f>'ชื่อ-คะแนน'!AW13</f>
        <v>0</v>
      </c>
      <c r="G12" s="406" t="str">
        <f>IF('ชื่อ-คะแนน'!C13="","",เวลา!EH14)</f>
        <v>0/1</v>
      </c>
      <c r="H12" s="415" t="str">
        <f>IF('ชื่อ-คะแนน'!C13="","",เวลา!EN14)</f>
        <v>-</v>
      </c>
      <c r="I12" s="408">
        <f>IF('ชื่อ-คะแนน'!C13="","",'ชื่อ-คะแนน'!BS13)</f>
        <v>0</v>
      </c>
      <c r="J12" s="409"/>
      <c r="K12" s="410"/>
      <c r="L12" s="411"/>
      <c r="M12" s="410"/>
    </row>
    <row r="13" spans="1:14" s="3" customFormat="1" ht="18" customHeight="1" x14ac:dyDescent="0.5">
      <c r="A13" s="276">
        <f>'ชื่อ-คะแนน'!A14</f>
        <v>9</v>
      </c>
      <c r="B13" s="403" t="str">
        <f>'ชื่อ-คะแนน'!B14</f>
        <v>12714</v>
      </c>
      <c r="C13" s="1315" t="str">
        <f>'ชื่อ-คะแนน'!C14</f>
        <v>นาย ณัฐยศ  ก้ะสุ</v>
      </c>
      <c r="D13" s="301" t="str">
        <f>แจ้งผล!E15</f>
        <v>เรียน</v>
      </c>
      <c r="E13" s="404">
        <f>IF('ชื่อ-คะแนน'!AP14="","",IF(C13="","",'ชื่อ-คะแนน'!AG14+'ชื่อ-คะแนน'!AP14))</f>
        <v>0</v>
      </c>
      <c r="F13" s="405" t="str">
        <f>'ชื่อ-คะแนน'!AW14</f>
        <v>0</v>
      </c>
      <c r="G13" s="406" t="str">
        <f>IF('ชื่อ-คะแนน'!C14="","",เวลา!EH15)</f>
        <v>0/1</v>
      </c>
      <c r="H13" s="415" t="str">
        <f>IF('ชื่อ-คะแนน'!C14="","",เวลา!EN15)</f>
        <v>-</v>
      </c>
      <c r="I13" s="408">
        <f>IF('ชื่อ-คะแนน'!C14="","",'ชื่อ-คะแนน'!BS14)</f>
        <v>0</v>
      </c>
      <c r="J13" s="409"/>
      <c r="K13" s="410"/>
      <c r="L13" s="411"/>
      <c r="M13" s="410"/>
    </row>
    <row r="14" spans="1:14" s="3" customFormat="1" ht="18" customHeight="1" thickBot="1" x14ac:dyDescent="0.55000000000000004">
      <c r="A14" s="276">
        <f>'ชื่อ-คะแนน'!A15</f>
        <v>10</v>
      </c>
      <c r="B14" s="403" t="str">
        <f>'ชื่อ-คะแนน'!B15</f>
        <v>12715</v>
      </c>
      <c r="C14" s="1315" t="str">
        <f>'ชื่อ-คะแนน'!C15</f>
        <v>นาย ณัฐวุฒิ  ใจวงศ์</v>
      </c>
      <c r="D14" s="302" t="str">
        <f>แจ้งผล!E16</f>
        <v>เรียน</v>
      </c>
      <c r="E14" s="404">
        <f>IF('ชื่อ-คะแนน'!AP15="","",IF(C14="","",'ชื่อ-คะแนน'!AG15+'ชื่อ-คะแนน'!AP15))</f>
        <v>0</v>
      </c>
      <c r="F14" s="405" t="str">
        <f>'ชื่อ-คะแนน'!AW15</f>
        <v>0</v>
      </c>
      <c r="G14" s="406" t="str">
        <f>IF('ชื่อ-คะแนน'!C15="","",เวลา!EH16)</f>
        <v>0/1</v>
      </c>
      <c r="H14" s="416" t="str">
        <f>IF('ชื่อ-คะแนน'!C15="","",เวลา!EN16)</f>
        <v>-</v>
      </c>
      <c r="I14" s="413">
        <f>IF('ชื่อ-คะแนน'!C15="","",'ชื่อ-คะแนน'!BS15)</f>
        <v>0</v>
      </c>
      <c r="J14" s="409"/>
      <c r="K14" s="410"/>
      <c r="L14" s="411"/>
      <c r="M14" s="410"/>
    </row>
    <row r="15" spans="1:14" s="3" customFormat="1" ht="18" customHeight="1" x14ac:dyDescent="0.5">
      <c r="A15" s="262">
        <f>'ชื่อ-คะแนน'!A16</f>
        <v>11</v>
      </c>
      <c r="B15" s="394" t="str">
        <f>'ชื่อ-คะแนน'!B16</f>
        <v>12716</v>
      </c>
      <c r="C15" s="1314" t="str">
        <f>'ชื่อ-คะแนน'!C16</f>
        <v>นาย ธนานุรักษ์  กิตติคุณาดุลย์</v>
      </c>
      <c r="D15" s="300" t="str">
        <f>แจ้งผล!E17</f>
        <v>เรียน</v>
      </c>
      <c r="E15" s="395">
        <f>IF('ชื่อ-คะแนน'!AP16="","",IF(C15="","",'ชื่อ-คะแนน'!AG16+'ชื่อ-คะแนน'!AP16))</f>
        <v>0</v>
      </c>
      <c r="F15" s="396" t="str">
        <f>'ชื่อ-คะแนน'!AW16</f>
        <v>0</v>
      </c>
      <c r="G15" s="397" t="str">
        <f>IF('ชื่อ-คะแนน'!C16="","",เวลา!EH17)</f>
        <v>0/1</v>
      </c>
      <c r="H15" s="414" t="str">
        <f>IF('ชื่อ-คะแนน'!C16="","",เวลา!EN17)</f>
        <v>-</v>
      </c>
      <c r="I15" s="399">
        <f>IF('ชื่อ-คะแนน'!C16="","",'ชื่อ-คะแนน'!BS16)</f>
        <v>0</v>
      </c>
      <c r="J15" s="400"/>
      <c r="K15" s="401"/>
      <c r="L15" s="402"/>
      <c r="M15" s="401"/>
    </row>
    <row r="16" spans="1:14" s="3" customFormat="1" ht="18" customHeight="1" x14ac:dyDescent="0.5">
      <c r="A16" s="276">
        <f>'ชื่อ-คะแนน'!A17</f>
        <v>12</v>
      </c>
      <c r="B16" s="403" t="str">
        <f>'ชื่อ-คะแนน'!B17</f>
        <v>12717</v>
      </c>
      <c r="C16" s="1315" t="str">
        <f>'ชื่อ-คะแนน'!C17</f>
        <v>นางสาว ธัญญรัตน์  ธนศิริสกุลวงษ์</v>
      </c>
      <c r="D16" s="301" t="str">
        <f>แจ้งผล!E18</f>
        <v>เรียน</v>
      </c>
      <c r="E16" s="404">
        <f>IF('ชื่อ-คะแนน'!AP17="","",IF(C16="","",'ชื่อ-คะแนน'!AG17+'ชื่อ-คะแนน'!AP17))</f>
        <v>0</v>
      </c>
      <c r="F16" s="405" t="str">
        <f>'ชื่อ-คะแนน'!AW17</f>
        <v>0</v>
      </c>
      <c r="G16" s="406" t="str">
        <f>IF('ชื่อ-คะแนน'!C17="","",เวลา!EH18)</f>
        <v>0/1</v>
      </c>
      <c r="H16" s="415" t="str">
        <f>IF('ชื่อ-คะแนน'!C17="","",เวลา!EN18)</f>
        <v>-</v>
      </c>
      <c r="I16" s="408">
        <f>IF('ชื่อ-คะแนน'!C17="","",'ชื่อ-คะแนน'!BS17)</f>
        <v>0</v>
      </c>
      <c r="J16" s="409"/>
      <c r="K16" s="410"/>
      <c r="L16" s="411"/>
      <c r="M16" s="410"/>
    </row>
    <row r="17" spans="1:13" s="3" customFormat="1" ht="18" customHeight="1" x14ac:dyDescent="0.5">
      <c r="A17" s="276">
        <f>'ชื่อ-คะแนน'!A18</f>
        <v>13</v>
      </c>
      <c r="B17" s="403" t="str">
        <f>'ชื่อ-คะแนน'!B18</f>
        <v>12718</v>
      </c>
      <c r="C17" s="1315" t="str">
        <f>'ชื่อ-คะแนน'!C18</f>
        <v>สามเณร นิติพงษ์  อินทร์แก้ว</v>
      </c>
      <c r="D17" s="301" t="str">
        <f>แจ้งผล!E19</f>
        <v>เรียน</v>
      </c>
      <c r="E17" s="404">
        <f>IF('ชื่อ-คะแนน'!AP18="","",IF(C17="","",'ชื่อ-คะแนน'!AG18+'ชื่อ-คะแนน'!AP18))</f>
        <v>0</v>
      </c>
      <c r="F17" s="405" t="str">
        <f>'ชื่อ-คะแนน'!AW18</f>
        <v>0</v>
      </c>
      <c r="G17" s="406" t="str">
        <f>IF('ชื่อ-คะแนน'!C18="","",เวลา!EH19)</f>
        <v>0/1</v>
      </c>
      <c r="H17" s="415" t="str">
        <f>IF('ชื่อ-คะแนน'!C18="","",เวลา!EN19)</f>
        <v>-</v>
      </c>
      <c r="I17" s="408">
        <f>IF('ชื่อ-คะแนน'!C18="","",'ชื่อ-คะแนน'!BS18)</f>
        <v>0</v>
      </c>
      <c r="J17" s="409"/>
      <c r="K17" s="410"/>
      <c r="L17" s="411"/>
      <c r="M17" s="410"/>
    </row>
    <row r="18" spans="1:13" s="3" customFormat="1" ht="18" customHeight="1" x14ac:dyDescent="0.5">
      <c r="A18" s="276">
        <f>'ชื่อ-คะแนน'!A19</f>
        <v>14</v>
      </c>
      <c r="B18" s="403" t="str">
        <f>'ชื่อ-คะแนน'!B19</f>
        <v>12719</v>
      </c>
      <c r="C18" s="1315" t="str">
        <f>'ชื่อ-คะแนน'!C19</f>
        <v>นางสาว ปวริศา  แซ่เติ๋น</v>
      </c>
      <c r="D18" s="301" t="str">
        <f>แจ้งผล!E20</f>
        <v>เรียน</v>
      </c>
      <c r="E18" s="404">
        <f>IF('ชื่อ-คะแนน'!AP19="","",IF(C18="","",'ชื่อ-คะแนน'!AG19+'ชื่อ-คะแนน'!AP19))</f>
        <v>0</v>
      </c>
      <c r="F18" s="405" t="str">
        <f>'ชื่อ-คะแนน'!AW19</f>
        <v>0</v>
      </c>
      <c r="G18" s="406" t="str">
        <f>IF('ชื่อ-คะแนน'!C19="","",เวลา!EH20)</f>
        <v>0/1</v>
      </c>
      <c r="H18" s="415" t="str">
        <f>IF('ชื่อ-คะแนน'!C19="","",เวลา!EN20)</f>
        <v>-</v>
      </c>
      <c r="I18" s="408">
        <f>IF('ชื่อ-คะแนน'!C19="","",'ชื่อ-คะแนน'!BS19)</f>
        <v>0</v>
      </c>
      <c r="J18" s="409"/>
      <c r="K18" s="410"/>
      <c r="L18" s="411"/>
      <c r="M18" s="410"/>
    </row>
    <row r="19" spans="1:13" s="3" customFormat="1" ht="18" customHeight="1" thickBot="1" x14ac:dyDescent="0.55000000000000004">
      <c r="A19" s="276">
        <f>'ชื่อ-คะแนน'!A20</f>
        <v>15</v>
      </c>
      <c r="B19" s="403" t="str">
        <f>'ชื่อ-คะแนน'!B20</f>
        <v>12720</v>
      </c>
      <c r="C19" s="1315" t="str">
        <f>'ชื่อ-คะแนน'!C20</f>
        <v>นาย พิรภัทร  เป็งคำวัน</v>
      </c>
      <c r="D19" s="302" t="str">
        <f>แจ้งผล!E21</f>
        <v>เรียน</v>
      </c>
      <c r="E19" s="404">
        <f>IF('ชื่อ-คะแนน'!AP20="","",IF(C19="","",'ชื่อ-คะแนน'!AG20+'ชื่อ-คะแนน'!AP20))</f>
        <v>0</v>
      </c>
      <c r="F19" s="405" t="str">
        <f>'ชื่อ-คะแนน'!AW20</f>
        <v>0</v>
      </c>
      <c r="G19" s="406" t="str">
        <f>IF('ชื่อ-คะแนน'!C20="","",เวลา!EH21)</f>
        <v>0/1</v>
      </c>
      <c r="H19" s="416" t="str">
        <f>IF('ชื่อ-คะแนน'!C20="","",เวลา!EN21)</f>
        <v>-</v>
      </c>
      <c r="I19" s="413">
        <f>IF('ชื่อ-คะแนน'!C20="","",'ชื่อ-คะแนน'!BS20)</f>
        <v>0</v>
      </c>
      <c r="J19" s="409"/>
      <c r="K19" s="410"/>
      <c r="L19" s="411"/>
      <c r="M19" s="410"/>
    </row>
    <row r="20" spans="1:13" s="3" customFormat="1" ht="18" customHeight="1" x14ac:dyDescent="0.5">
      <c r="A20" s="262">
        <f>'ชื่อ-คะแนน'!A21</f>
        <v>16</v>
      </c>
      <c r="B20" s="394" t="str">
        <f>'ชื่อ-คะแนน'!B21</f>
        <v>12721</v>
      </c>
      <c r="C20" s="1314" t="str">
        <f>'ชื่อ-คะแนน'!C21</f>
        <v>นาย พุฒิเมธ  ยิ่งดีเจริญ</v>
      </c>
      <c r="D20" s="300" t="str">
        <f>แจ้งผล!E22</f>
        <v>เรียน</v>
      </c>
      <c r="E20" s="395">
        <f>IF('ชื่อ-คะแนน'!AP21="","",IF(C20="","",'ชื่อ-คะแนน'!AG21+'ชื่อ-คะแนน'!AP21))</f>
        <v>0</v>
      </c>
      <c r="F20" s="396" t="str">
        <f>'ชื่อ-คะแนน'!AW21</f>
        <v>0</v>
      </c>
      <c r="G20" s="397" t="str">
        <f>IF('ชื่อ-คะแนน'!C21="","",เวลา!EH22)</f>
        <v>0/1</v>
      </c>
      <c r="H20" s="414" t="str">
        <f>IF('ชื่อ-คะแนน'!C21="","",เวลา!EN22)</f>
        <v>-</v>
      </c>
      <c r="I20" s="399">
        <f>IF('ชื่อ-คะแนน'!C21="","",'ชื่อ-คะแนน'!BS21)</f>
        <v>0</v>
      </c>
      <c r="J20" s="400"/>
      <c r="K20" s="401"/>
      <c r="L20" s="402"/>
      <c r="M20" s="401"/>
    </row>
    <row r="21" spans="1:13" s="3" customFormat="1" ht="18" customHeight="1" x14ac:dyDescent="0.5">
      <c r="A21" s="276">
        <f>'ชื่อ-คะแนน'!A22</f>
        <v>17</v>
      </c>
      <c r="B21" s="403" t="str">
        <f>'ชื่อ-คะแนน'!B22</f>
        <v>12722</v>
      </c>
      <c r="C21" s="1315" t="str">
        <f>'ชื่อ-คะแนน'!C22</f>
        <v>นางสาว เพ็ญพิชชา  ใจฟู</v>
      </c>
      <c r="D21" s="301" t="str">
        <f>แจ้งผล!E23</f>
        <v>เรียน</v>
      </c>
      <c r="E21" s="404">
        <f>IF('ชื่อ-คะแนน'!AP22="","",IF(C21="","",'ชื่อ-คะแนน'!AG22+'ชื่อ-คะแนน'!AP22))</f>
        <v>0</v>
      </c>
      <c r="F21" s="405" t="str">
        <f>'ชื่อ-คะแนน'!AW22</f>
        <v>0</v>
      </c>
      <c r="G21" s="406" t="str">
        <f>IF('ชื่อ-คะแนน'!C22="","",เวลา!EH23)</f>
        <v>0/1</v>
      </c>
      <c r="H21" s="415" t="str">
        <f>IF('ชื่อ-คะแนน'!C22="","",เวลา!EN23)</f>
        <v>-</v>
      </c>
      <c r="I21" s="408">
        <f>IF('ชื่อ-คะแนน'!C22="","",'ชื่อ-คะแนน'!BS22)</f>
        <v>0</v>
      </c>
      <c r="J21" s="409"/>
      <c r="K21" s="410"/>
      <c r="L21" s="411"/>
      <c r="M21" s="410"/>
    </row>
    <row r="22" spans="1:13" s="3" customFormat="1" ht="18" customHeight="1" x14ac:dyDescent="0.5">
      <c r="A22" s="276">
        <f>'ชื่อ-คะแนน'!A23</f>
        <v>18</v>
      </c>
      <c r="B22" s="403" t="str">
        <f>'ชื่อ-คะแนน'!B23</f>
        <v>12724</v>
      </c>
      <c r="C22" s="1315" t="str">
        <f>'ชื่อ-คะแนน'!C23</f>
        <v>นาย ศิวนันต์  สุกอ่วม</v>
      </c>
      <c r="D22" s="301" t="str">
        <f>แจ้งผล!E24</f>
        <v>เรียน</v>
      </c>
      <c r="E22" s="404">
        <f>IF('ชื่อ-คะแนน'!AP23="","",IF(C22="","",'ชื่อ-คะแนน'!AG23+'ชื่อ-คะแนน'!AP23))</f>
        <v>0</v>
      </c>
      <c r="F22" s="405" t="str">
        <f>'ชื่อ-คะแนน'!AW23</f>
        <v>0</v>
      </c>
      <c r="G22" s="406" t="str">
        <f>IF('ชื่อ-คะแนน'!C23="","",เวลา!EH24)</f>
        <v>0/1</v>
      </c>
      <c r="H22" s="415" t="str">
        <f>IF('ชื่อ-คะแนน'!C23="","",เวลา!EN24)</f>
        <v>-</v>
      </c>
      <c r="I22" s="408">
        <f>IF('ชื่อ-คะแนน'!C23="","",'ชื่อ-คะแนน'!BS23)</f>
        <v>0</v>
      </c>
      <c r="J22" s="409"/>
      <c r="K22" s="410"/>
      <c r="L22" s="411"/>
      <c r="M22" s="410"/>
    </row>
    <row r="23" spans="1:13" s="3" customFormat="1" ht="18" customHeight="1" x14ac:dyDescent="0.5">
      <c r="A23" s="276">
        <f>'ชื่อ-คะแนน'!A24</f>
        <v>19</v>
      </c>
      <c r="B23" s="403" t="str">
        <f>'ชื่อ-คะแนน'!B24</f>
        <v>12725</v>
      </c>
      <c r="C23" s="1315" t="str">
        <f>'ชื่อ-คะแนน'!C24</f>
        <v>นาย ศุภรักษ์  โพธิ์เขียว</v>
      </c>
      <c r="D23" s="301" t="str">
        <f>แจ้งผล!E25</f>
        <v>เรียน</v>
      </c>
      <c r="E23" s="404">
        <f>IF('ชื่อ-คะแนน'!AP24="","",IF(C23="","",'ชื่อ-คะแนน'!AG24+'ชื่อ-คะแนน'!AP24))</f>
        <v>0</v>
      </c>
      <c r="F23" s="405" t="str">
        <f>'ชื่อ-คะแนน'!AW24</f>
        <v>0</v>
      </c>
      <c r="G23" s="406" t="str">
        <f>IF('ชื่อ-คะแนน'!C24="","",เวลา!EH25)</f>
        <v>0/1</v>
      </c>
      <c r="H23" s="415" t="str">
        <f>IF('ชื่อ-คะแนน'!C24="","",เวลา!EN25)</f>
        <v>-</v>
      </c>
      <c r="I23" s="408">
        <f>IF('ชื่อ-คะแนน'!C24="","",'ชื่อ-คะแนน'!BS24)</f>
        <v>0</v>
      </c>
      <c r="J23" s="409"/>
      <c r="K23" s="410"/>
      <c r="L23" s="411"/>
      <c r="M23" s="410"/>
    </row>
    <row r="24" spans="1:13" s="3" customFormat="1" ht="18" customHeight="1" thickBot="1" x14ac:dyDescent="0.55000000000000004">
      <c r="A24" s="276">
        <f>'ชื่อ-คะแนน'!A25</f>
        <v>20</v>
      </c>
      <c r="B24" s="403" t="str">
        <f>'ชื่อ-คะแนน'!B25</f>
        <v>12727</v>
      </c>
      <c r="C24" s="1315" t="str">
        <f>'ชื่อ-คะแนน'!C25</f>
        <v>นาย อติยะ  คำเป</v>
      </c>
      <c r="D24" s="302" t="str">
        <f>แจ้งผล!E26</f>
        <v>เรียน</v>
      </c>
      <c r="E24" s="404">
        <f>IF('ชื่อ-คะแนน'!AP25="","",IF(C24="","",'ชื่อ-คะแนน'!AG25+'ชื่อ-คะแนน'!AP25))</f>
        <v>0</v>
      </c>
      <c r="F24" s="405" t="str">
        <f>'ชื่อ-คะแนน'!AW25</f>
        <v>0</v>
      </c>
      <c r="G24" s="406" t="str">
        <f>IF('ชื่อ-คะแนน'!C25="","",เวลา!EH26)</f>
        <v>0/1</v>
      </c>
      <c r="H24" s="416" t="str">
        <f>IF('ชื่อ-คะแนน'!C25="","",เวลา!EN26)</f>
        <v>-</v>
      </c>
      <c r="I24" s="413">
        <f>IF('ชื่อ-คะแนน'!C25="","",'ชื่อ-คะแนน'!BS25)</f>
        <v>0</v>
      </c>
      <c r="J24" s="409"/>
      <c r="K24" s="410"/>
      <c r="L24" s="411"/>
      <c r="M24" s="410"/>
    </row>
    <row r="25" spans="1:13" s="3" customFormat="1" ht="18" customHeight="1" x14ac:dyDescent="0.5">
      <c r="A25" s="262">
        <f>'ชื่อ-คะแนน'!A26</f>
        <v>21</v>
      </c>
      <c r="B25" s="394" t="str">
        <f>'ชื่อ-คะแนน'!B26</f>
        <v>12728</v>
      </c>
      <c r="C25" s="1314" t="str">
        <f>'ชื่อ-คะแนน'!C26</f>
        <v>นางสาว อรทัย  นันตาบุตร</v>
      </c>
      <c r="D25" s="300" t="str">
        <f>แจ้งผล!E27</f>
        <v>เรียน</v>
      </c>
      <c r="E25" s="395">
        <f>IF('ชื่อ-คะแนน'!AP26="","",IF(C25="","",'ชื่อ-คะแนน'!AG26+'ชื่อ-คะแนน'!AP26))</f>
        <v>0</v>
      </c>
      <c r="F25" s="396" t="str">
        <f>'ชื่อ-คะแนน'!AW26</f>
        <v>0</v>
      </c>
      <c r="G25" s="397" t="str">
        <f>IF('ชื่อ-คะแนน'!C26="","",เวลา!EH27)</f>
        <v>0/1</v>
      </c>
      <c r="H25" s="414" t="str">
        <f>IF('ชื่อ-คะแนน'!C26="","",เวลา!EN27)</f>
        <v>-</v>
      </c>
      <c r="I25" s="399">
        <f>IF('ชื่อ-คะแนน'!C26="","",'ชื่อ-คะแนน'!BS26)</f>
        <v>0</v>
      </c>
      <c r="J25" s="400"/>
      <c r="K25" s="401"/>
      <c r="L25" s="402"/>
      <c r="M25" s="401"/>
    </row>
    <row r="26" spans="1:13" s="3" customFormat="1" ht="18" customHeight="1" x14ac:dyDescent="0.5">
      <c r="A26" s="276">
        <f>'ชื่อ-คะแนน'!A27</f>
        <v>22</v>
      </c>
      <c r="B26" s="403" t="str">
        <f>'ชื่อ-คะแนน'!B27</f>
        <v>12729</v>
      </c>
      <c r="C26" s="1315" t="str">
        <f>'ชื่อ-คะแนน'!C27</f>
        <v>นาย อรรถกร  เทียบคำ</v>
      </c>
      <c r="D26" s="301" t="str">
        <f>แจ้งผล!E28</f>
        <v>เรียน</v>
      </c>
      <c r="E26" s="404">
        <f>IF('ชื่อ-คะแนน'!AP27="","",IF(C26="","",'ชื่อ-คะแนน'!AG27+'ชื่อ-คะแนน'!AP27))</f>
        <v>0</v>
      </c>
      <c r="F26" s="405" t="str">
        <f>'ชื่อ-คะแนน'!AW27</f>
        <v>0</v>
      </c>
      <c r="G26" s="406" t="str">
        <f>IF('ชื่อ-คะแนน'!C27="","",เวลา!EH28)</f>
        <v>0/1</v>
      </c>
      <c r="H26" s="415" t="str">
        <f>IF('ชื่อ-คะแนน'!C27="","",เวลา!EN28)</f>
        <v>-</v>
      </c>
      <c r="I26" s="408">
        <f>IF('ชื่อ-คะแนน'!C27="","",'ชื่อ-คะแนน'!BS27)</f>
        <v>0</v>
      </c>
      <c r="J26" s="409"/>
      <c r="K26" s="410"/>
      <c r="L26" s="411"/>
      <c r="M26" s="410"/>
    </row>
    <row r="27" spans="1:13" s="3" customFormat="1" ht="18" customHeight="1" x14ac:dyDescent="0.5">
      <c r="A27" s="276">
        <f>'ชื่อ-คะแนน'!A28</f>
        <v>23</v>
      </c>
      <c r="B27" s="403" t="str">
        <f>'ชื่อ-คะแนน'!B28</f>
        <v>12745</v>
      </c>
      <c r="C27" s="1315" t="str">
        <f>'ชื่อ-คะแนน'!C28</f>
        <v>สามเณร ขวัญชัย  ศรีสุวรรณ</v>
      </c>
      <c r="D27" s="301" t="str">
        <f>แจ้งผล!E29</f>
        <v>เรียน</v>
      </c>
      <c r="E27" s="404">
        <f>IF('ชื่อ-คะแนน'!AP28="","",IF(C27="","",'ชื่อ-คะแนน'!AG28+'ชื่อ-คะแนน'!AP28))</f>
        <v>0</v>
      </c>
      <c r="F27" s="405" t="str">
        <f>'ชื่อ-คะแนน'!AW28</f>
        <v>0</v>
      </c>
      <c r="G27" s="406" t="str">
        <f>IF('ชื่อ-คะแนน'!C28="","",เวลา!EH29)</f>
        <v>0/1</v>
      </c>
      <c r="H27" s="415" t="str">
        <f>IF('ชื่อ-คะแนน'!C28="","",เวลา!EN29)</f>
        <v>-</v>
      </c>
      <c r="I27" s="408">
        <f>IF('ชื่อ-คะแนน'!C28="","",'ชื่อ-คะแนน'!BS28)</f>
        <v>0</v>
      </c>
      <c r="J27" s="409"/>
      <c r="K27" s="410"/>
      <c r="L27" s="411"/>
      <c r="M27" s="410"/>
    </row>
    <row r="28" spans="1:13" s="3" customFormat="1" ht="18" customHeight="1" x14ac:dyDescent="0.5">
      <c r="A28" s="276">
        <f>'ชื่อ-คะแนน'!A29</f>
        <v>24</v>
      </c>
      <c r="B28" s="403" t="str">
        <f>'ชื่อ-คะแนน'!B29</f>
        <v>12762</v>
      </c>
      <c r="C28" s="1315" t="str">
        <f>'ชื่อ-คะแนน'!C29</f>
        <v>นางสาว สุจิรา  โคนชัยภูมิ</v>
      </c>
      <c r="D28" s="301" t="str">
        <f>แจ้งผล!E30</f>
        <v>เรียน</v>
      </c>
      <c r="E28" s="404">
        <f>IF('ชื่อ-คะแนน'!AP29="","",IF(C28="","",'ชื่อ-คะแนน'!AG29+'ชื่อ-คะแนน'!AP29))</f>
        <v>0</v>
      </c>
      <c r="F28" s="405" t="str">
        <f>'ชื่อ-คะแนน'!AW29</f>
        <v>0</v>
      </c>
      <c r="G28" s="406" t="str">
        <f>IF('ชื่อ-คะแนน'!C29="","",เวลา!EH30)</f>
        <v>0/1</v>
      </c>
      <c r="H28" s="415" t="str">
        <f>IF('ชื่อ-คะแนน'!C29="","",เวลา!EN30)</f>
        <v>-</v>
      </c>
      <c r="I28" s="408">
        <f>IF('ชื่อ-คะแนน'!C29="","",'ชื่อ-คะแนน'!BS29)</f>
        <v>0</v>
      </c>
      <c r="J28" s="409"/>
      <c r="K28" s="410"/>
      <c r="L28" s="411"/>
      <c r="M28" s="410"/>
    </row>
    <row r="29" spans="1:13" s="3" customFormat="1" ht="18" customHeight="1" thickBot="1" x14ac:dyDescent="0.55000000000000004">
      <c r="A29" s="276" t="str">
        <f>'ชื่อ-คะแนน'!A30</f>
        <v/>
      </c>
      <c r="B29" s="403">
        <f>'ชื่อ-คะแนน'!B30</f>
        <v>0</v>
      </c>
      <c r="C29" s="1315">
        <f>'ชื่อ-คะแนน'!C30</f>
        <v>0</v>
      </c>
      <c r="D29" s="302" t="str">
        <f>แจ้งผล!E31</f>
        <v/>
      </c>
      <c r="E29" s="404" t="str">
        <f>IF('ชื่อ-คะแนน'!AP30="","",IF(C29="","",'ชื่อ-คะแนน'!AG30+'ชื่อ-คะแนน'!AP30))</f>
        <v/>
      </c>
      <c r="F29" s="405" t="str">
        <f>'ชื่อ-คะแนน'!AW30</f>
        <v/>
      </c>
      <c r="G29" s="406" t="str">
        <f>IF('ชื่อ-คะแนน'!C30="","",เวลา!EH31)</f>
        <v/>
      </c>
      <c r="H29" s="416" t="str">
        <f>IF('ชื่อ-คะแนน'!C30="","",เวลา!EN31)</f>
        <v/>
      </c>
      <c r="I29" s="413" t="str">
        <f>IF('ชื่อ-คะแนน'!C30="","",'ชื่อ-คะแนน'!BS30)</f>
        <v/>
      </c>
      <c r="J29" s="409"/>
      <c r="K29" s="410"/>
      <c r="L29" s="411"/>
      <c r="M29" s="410"/>
    </row>
    <row r="30" spans="1:13" s="3" customFormat="1" ht="18" customHeight="1" x14ac:dyDescent="0.5">
      <c r="A30" s="262" t="str">
        <f>'ชื่อ-คะแนน'!A31</f>
        <v/>
      </c>
      <c r="B30" s="394">
        <f>'ชื่อ-คะแนน'!B31</f>
        <v>0</v>
      </c>
      <c r="C30" s="1314">
        <f>'ชื่อ-คะแนน'!C31</f>
        <v>0</v>
      </c>
      <c r="D30" s="300" t="str">
        <f>แจ้งผล!E32</f>
        <v/>
      </c>
      <c r="E30" s="395" t="str">
        <f>IF('ชื่อ-คะแนน'!AP31="","",IF(C30="","",'ชื่อ-คะแนน'!AG31+'ชื่อ-คะแนน'!AP31))</f>
        <v/>
      </c>
      <c r="F30" s="396" t="str">
        <f>'ชื่อ-คะแนน'!AW31</f>
        <v/>
      </c>
      <c r="G30" s="397" t="str">
        <f>IF('ชื่อ-คะแนน'!C31="","",เวลา!EH32)</f>
        <v/>
      </c>
      <c r="H30" s="414" t="str">
        <f>IF('ชื่อ-คะแนน'!C31="","",เวลา!EN32)</f>
        <v/>
      </c>
      <c r="I30" s="399" t="str">
        <f>IF('ชื่อ-คะแนน'!C31="","",'ชื่อ-คะแนน'!BS31)</f>
        <v/>
      </c>
      <c r="J30" s="400"/>
      <c r="K30" s="401"/>
      <c r="L30" s="402"/>
      <c r="M30" s="401"/>
    </row>
    <row r="31" spans="1:13" s="3" customFormat="1" ht="18" customHeight="1" x14ac:dyDescent="0.5">
      <c r="A31" s="276" t="str">
        <f>'ชื่อ-คะแนน'!A32</f>
        <v/>
      </c>
      <c r="B31" s="403">
        <f>'ชื่อ-คะแนน'!B32</f>
        <v>0</v>
      </c>
      <c r="C31" s="1315">
        <f>'ชื่อ-คะแนน'!C32</f>
        <v>0</v>
      </c>
      <c r="D31" s="301" t="str">
        <f>แจ้งผล!E33</f>
        <v/>
      </c>
      <c r="E31" s="404" t="str">
        <f>IF('ชื่อ-คะแนน'!AP32="","",IF(C31="","",'ชื่อ-คะแนน'!AG32+'ชื่อ-คะแนน'!AP32))</f>
        <v/>
      </c>
      <c r="F31" s="405" t="str">
        <f>'ชื่อ-คะแนน'!AW32</f>
        <v/>
      </c>
      <c r="G31" s="406" t="str">
        <f>IF('ชื่อ-คะแนน'!C32="","",เวลา!EH33)</f>
        <v/>
      </c>
      <c r="H31" s="415" t="str">
        <f>IF('ชื่อ-คะแนน'!C32="","",เวลา!EN33)</f>
        <v/>
      </c>
      <c r="I31" s="408" t="str">
        <f>IF('ชื่อ-คะแนน'!C32="","",'ชื่อ-คะแนน'!BS32)</f>
        <v/>
      </c>
      <c r="J31" s="409"/>
      <c r="K31" s="410"/>
      <c r="L31" s="411"/>
      <c r="M31" s="410"/>
    </row>
    <row r="32" spans="1:13" s="3" customFormat="1" ht="18" customHeight="1" x14ac:dyDescent="0.5">
      <c r="A32" s="276" t="str">
        <f>'ชื่อ-คะแนน'!A33</f>
        <v/>
      </c>
      <c r="B32" s="403">
        <f>'ชื่อ-คะแนน'!B33</f>
        <v>0</v>
      </c>
      <c r="C32" s="1315">
        <f>'ชื่อ-คะแนน'!C33</f>
        <v>0</v>
      </c>
      <c r="D32" s="301" t="str">
        <f>แจ้งผล!E34</f>
        <v/>
      </c>
      <c r="E32" s="404" t="str">
        <f>IF('ชื่อ-คะแนน'!AP33="","",IF(C32="","",'ชื่อ-คะแนน'!AG33+'ชื่อ-คะแนน'!AP33))</f>
        <v/>
      </c>
      <c r="F32" s="405" t="str">
        <f>'ชื่อ-คะแนน'!AW33</f>
        <v/>
      </c>
      <c r="G32" s="406" t="str">
        <f>IF('ชื่อ-คะแนน'!C33="","",เวลา!EH34)</f>
        <v/>
      </c>
      <c r="H32" s="415" t="str">
        <f>IF('ชื่อ-คะแนน'!C33="","",เวลา!EN34)</f>
        <v/>
      </c>
      <c r="I32" s="408" t="str">
        <f>IF('ชื่อ-คะแนน'!C33="","",'ชื่อ-คะแนน'!BS33)</f>
        <v/>
      </c>
      <c r="J32" s="409"/>
      <c r="K32" s="410"/>
      <c r="L32" s="411"/>
      <c r="M32" s="410"/>
    </row>
    <row r="33" spans="1:13" s="3" customFormat="1" ht="18" customHeight="1" x14ac:dyDescent="0.5">
      <c r="A33" s="276" t="str">
        <f>'ชื่อ-คะแนน'!A34</f>
        <v/>
      </c>
      <c r="B33" s="403">
        <f>'ชื่อ-คะแนน'!B34</f>
        <v>0</v>
      </c>
      <c r="C33" s="1315">
        <f>'ชื่อ-คะแนน'!C34</f>
        <v>0</v>
      </c>
      <c r="D33" s="301" t="str">
        <f>แจ้งผล!E35</f>
        <v/>
      </c>
      <c r="E33" s="404" t="str">
        <f>IF('ชื่อ-คะแนน'!AP34="","",IF(C33="","",'ชื่อ-คะแนน'!AG34+'ชื่อ-คะแนน'!AP34))</f>
        <v/>
      </c>
      <c r="F33" s="405" t="str">
        <f>'ชื่อ-คะแนน'!AW34</f>
        <v/>
      </c>
      <c r="G33" s="406" t="str">
        <f>IF('ชื่อ-คะแนน'!C34="","",เวลา!EH35)</f>
        <v/>
      </c>
      <c r="H33" s="415" t="str">
        <f>IF('ชื่อ-คะแนน'!C34="","",เวลา!EN35)</f>
        <v/>
      </c>
      <c r="I33" s="408" t="str">
        <f>IF('ชื่อ-คะแนน'!C34="","",'ชื่อ-คะแนน'!BS34)</f>
        <v/>
      </c>
      <c r="J33" s="409"/>
      <c r="K33" s="410"/>
      <c r="L33" s="411"/>
      <c r="M33" s="410"/>
    </row>
    <row r="34" spans="1:13" s="3" customFormat="1" ht="18" customHeight="1" thickBot="1" x14ac:dyDescent="0.55000000000000004">
      <c r="A34" s="276" t="str">
        <f>'ชื่อ-คะแนน'!A35</f>
        <v/>
      </c>
      <c r="B34" s="403">
        <f>'ชื่อ-คะแนน'!B35</f>
        <v>0</v>
      </c>
      <c r="C34" s="1315">
        <f>'ชื่อ-คะแนน'!C35</f>
        <v>0</v>
      </c>
      <c r="D34" s="302" t="str">
        <f>แจ้งผล!E36</f>
        <v/>
      </c>
      <c r="E34" s="404" t="str">
        <f>IF('ชื่อ-คะแนน'!AP35="","",IF(C34="","",'ชื่อ-คะแนน'!AG35+'ชื่อ-คะแนน'!AP35))</f>
        <v/>
      </c>
      <c r="F34" s="405" t="str">
        <f>'ชื่อ-คะแนน'!AW35</f>
        <v/>
      </c>
      <c r="G34" s="406" t="str">
        <f>IF('ชื่อ-คะแนน'!C35="","",เวลา!EH36)</f>
        <v/>
      </c>
      <c r="H34" s="416" t="str">
        <f>IF('ชื่อ-คะแนน'!C35="","",เวลา!EN36)</f>
        <v/>
      </c>
      <c r="I34" s="413" t="str">
        <f>IF('ชื่อ-คะแนน'!C35="","",'ชื่อ-คะแนน'!BS35)</f>
        <v/>
      </c>
      <c r="J34" s="409"/>
      <c r="K34" s="410"/>
      <c r="L34" s="411"/>
      <c r="M34" s="410"/>
    </row>
    <row r="35" spans="1:13" s="3" customFormat="1" ht="18" customHeight="1" x14ac:dyDescent="0.5">
      <c r="A35" s="262" t="str">
        <f>'ชื่อ-คะแนน'!A36</f>
        <v/>
      </c>
      <c r="B35" s="394">
        <f>'ชื่อ-คะแนน'!B36</f>
        <v>0</v>
      </c>
      <c r="C35" s="1314">
        <f>'ชื่อ-คะแนน'!C36</f>
        <v>0</v>
      </c>
      <c r="D35" s="300" t="str">
        <f>แจ้งผล!E37</f>
        <v/>
      </c>
      <c r="E35" s="395" t="str">
        <f>IF('ชื่อ-คะแนน'!AP36="","",IF(C35="","",'ชื่อ-คะแนน'!AG36+'ชื่อ-คะแนน'!AP36))</f>
        <v/>
      </c>
      <c r="F35" s="396" t="str">
        <f>'ชื่อ-คะแนน'!AW36</f>
        <v/>
      </c>
      <c r="G35" s="397" t="str">
        <f>IF('ชื่อ-คะแนน'!C36="","",เวลา!EH37)</f>
        <v/>
      </c>
      <c r="H35" s="414" t="str">
        <f>IF('ชื่อ-คะแนน'!C36="","",เวลา!EN37)</f>
        <v/>
      </c>
      <c r="I35" s="399" t="str">
        <f>IF('ชื่อ-คะแนน'!C36="","",'ชื่อ-คะแนน'!BS36)</f>
        <v/>
      </c>
      <c r="J35" s="400"/>
      <c r="K35" s="401"/>
      <c r="L35" s="402"/>
      <c r="M35" s="401"/>
    </row>
    <row r="36" spans="1:13" s="3" customFormat="1" ht="18" customHeight="1" x14ac:dyDescent="0.5">
      <c r="A36" s="276" t="str">
        <f>'ชื่อ-คะแนน'!A37</f>
        <v/>
      </c>
      <c r="B36" s="403">
        <f>'ชื่อ-คะแนน'!B37</f>
        <v>0</v>
      </c>
      <c r="C36" s="1315">
        <f>'ชื่อ-คะแนน'!C37</f>
        <v>0</v>
      </c>
      <c r="D36" s="301" t="str">
        <f>แจ้งผล!E38</f>
        <v/>
      </c>
      <c r="E36" s="404" t="str">
        <f>IF('ชื่อ-คะแนน'!AP37="","",IF(C36="","",'ชื่อ-คะแนน'!AG37+'ชื่อ-คะแนน'!AP37))</f>
        <v/>
      </c>
      <c r="F36" s="405" t="str">
        <f>'ชื่อ-คะแนน'!AW37</f>
        <v/>
      </c>
      <c r="G36" s="406" t="str">
        <f>IF('ชื่อ-คะแนน'!C37="","",เวลา!EH38)</f>
        <v/>
      </c>
      <c r="H36" s="415" t="str">
        <f>IF('ชื่อ-คะแนน'!C37="","",เวลา!EN38)</f>
        <v/>
      </c>
      <c r="I36" s="408" t="str">
        <f>IF('ชื่อ-คะแนน'!C37="","",'ชื่อ-คะแนน'!BS37)</f>
        <v/>
      </c>
      <c r="J36" s="409"/>
      <c r="K36" s="410"/>
      <c r="L36" s="411"/>
      <c r="M36" s="410"/>
    </row>
    <row r="37" spans="1:13" s="3" customFormat="1" ht="18" customHeight="1" x14ac:dyDescent="0.5">
      <c r="A37" s="276" t="str">
        <f>'ชื่อ-คะแนน'!A38</f>
        <v/>
      </c>
      <c r="B37" s="403">
        <f>'ชื่อ-คะแนน'!B38</f>
        <v>0</v>
      </c>
      <c r="C37" s="1315">
        <f>'ชื่อ-คะแนน'!C38</f>
        <v>0</v>
      </c>
      <c r="D37" s="301" t="str">
        <f>แจ้งผล!E39</f>
        <v/>
      </c>
      <c r="E37" s="404" t="str">
        <f>IF('ชื่อ-คะแนน'!AP38="","",IF(C37="","",'ชื่อ-คะแนน'!AG38+'ชื่อ-คะแนน'!AP38))</f>
        <v/>
      </c>
      <c r="F37" s="405" t="str">
        <f>'ชื่อ-คะแนน'!AW38</f>
        <v/>
      </c>
      <c r="G37" s="406" t="str">
        <f>IF('ชื่อ-คะแนน'!C38="","",เวลา!EH39)</f>
        <v/>
      </c>
      <c r="H37" s="415" t="str">
        <f>IF('ชื่อ-คะแนน'!C38="","",เวลา!EN39)</f>
        <v/>
      </c>
      <c r="I37" s="408" t="str">
        <f>IF('ชื่อ-คะแนน'!C38="","",'ชื่อ-คะแนน'!BS38)</f>
        <v/>
      </c>
      <c r="J37" s="409"/>
      <c r="K37" s="410"/>
      <c r="L37" s="411"/>
      <c r="M37" s="410"/>
    </row>
    <row r="38" spans="1:13" s="3" customFormat="1" ht="18" customHeight="1" x14ac:dyDescent="0.5">
      <c r="A38" s="276" t="str">
        <f>'ชื่อ-คะแนน'!A39</f>
        <v/>
      </c>
      <c r="B38" s="403">
        <f>'ชื่อ-คะแนน'!B39</f>
        <v>0</v>
      </c>
      <c r="C38" s="1315">
        <f>'ชื่อ-คะแนน'!C39</f>
        <v>0</v>
      </c>
      <c r="D38" s="301" t="str">
        <f>แจ้งผล!E40</f>
        <v/>
      </c>
      <c r="E38" s="404" t="str">
        <f>IF('ชื่อ-คะแนน'!AP39="","",IF(C38="","",'ชื่อ-คะแนน'!AG39+'ชื่อ-คะแนน'!AP39))</f>
        <v/>
      </c>
      <c r="F38" s="405" t="str">
        <f>'ชื่อ-คะแนน'!AW39</f>
        <v/>
      </c>
      <c r="G38" s="406" t="str">
        <f>IF('ชื่อ-คะแนน'!C39="","",เวลา!EH40)</f>
        <v/>
      </c>
      <c r="H38" s="415" t="str">
        <f>IF('ชื่อ-คะแนน'!C39="","",เวลา!EN40)</f>
        <v/>
      </c>
      <c r="I38" s="408" t="str">
        <f>IF('ชื่อ-คะแนน'!C39="","",'ชื่อ-คะแนน'!BS39)</f>
        <v/>
      </c>
      <c r="J38" s="409"/>
      <c r="K38" s="410"/>
      <c r="L38" s="411"/>
      <c r="M38" s="410"/>
    </row>
    <row r="39" spans="1:13" s="3" customFormat="1" ht="18" customHeight="1" thickBot="1" x14ac:dyDescent="0.55000000000000004">
      <c r="A39" s="276" t="str">
        <f>'ชื่อ-คะแนน'!A40</f>
        <v/>
      </c>
      <c r="B39" s="403">
        <f>'ชื่อ-คะแนน'!B40</f>
        <v>0</v>
      </c>
      <c r="C39" s="1315">
        <f>'ชื่อ-คะแนน'!C40</f>
        <v>0</v>
      </c>
      <c r="D39" s="302" t="str">
        <f>แจ้งผล!E41</f>
        <v/>
      </c>
      <c r="E39" s="404" t="str">
        <f>IF('ชื่อ-คะแนน'!AP40="","",IF(C39="","",'ชื่อ-คะแนน'!AG40+'ชื่อ-คะแนน'!AP40))</f>
        <v/>
      </c>
      <c r="F39" s="405" t="str">
        <f>'ชื่อ-คะแนน'!AW40</f>
        <v/>
      </c>
      <c r="G39" s="406" t="str">
        <f>IF('ชื่อ-คะแนน'!C40="","",เวลา!EH41)</f>
        <v/>
      </c>
      <c r="H39" s="416" t="str">
        <f>IF('ชื่อ-คะแนน'!C40="","",เวลา!EN41)</f>
        <v/>
      </c>
      <c r="I39" s="413" t="str">
        <f>IF('ชื่อ-คะแนน'!C40="","",'ชื่อ-คะแนน'!BS40)</f>
        <v/>
      </c>
      <c r="J39" s="409"/>
      <c r="K39" s="410"/>
      <c r="L39" s="411"/>
      <c r="M39" s="410"/>
    </row>
    <row r="40" spans="1:13" s="3" customFormat="1" ht="18" customHeight="1" x14ac:dyDescent="0.5">
      <c r="A40" s="262" t="str">
        <f>'ชื่อ-คะแนน'!A41</f>
        <v/>
      </c>
      <c r="B40" s="394">
        <f>'ชื่อ-คะแนน'!B41</f>
        <v>0</v>
      </c>
      <c r="C40" s="1314">
        <f>'ชื่อ-คะแนน'!C41</f>
        <v>0</v>
      </c>
      <c r="D40" s="300" t="str">
        <f>แจ้งผล!E42</f>
        <v/>
      </c>
      <c r="E40" s="395" t="str">
        <f>IF('ชื่อ-คะแนน'!AP41="","",IF(C40="","",'ชื่อ-คะแนน'!AG41+'ชื่อ-คะแนน'!AP41))</f>
        <v/>
      </c>
      <c r="F40" s="396" t="str">
        <f>'ชื่อ-คะแนน'!AW41</f>
        <v/>
      </c>
      <c r="G40" s="397" t="str">
        <f>IF('ชื่อ-คะแนน'!C41="","",เวลา!EH42)</f>
        <v/>
      </c>
      <c r="H40" s="414" t="str">
        <f>IF('ชื่อ-คะแนน'!C41="","",เวลา!EN42)</f>
        <v/>
      </c>
      <c r="I40" s="399" t="str">
        <f>IF('ชื่อ-คะแนน'!C41="","",'ชื่อ-คะแนน'!BS41)</f>
        <v/>
      </c>
      <c r="J40" s="400"/>
      <c r="K40" s="401"/>
      <c r="L40" s="402"/>
      <c r="M40" s="401"/>
    </row>
    <row r="41" spans="1:13" s="3" customFormat="1" ht="18" customHeight="1" x14ac:dyDescent="0.5">
      <c r="A41" s="276" t="str">
        <f>'ชื่อ-คะแนน'!A42</f>
        <v/>
      </c>
      <c r="B41" s="403">
        <f>'ชื่อ-คะแนน'!B42</f>
        <v>0</v>
      </c>
      <c r="C41" s="1315">
        <f>'ชื่อ-คะแนน'!C42</f>
        <v>0</v>
      </c>
      <c r="D41" s="301" t="str">
        <f>แจ้งผล!E43</f>
        <v/>
      </c>
      <c r="E41" s="404" t="str">
        <f>IF('ชื่อ-คะแนน'!AP42="","",IF(C41="","",'ชื่อ-คะแนน'!AG42+'ชื่อ-คะแนน'!AP42))</f>
        <v/>
      </c>
      <c r="F41" s="405" t="str">
        <f>'ชื่อ-คะแนน'!AW42</f>
        <v/>
      </c>
      <c r="G41" s="406" t="str">
        <f>IF('ชื่อ-คะแนน'!C42="","",เวลา!EH43)</f>
        <v/>
      </c>
      <c r="H41" s="415" t="str">
        <f>IF('ชื่อ-คะแนน'!C42="","",เวลา!EN43)</f>
        <v/>
      </c>
      <c r="I41" s="408" t="str">
        <f>IF('ชื่อ-คะแนน'!C42="","",'ชื่อ-คะแนน'!BS42)</f>
        <v/>
      </c>
      <c r="J41" s="409"/>
      <c r="K41" s="410"/>
      <c r="L41" s="411"/>
      <c r="M41" s="410"/>
    </row>
    <row r="42" spans="1:13" s="3" customFormat="1" ht="18" customHeight="1" x14ac:dyDescent="0.5">
      <c r="A42" s="276" t="str">
        <f>'ชื่อ-คะแนน'!A43</f>
        <v/>
      </c>
      <c r="B42" s="403">
        <f>'ชื่อ-คะแนน'!B43</f>
        <v>0</v>
      </c>
      <c r="C42" s="1315">
        <f>'ชื่อ-คะแนน'!C43</f>
        <v>0</v>
      </c>
      <c r="D42" s="301" t="str">
        <f>แจ้งผล!E44</f>
        <v/>
      </c>
      <c r="E42" s="404" t="str">
        <f>IF('ชื่อ-คะแนน'!AP43="","",IF(C42="","",'ชื่อ-คะแนน'!AG43+'ชื่อ-คะแนน'!AP43))</f>
        <v/>
      </c>
      <c r="F42" s="405" t="str">
        <f>'ชื่อ-คะแนน'!AW43</f>
        <v/>
      </c>
      <c r="G42" s="406" t="str">
        <f>IF('ชื่อ-คะแนน'!C43="","",เวลา!EH44)</f>
        <v/>
      </c>
      <c r="H42" s="415" t="str">
        <f>IF('ชื่อ-คะแนน'!C43="","",เวลา!EN44)</f>
        <v/>
      </c>
      <c r="I42" s="408" t="str">
        <f>IF('ชื่อ-คะแนน'!C43="","",'ชื่อ-คะแนน'!BS43)</f>
        <v/>
      </c>
      <c r="J42" s="409"/>
      <c r="K42" s="410"/>
      <c r="L42" s="411"/>
      <c r="M42" s="410"/>
    </row>
    <row r="43" spans="1:13" s="3" customFormat="1" ht="18" customHeight="1" x14ac:dyDescent="0.5">
      <c r="A43" s="276" t="str">
        <f>'ชื่อ-คะแนน'!A44</f>
        <v/>
      </c>
      <c r="B43" s="403">
        <f>'ชื่อ-คะแนน'!B44</f>
        <v>0</v>
      </c>
      <c r="C43" s="1315">
        <f>'ชื่อ-คะแนน'!C44</f>
        <v>0</v>
      </c>
      <c r="D43" s="301" t="str">
        <f>แจ้งผล!E45</f>
        <v/>
      </c>
      <c r="E43" s="404" t="str">
        <f>IF('ชื่อ-คะแนน'!AP44="","",IF(C43="","",'ชื่อ-คะแนน'!AG44+'ชื่อ-คะแนน'!AP44))</f>
        <v/>
      </c>
      <c r="F43" s="405" t="str">
        <f>'ชื่อ-คะแนน'!AW44</f>
        <v/>
      </c>
      <c r="G43" s="406" t="str">
        <f>IF('ชื่อ-คะแนน'!C44="","",เวลา!EH45)</f>
        <v/>
      </c>
      <c r="H43" s="415" t="str">
        <f>IF('ชื่อ-คะแนน'!C44="","",เวลา!EN45)</f>
        <v/>
      </c>
      <c r="I43" s="408" t="str">
        <f>IF('ชื่อ-คะแนน'!C44="","",'ชื่อ-คะแนน'!BS44)</f>
        <v/>
      </c>
      <c r="J43" s="409"/>
      <c r="K43" s="410"/>
      <c r="L43" s="411"/>
      <c r="M43" s="410"/>
    </row>
    <row r="44" spans="1:13" s="3" customFormat="1" ht="18" customHeight="1" thickBot="1" x14ac:dyDescent="0.55000000000000004">
      <c r="A44" s="276" t="str">
        <f>'ชื่อ-คะแนน'!A45</f>
        <v/>
      </c>
      <c r="B44" s="403">
        <f>'ชื่อ-คะแนน'!B45</f>
        <v>0</v>
      </c>
      <c r="C44" s="1315">
        <f>'ชื่อ-คะแนน'!C45</f>
        <v>0</v>
      </c>
      <c r="D44" s="302" t="str">
        <f>แจ้งผล!E46</f>
        <v/>
      </c>
      <c r="E44" s="404" t="str">
        <f>IF('ชื่อ-คะแนน'!AP45="","",IF(C44="","",'ชื่อ-คะแนน'!AG45+'ชื่อ-คะแนน'!AP45))</f>
        <v/>
      </c>
      <c r="F44" s="405" t="str">
        <f>'ชื่อ-คะแนน'!AW45</f>
        <v/>
      </c>
      <c r="G44" s="406" t="str">
        <f>IF('ชื่อ-คะแนน'!C45="","",เวลา!EH46)</f>
        <v/>
      </c>
      <c r="H44" s="416" t="str">
        <f>IF('ชื่อ-คะแนน'!C45="","",เวลา!EN46)</f>
        <v/>
      </c>
      <c r="I44" s="413" t="str">
        <f>IF('ชื่อ-คะแนน'!C45="","",'ชื่อ-คะแนน'!BS45)</f>
        <v/>
      </c>
      <c r="J44" s="409"/>
      <c r="K44" s="410"/>
      <c r="L44" s="411"/>
      <c r="M44" s="410"/>
    </row>
    <row r="45" spans="1:13" s="3" customFormat="1" ht="18" customHeight="1" x14ac:dyDescent="0.5">
      <c r="A45" s="262" t="str">
        <f>'ชื่อ-คะแนน'!A46</f>
        <v/>
      </c>
      <c r="B45" s="394">
        <f>'ชื่อ-คะแนน'!B46</f>
        <v>0</v>
      </c>
      <c r="C45" s="1314">
        <f>'ชื่อ-คะแนน'!C46</f>
        <v>0</v>
      </c>
      <c r="D45" s="300" t="str">
        <f>แจ้งผล!E47</f>
        <v/>
      </c>
      <c r="E45" s="395" t="str">
        <f>IF('ชื่อ-คะแนน'!AP46="","",IF(C45="","",'ชื่อ-คะแนน'!AG46+'ชื่อ-คะแนน'!AP46))</f>
        <v/>
      </c>
      <c r="F45" s="396" t="str">
        <f>'ชื่อ-คะแนน'!AW46</f>
        <v/>
      </c>
      <c r="G45" s="397" t="str">
        <f>IF('ชื่อ-คะแนน'!C46="","",เวลา!EH47)</f>
        <v/>
      </c>
      <c r="H45" s="414" t="str">
        <f>IF('ชื่อ-คะแนน'!C46="","",เวลา!EN47)</f>
        <v/>
      </c>
      <c r="I45" s="399" t="str">
        <f>IF('ชื่อ-คะแนน'!C46="","",'ชื่อ-คะแนน'!BS46)</f>
        <v/>
      </c>
      <c r="J45" s="400"/>
      <c r="K45" s="401"/>
      <c r="L45" s="402"/>
      <c r="M45" s="401"/>
    </row>
    <row r="46" spans="1:13" s="3" customFormat="1" ht="18" customHeight="1" x14ac:dyDescent="0.5">
      <c r="A46" s="276" t="str">
        <f>'ชื่อ-คะแนน'!A47</f>
        <v/>
      </c>
      <c r="B46" s="403">
        <f>'ชื่อ-คะแนน'!B47</f>
        <v>0</v>
      </c>
      <c r="C46" s="1315">
        <f>'ชื่อ-คะแนน'!C47</f>
        <v>0</v>
      </c>
      <c r="D46" s="301" t="str">
        <f>แจ้งผล!E48</f>
        <v/>
      </c>
      <c r="E46" s="404" t="str">
        <f>IF('ชื่อ-คะแนน'!AP47="","",IF(C46="","",'ชื่อ-คะแนน'!AG47+'ชื่อ-คะแนน'!AP47))</f>
        <v/>
      </c>
      <c r="F46" s="405" t="str">
        <f>'ชื่อ-คะแนน'!AW47</f>
        <v/>
      </c>
      <c r="G46" s="406" t="str">
        <f>IF('ชื่อ-คะแนน'!C47="","",เวลา!EH48)</f>
        <v/>
      </c>
      <c r="H46" s="415" t="str">
        <f>IF('ชื่อ-คะแนน'!C47="","",เวลา!EN48)</f>
        <v/>
      </c>
      <c r="I46" s="408" t="str">
        <f>IF('ชื่อ-คะแนน'!C47="","",'ชื่อ-คะแนน'!BS47)</f>
        <v/>
      </c>
      <c r="J46" s="409"/>
      <c r="K46" s="410"/>
      <c r="L46" s="411"/>
      <c r="M46" s="410"/>
    </row>
    <row r="47" spans="1:13" s="3" customFormat="1" ht="18" customHeight="1" x14ac:dyDescent="0.5">
      <c r="A47" s="276" t="str">
        <f>'ชื่อ-คะแนน'!A48</f>
        <v/>
      </c>
      <c r="B47" s="403">
        <f>'ชื่อ-คะแนน'!B48</f>
        <v>0</v>
      </c>
      <c r="C47" s="1315">
        <f>'ชื่อ-คะแนน'!C48</f>
        <v>0</v>
      </c>
      <c r="D47" s="301" t="str">
        <f>แจ้งผล!E49</f>
        <v/>
      </c>
      <c r="E47" s="404" t="str">
        <f>IF('ชื่อ-คะแนน'!AP48="","",IF(C47="","",'ชื่อ-คะแนน'!AG48+'ชื่อ-คะแนน'!AP48))</f>
        <v/>
      </c>
      <c r="F47" s="405" t="str">
        <f>'ชื่อ-คะแนน'!AW48</f>
        <v/>
      </c>
      <c r="G47" s="406" t="str">
        <f>IF('ชื่อ-คะแนน'!C48="","",เวลา!EH49)</f>
        <v/>
      </c>
      <c r="H47" s="415" t="str">
        <f>IF('ชื่อ-คะแนน'!C48="","",เวลา!EN49)</f>
        <v/>
      </c>
      <c r="I47" s="408" t="str">
        <f>IF('ชื่อ-คะแนน'!C48="","",'ชื่อ-คะแนน'!BS48)</f>
        <v/>
      </c>
      <c r="J47" s="409"/>
      <c r="K47" s="410"/>
      <c r="L47" s="411"/>
      <c r="M47" s="410"/>
    </row>
    <row r="48" spans="1:13" s="3" customFormat="1" ht="18" customHeight="1" x14ac:dyDescent="0.5">
      <c r="A48" s="276" t="str">
        <f>'ชื่อ-คะแนน'!A49</f>
        <v/>
      </c>
      <c r="B48" s="403">
        <f>'ชื่อ-คะแนน'!B49</f>
        <v>0</v>
      </c>
      <c r="C48" s="1315">
        <f>'ชื่อ-คะแนน'!C49</f>
        <v>0</v>
      </c>
      <c r="D48" s="301" t="str">
        <f>แจ้งผล!E50</f>
        <v/>
      </c>
      <c r="E48" s="404" t="str">
        <f>IF('ชื่อ-คะแนน'!AP49="","",IF(C48="","",'ชื่อ-คะแนน'!AG49+'ชื่อ-คะแนน'!AP49))</f>
        <v/>
      </c>
      <c r="F48" s="405" t="str">
        <f>'ชื่อ-คะแนน'!AW49</f>
        <v/>
      </c>
      <c r="G48" s="406" t="str">
        <f>IF('ชื่อ-คะแนน'!C49="","",เวลา!EH50)</f>
        <v/>
      </c>
      <c r="H48" s="415" t="str">
        <f>IF('ชื่อ-คะแนน'!C49="","",เวลา!EN50)</f>
        <v/>
      </c>
      <c r="I48" s="408" t="str">
        <f>IF('ชื่อ-คะแนน'!C49="","",'ชื่อ-คะแนน'!BS49)</f>
        <v/>
      </c>
      <c r="J48" s="409"/>
      <c r="K48" s="410"/>
      <c r="L48" s="411"/>
      <c r="M48" s="410"/>
    </row>
    <row r="49" spans="1:13" s="3" customFormat="1" ht="18" customHeight="1" thickBot="1" x14ac:dyDescent="0.55000000000000004">
      <c r="A49" s="276" t="str">
        <f>'ชื่อ-คะแนน'!A50</f>
        <v/>
      </c>
      <c r="B49" s="403">
        <f>'ชื่อ-คะแนน'!B50</f>
        <v>0</v>
      </c>
      <c r="C49" s="1315">
        <f>'ชื่อ-คะแนน'!C50</f>
        <v>0</v>
      </c>
      <c r="D49" s="302" t="str">
        <f>แจ้งผล!E51</f>
        <v/>
      </c>
      <c r="E49" s="404" t="str">
        <f>IF('ชื่อ-คะแนน'!AP50="","",IF(C49="","",'ชื่อ-คะแนน'!AG50+'ชื่อ-คะแนน'!AP50))</f>
        <v/>
      </c>
      <c r="F49" s="405" t="str">
        <f>'ชื่อ-คะแนน'!AW50</f>
        <v/>
      </c>
      <c r="G49" s="406" t="str">
        <f>IF('ชื่อ-คะแนน'!C50="","",เวลา!EH51)</f>
        <v/>
      </c>
      <c r="H49" s="416" t="str">
        <f>IF('ชื่อ-คะแนน'!C50="","",เวลา!EN51)</f>
        <v/>
      </c>
      <c r="I49" s="413" t="str">
        <f>IF('ชื่อ-คะแนน'!C50="","",'ชื่อ-คะแนน'!BS50)</f>
        <v/>
      </c>
      <c r="J49" s="409"/>
      <c r="K49" s="410"/>
      <c r="L49" s="411"/>
      <c r="M49" s="410"/>
    </row>
    <row r="50" spans="1:13" s="3" customFormat="1" ht="18" customHeight="1" x14ac:dyDescent="0.5">
      <c r="A50" s="262" t="str">
        <f>'ชื่อ-คะแนน'!A51</f>
        <v/>
      </c>
      <c r="B50" s="394">
        <f>'ชื่อ-คะแนน'!B51</f>
        <v>0</v>
      </c>
      <c r="C50" s="1314">
        <f>'ชื่อ-คะแนน'!C51</f>
        <v>0</v>
      </c>
      <c r="D50" s="300" t="str">
        <f>แจ้งผล!E52</f>
        <v/>
      </c>
      <c r="E50" s="395" t="str">
        <f>IF('ชื่อ-คะแนน'!AP51="","",IF(C50="","",'ชื่อ-คะแนน'!AG51+'ชื่อ-คะแนน'!AP51))</f>
        <v/>
      </c>
      <c r="F50" s="396" t="str">
        <f>'ชื่อ-คะแนน'!AW51</f>
        <v/>
      </c>
      <c r="G50" s="397" t="str">
        <f>IF('ชื่อ-คะแนน'!C51="","",เวลา!EH52)</f>
        <v/>
      </c>
      <c r="H50" s="414" t="str">
        <f>IF('ชื่อ-คะแนน'!C51="","",เวลา!EN52)</f>
        <v/>
      </c>
      <c r="I50" s="399" t="str">
        <f>IF('ชื่อ-คะแนน'!C51="","",'ชื่อ-คะแนน'!BS51)</f>
        <v/>
      </c>
      <c r="J50" s="400"/>
      <c r="K50" s="401"/>
      <c r="L50" s="402"/>
      <c r="M50" s="401"/>
    </row>
    <row r="51" spans="1:13" s="3" customFormat="1" ht="18" customHeight="1" x14ac:dyDescent="0.5">
      <c r="A51" s="276" t="str">
        <f>'ชื่อ-คะแนน'!A52</f>
        <v/>
      </c>
      <c r="B51" s="403">
        <f>'ชื่อ-คะแนน'!B52</f>
        <v>0</v>
      </c>
      <c r="C51" s="1315">
        <f>'ชื่อ-คะแนน'!C52</f>
        <v>0</v>
      </c>
      <c r="D51" s="301" t="str">
        <f>แจ้งผล!E53</f>
        <v/>
      </c>
      <c r="E51" s="404" t="str">
        <f>IF('ชื่อ-คะแนน'!AP52="","",IF(C51="","",'ชื่อ-คะแนน'!AG52+'ชื่อ-คะแนน'!AP52))</f>
        <v/>
      </c>
      <c r="F51" s="405" t="str">
        <f>'ชื่อ-คะแนน'!AW52</f>
        <v/>
      </c>
      <c r="G51" s="406" t="str">
        <f>IF('ชื่อ-คะแนน'!C52="","",เวลา!EH53)</f>
        <v/>
      </c>
      <c r="H51" s="415" t="str">
        <f>IF('ชื่อ-คะแนน'!C52="","",เวลา!EN53)</f>
        <v/>
      </c>
      <c r="I51" s="408" t="str">
        <f>IF('ชื่อ-คะแนน'!C52="","",'ชื่อ-คะแนน'!BS52)</f>
        <v/>
      </c>
      <c r="J51" s="409"/>
      <c r="K51" s="410"/>
      <c r="L51" s="411"/>
      <c r="M51" s="410"/>
    </row>
    <row r="52" spans="1:13" s="3" customFormat="1" ht="18" customHeight="1" x14ac:dyDescent="0.5">
      <c r="A52" s="276" t="str">
        <f>'ชื่อ-คะแนน'!A53</f>
        <v/>
      </c>
      <c r="B52" s="403">
        <f>'ชื่อ-คะแนน'!B53</f>
        <v>0</v>
      </c>
      <c r="C52" s="1315">
        <f>'ชื่อ-คะแนน'!C53</f>
        <v>0</v>
      </c>
      <c r="D52" s="301" t="str">
        <f>แจ้งผล!E54</f>
        <v/>
      </c>
      <c r="E52" s="404" t="str">
        <f>IF('ชื่อ-คะแนน'!AP53="","",IF(C52="","",'ชื่อ-คะแนน'!AG53+'ชื่อ-คะแนน'!AP53))</f>
        <v/>
      </c>
      <c r="F52" s="405" t="str">
        <f>'ชื่อ-คะแนน'!AW53</f>
        <v/>
      </c>
      <c r="G52" s="406" t="str">
        <f>IF('ชื่อ-คะแนน'!C53="","",เวลา!EH54)</f>
        <v/>
      </c>
      <c r="H52" s="415" t="str">
        <f>IF('ชื่อ-คะแนน'!C53="","",เวลา!EN54)</f>
        <v/>
      </c>
      <c r="I52" s="408" t="str">
        <f>IF('ชื่อ-คะแนน'!C53="","",'ชื่อ-คะแนน'!BS53)</f>
        <v/>
      </c>
      <c r="J52" s="409"/>
      <c r="K52" s="410"/>
      <c r="L52" s="411"/>
      <c r="M52" s="410"/>
    </row>
    <row r="53" spans="1:13" s="3" customFormat="1" ht="18" customHeight="1" x14ac:dyDescent="0.5">
      <c r="A53" s="276" t="str">
        <f>'ชื่อ-คะแนน'!A54</f>
        <v/>
      </c>
      <c r="B53" s="403">
        <f>'ชื่อ-คะแนน'!B54</f>
        <v>0</v>
      </c>
      <c r="C53" s="1315">
        <f>'ชื่อ-คะแนน'!C54</f>
        <v>0</v>
      </c>
      <c r="D53" s="301" t="str">
        <f>แจ้งผล!E55</f>
        <v/>
      </c>
      <c r="E53" s="404" t="str">
        <f>IF('ชื่อ-คะแนน'!AP54="","",IF(C53="","",'ชื่อ-คะแนน'!AG54+'ชื่อ-คะแนน'!AP54))</f>
        <v/>
      </c>
      <c r="F53" s="405" t="str">
        <f>'ชื่อ-คะแนน'!AW54</f>
        <v/>
      </c>
      <c r="G53" s="406" t="str">
        <f>IF('ชื่อ-คะแนน'!C54="","",เวลา!EH55)</f>
        <v/>
      </c>
      <c r="H53" s="415" t="str">
        <f>IF('ชื่อ-คะแนน'!C54="","",เวลา!EN55)</f>
        <v/>
      </c>
      <c r="I53" s="408" t="str">
        <f>IF('ชื่อ-คะแนน'!C54="","",'ชื่อ-คะแนน'!BS54)</f>
        <v/>
      </c>
      <c r="J53" s="409"/>
      <c r="K53" s="410"/>
      <c r="L53" s="411"/>
      <c r="M53" s="410"/>
    </row>
    <row r="54" spans="1:13" s="3" customFormat="1" ht="18" customHeight="1" thickBot="1" x14ac:dyDescent="0.55000000000000004">
      <c r="A54" s="303" t="str">
        <f>'ชื่อ-คะแนน'!A55</f>
        <v/>
      </c>
      <c r="B54" s="417">
        <f>'ชื่อ-คะแนน'!B55</f>
        <v>0</v>
      </c>
      <c r="C54" s="1316">
        <f>'ชื่อ-คะแนน'!C55</f>
        <v>0</v>
      </c>
      <c r="D54" s="302" t="str">
        <f>แจ้งผล!E56</f>
        <v/>
      </c>
      <c r="E54" s="418" t="str">
        <f>IF('ชื่อ-คะแนน'!AP55="","",IF(C54="","",'ชื่อ-คะแนน'!AG55+'ชื่อ-คะแนน'!AP55))</f>
        <v/>
      </c>
      <c r="F54" s="419" t="str">
        <f>'ชื่อ-คะแนน'!AW55</f>
        <v/>
      </c>
      <c r="G54" s="420" t="str">
        <f>IF('ชื่อ-คะแนน'!C55="","",เวลา!EH56)</f>
        <v/>
      </c>
      <c r="H54" s="421" t="str">
        <f>IF('ชื่อ-คะแนน'!C55="","",เวลา!EN56)</f>
        <v/>
      </c>
      <c r="I54" s="413" t="str">
        <f>IF('ชื่อ-คะแนน'!C55="","",'ชื่อ-คะแนน'!BS55)</f>
        <v/>
      </c>
      <c r="J54" s="422"/>
      <c r="K54" s="423"/>
      <c r="L54" s="424"/>
      <c r="M54" s="423"/>
    </row>
    <row r="55" spans="1:13" s="3" customFormat="1" ht="18" hidden="1" customHeight="1" x14ac:dyDescent="0.5">
      <c r="A55" s="262" t="str">
        <f>'ชื่อ-คะแนน'!A56</f>
        <v/>
      </c>
      <c r="B55" s="394">
        <f>'ชื่อ-คะแนน'!B56</f>
        <v>0</v>
      </c>
      <c r="C55" s="264" t="e">
        <f>'ชื่อ-คะแนน'!#REF!&amp;" "&amp;'ชื่อ-คะแนน'!C56</f>
        <v>#REF!</v>
      </c>
      <c r="D55" s="300" t="str">
        <f>แจ้งผล!E57</f>
        <v/>
      </c>
      <c r="E55" s="395" t="str">
        <f>IF('ชื่อ-คะแนน'!AP56="","",IF(C55="","",'ชื่อ-คะแนน'!AG56+'ชื่อ-คะแนน'!AP56))</f>
        <v/>
      </c>
      <c r="F55" s="396" t="str">
        <f>'ชื่อ-คะแนน'!AW56</f>
        <v/>
      </c>
      <c r="G55" s="397" t="str">
        <f>IF('ชื่อ-คะแนน'!C56="","",เวลา!EH57)</f>
        <v/>
      </c>
      <c r="H55" s="414" t="str">
        <f>IF('ชื่อ-คะแนน'!C56="","",เวลา!EN57)</f>
        <v/>
      </c>
      <c r="I55" s="399" t="str">
        <f>IF('ชื่อ-คะแนน'!C56="","",'ชื่อ-คะแนน'!BS56)</f>
        <v/>
      </c>
      <c r="J55" s="400"/>
      <c r="K55" s="401"/>
      <c r="L55" s="402"/>
      <c r="M55" s="401"/>
    </row>
    <row r="56" spans="1:13" s="3" customFormat="1" ht="18" hidden="1" customHeight="1" x14ac:dyDescent="0.5">
      <c r="A56" s="276" t="str">
        <f>'ชื่อ-คะแนน'!A57</f>
        <v/>
      </c>
      <c r="B56" s="403">
        <f>'ชื่อ-คะแนน'!B57</f>
        <v>0</v>
      </c>
      <c r="C56" s="278" t="e">
        <f>'ชื่อ-คะแนน'!#REF!&amp;" "&amp;'ชื่อ-คะแนน'!C57</f>
        <v>#REF!</v>
      </c>
      <c r="D56" s="301" t="str">
        <f>แจ้งผล!E58</f>
        <v/>
      </c>
      <c r="E56" s="404" t="str">
        <f>IF('ชื่อ-คะแนน'!AP57="","",IF(C56="","",'ชื่อ-คะแนน'!AG57+'ชื่อ-คะแนน'!AP57))</f>
        <v/>
      </c>
      <c r="F56" s="405" t="str">
        <f>'ชื่อ-คะแนน'!AW57</f>
        <v/>
      </c>
      <c r="G56" s="406" t="str">
        <f>IF('ชื่อ-คะแนน'!C57="","",เวลา!EH58)</f>
        <v/>
      </c>
      <c r="H56" s="415" t="str">
        <f>IF('ชื่อ-คะแนน'!C57="","",เวลา!EN58)</f>
        <v/>
      </c>
      <c r="I56" s="408" t="str">
        <f>IF('ชื่อ-คะแนน'!C57="","",'ชื่อ-คะแนน'!BS57)</f>
        <v/>
      </c>
      <c r="J56" s="409"/>
      <c r="K56" s="410"/>
      <c r="L56" s="411"/>
      <c r="M56" s="410"/>
    </row>
    <row r="57" spans="1:13" s="3" customFormat="1" ht="18" hidden="1" customHeight="1" x14ac:dyDescent="0.5">
      <c r="A57" s="276" t="str">
        <f>'ชื่อ-คะแนน'!A58</f>
        <v/>
      </c>
      <c r="B57" s="403">
        <f>'ชื่อ-คะแนน'!B58</f>
        <v>0</v>
      </c>
      <c r="C57" s="278" t="e">
        <f>'ชื่อ-คะแนน'!#REF!&amp;" "&amp;'ชื่อ-คะแนน'!C58</f>
        <v>#REF!</v>
      </c>
      <c r="D57" s="301" t="str">
        <f>แจ้งผล!E59</f>
        <v/>
      </c>
      <c r="E57" s="404" t="str">
        <f>IF('ชื่อ-คะแนน'!AP58="","",IF(C57="","",'ชื่อ-คะแนน'!AG58+'ชื่อ-คะแนน'!AP58))</f>
        <v/>
      </c>
      <c r="F57" s="405" t="str">
        <f>'ชื่อ-คะแนน'!AW58</f>
        <v/>
      </c>
      <c r="G57" s="406" t="str">
        <f>IF('ชื่อ-คะแนน'!C58="","",เวลา!EH59)</f>
        <v/>
      </c>
      <c r="H57" s="415" t="str">
        <f>IF('ชื่อ-คะแนน'!C58="","",เวลา!EN59)</f>
        <v/>
      </c>
      <c r="I57" s="408" t="str">
        <f>IF('ชื่อ-คะแนน'!C58="","",'ชื่อ-คะแนน'!BS58)</f>
        <v/>
      </c>
      <c r="J57" s="409"/>
      <c r="K57" s="410"/>
      <c r="L57" s="411"/>
      <c r="M57" s="410"/>
    </row>
    <row r="58" spans="1:13" s="3" customFormat="1" ht="18" hidden="1" customHeight="1" x14ac:dyDescent="0.5">
      <c r="A58" s="276" t="str">
        <f>'ชื่อ-คะแนน'!A59</f>
        <v/>
      </c>
      <c r="B58" s="403">
        <f>'ชื่อ-คะแนน'!B59</f>
        <v>0</v>
      </c>
      <c r="C58" s="278" t="e">
        <f>'ชื่อ-คะแนน'!#REF!&amp;" "&amp;'ชื่อ-คะแนน'!C59</f>
        <v>#REF!</v>
      </c>
      <c r="D58" s="301" t="str">
        <f>แจ้งผล!E60</f>
        <v/>
      </c>
      <c r="E58" s="404" t="str">
        <f>IF('ชื่อ-คะแนน'!AP59="","",IF(C58="","",'ชื่อ-คะแนน'!AG59+'ชื่อ-คะแนน'!AP59))</f>
        <v/>
      </c>
      <c r="F58" s="405" t="str">
        <f>'ชื่อ-คะแนน'!AW59</f>
        <v/>
      </c>
      <c r="G58" s="406" t="str">
        <f>IF('ชื่อ-คะแนน'!C59="","",เวลา!EH60)</f>
        <v/>
      </c>
      <c r="H58" s="415" t="str">
        <f>IF('ชื่อ-คะแนน'!C59="","",เวลา!EN60)</f>
        <v/>
      </c>
      <c r="I58" s="408" t="str">
        <f>IF('ชื่อ-คะแนน'!C59="","",'ชื่อ-คะแนน'!BS59)</f>
        <v/>
      </c>
      <c r="J58" s="409"/>
      <c r="K58" s="410"/>
      <c r="L58" s="411"/>
      <c r="M58" s="410"/>
    </row>
    <row r="59" spans="1:13" s="3" customFormat="1" ht="18" hidden="1" customHeight="1" thickBot="1" x14ac:dyDescent="0.55000000000000004">
      <c r="A59" s="276" t="str">
        <f>'ชื่อ-คะแนน'!A60</f>
        <v/>
      </c>
      <c r="B59" s="403">
        <f>'ชื่อ-คะแนน'!B60</f>
        <v>0</v>
      </c>
      <c r="C59" s="278" t="e">
        <f>'ชื่อ-คะแนน'!#REF!&amp;" "&amp;'ชื่อ-คะแนน'!C60</f>
        <v>#REF!</v>
      </c>
      <c r="D59" s="302" t="str">
        <f>แจ้งผล!E61</f>
        <v/>
      </c>
      <c r="E59" s="404" t="str">
        <f>IF('ชื่อ-คะแนน'!AP60="","",IF(C59="","",'ชื่อ-คะแนน'!AG60+'ชื่อ-คะแนน'!AP60))</f>
        <v/>
      </c>
      <c r="F59" s="405" t="str">
        <f>'ชื่อ-คะแนน'!AW60</f>
        <v/>
      </c>
      <c r="G59" s="406" t="str">
        <f>IF('ชื่อ-คะแนน'!C60="","",เวลา!EH61)</f>
        <v/>
      </c>
      <c r="H59" s="416" t="str">
        <f>IF('ชื่อ-คะแนน'!C60="","",เวลา!EN61)</f>
        <v/>
      </c>
      <c r="I59" s="413" t="str">
        <f>IF('ชื่อ-คะแนน'!C60="","",'ชื่อ-คะแนน'!BS60)</f>
        <v/>
      </c>
      <c r="J59" s="409"/>
      <c r="K59" s="410"/>
      <c r="L59" s="411"/>
      <c r="M59" s="410"/>
    </row>
    <row r="60" spans="1:13" s="3" customFormat="1" ht="18" hidden="1" customHeight="1" x14ac:dyDescent="0.5">
      <c r="A60" s="262" t="str">
        <f>'ชื่อ-คะแนน'!A61</f>
        <v/>
      </c>
      <c r="B60" s="394">
        <f>'ชื่อ-คะแนน'!B61</f>
        <v>0</v>
      </c>
      <c r="C60" s="264" t="e">
        <f>'ชื่อ-คะแนน'!#REF!&amp;" "&amp;'ชื่อ-คะแนน'!C61</f>
        <v>#REF!</v>
      </c>
      <c r="D60" s="300" t="str">
        <f>แจ้งผล!E62</f>
        <v/>
      </c>
      <c r="E60" s="395" t="str">
        <f>IF('ชื่อ-คะแนน'!AP61="","",IF(C60="","",'ชื่อ-คะแนน'!AG61+'ชื่อ-คะแนน'!AP61))</f>
        <v/>
      </c>
      <c r="F60" s="396" t="str">
        <f>'ชื่อ-คะแนน'!AW61</f>
        <v/>
      </c>
      <c r="G60" s="397" t="str">
        <f>IF('ชื่อ-คะแนน'!C61="","",เวลา!EH62)</f>
        <v/>
      </c>
      <c r="H60" s="414" t="str">
        <f>IF('ชื่อ-คะแนน'!C61="","",เวลา!EN62)</f>
        <v/>
      </c>
      <c r="I60" s="399" t="str">
        <f>IF('ชื่อ-คะแนน'!C61="","",'ชื่อ-คะแนน'!BS61)</f>
        <v/>
      </c>
      <c r="J60" s="400"/>
      <c r="K60" s="401"/>
      <c r="L60" s="402"/>
      <c r="M60" s="401"/>
    </row>
    <row r="61" spans="1:13" s="3" customFormat="1" ht="18" hidden="1" customHeight="1" x14ac:dyDescent="0.5">
      <c r="A61" s="276" t="str">
        <f>'ชื่อ-คะแนน'!A62</f>
        <v/>
      </c>
      <c r="B61" s="403">
        <f>'ชื่อ-คะแนน'!B62</f>
        <v>0</v>
      </c>
      <c r="C61" s="278" t="e">
        <f>'ชื่อ-คะแนน'!#REF!&amp;" "&amp;'ชื่อ-คะแนน'!C62</f>
        <v>#REF!</v>
      </c>
      <c r="D61" s="301" t="str">
        <f>แจ้งผล!E63</f>
        <v/>
      </c>
      <c r="E61" s="404" t="str">
        <f>IF('ชื่อ-คะแนน'!AP62="","",IF(C61="","",'ชื่อ-คะแนน'!AG62+'ชื่อ-คะแนน'!AP62))</f>
        <v/>
      </c>
      <c r="F61" s="405" t="str">
        <f>'ชื่อ-คะแนน'!AW62</f>
        <v/>
      </c>
      <c r="G61" s="406" t="str">
        <f>IF('ชื่อ-คะแนน'!C62="","",เวลา!EH63)</f>
        <v/>
      </c>
      <c r="H61" s="415" t="str">
        <f>IF('ชื่อ-คะแนน'!C62="","",เวลา!EN63)</f>
        <v/>
      </c>
      <c r="I61" s="408" t="str">
        <f>IF('ชื่อ-คะแนน'!C62="","",'ชื่อ-คะแนน'!BS62)</f>
        <v/>
      </c>
      <c r="J61" s="409"/>
      <c r="K61" s="410"/>
      <c r="L61" s="411"/>
      <c r="M61" s="410"/>
    </row>
    <row r="62" spans="1:13" s="3" customFormat="1" ht="18" hidden="1" customHeight="1" x14ac:dyDescent="0.5">
      <c r="A62" s="276" t="str">
        <f>'ชื่อ-คะแนน'!A63</f>
        <v/>
      </c>
      <c r="B62" s="403">
        <f>'ชื่อ-คะแนน'!B63</f>
        <v>0</v>
      </c>
      <c r="C62" s="278" t="e">
        <f>'ชื่อ-คะแนน'!#REF!&amp;" "&amp;'ชื่อ-คะแนน'!C63</f>
        <v>#REF!</v>
      </c>
      <c r="D62" s="301" t="str">
        <f>แจ้งผล!E64</f>
        <v/>
      </c>
      <c r="E62" s="404" t="str">
        <f>IF('ชื่อ-คะแนน'!AP63="","",IF(C62="","",'ชื่อ-คะแนน'!AG63+'ชื่อ-คะแนน'!AP63))</f>
        <v/>
      </c>
      <c r="F62" s="405" t="str">
        <f>'ชื่อ-คะแนน'!AW63</f>
        <v/>
      </c>
      <c r="G62" s="406" t="str">
        <f>IF('ชื่อ-คะแนน'!C63="","",เวลา!EH64)</f>
        <v/>
      </c>
      <c r="H62" s="415" t="str">
        <f>IF('ชื่อ-คะแนน'!C63="","",เวลา!EN64)</f>
        <v/>
      </c>
      <c r="I62" s="408" t="str">
        <f>IF('ชื่อ-คะแนน'!C63="","",'ชื่อ-คะแนน'!BS63)</f>
        <v/>
      </c>
      <c r="J62" s="409"/>
      <c r="K62" s="410"/>
      <c r="L62" s="411"/>
      <c r="M62" s="410"/>
    </row>
    <row r="63" spans="1:13" s="3" customFormat="1" ht="18" hidden="1" customHeight="1" x14ac:dyDescent="0.5">
      <c r="A63" s="276" t="str">
        <f>'ชื่อ-คะแนน'!A64</f>
        <v/>
      </c>
      <c r="B63" s="403">
        <f>'ชื่อ-คะแนน'!B64</f>
        <v>0</v>
      </c>
      <c r="C63" s="278" t="e">
        <f>'ชื่อ-คะแนน'!#REF!&amp;" "&amp;'ชื่อ-คะแนน'!C64</f>
        <v>#REF!</v>
      </c>
      <c r="D63" s="301" t="str">
        <f>แจ้งผล!E65</f>
        <v/>
      </c>
      <c r="E63" s="404" t="str">
        <f>IF('ชื่อ-คะแนน'!AP64="","",IF(C63="","",'ชื่อ-คะแนน'!AG64+'ชื่อ-คะแนน'!AP64))</f>
        <v/>
      </c>
      <c r="F63" s="405" t="str">
        <f>'ชื่อ-คะแนน'!AW64</f>
        <v/>
      </c>
      <c r="G63" s="406" t="str">
        <f>IF('ชื่อ-คะแนน'!C64="","",เวลา!EH65)</f>
        <v/>
      </c>
      <c r="H63" s="415" t="str">
        <f>IF('ชื่อ-คะแนน'!C64="","",เวลา!EN65)</f>
        <v/>
      </c>
      <c r="I63" s="408" t="str">
        <f>IF('ชื่อ-คะแนน'!C64="","",'ชื่อ-คะแนน'!BS64)</f>
        <v/>
      </c>
      <c r="J63" s="409"/>
      <c r="K63" s="410"/>
      <c r="L63" s="411"/>
      <c r="M63" s="410"/>
    </row>
    <row r="64" spans="1:13" s="3" customFormat="1" ht="18" hidden="1" customHeight="1" thickBot="1" x14ac:dyDescent="0.55000000000000004">
      <c r="A64" s="303" t="str">
        <f>'ชื่อ-คะแนน'!A65</f>
        <v/>
      </c>
      <c r="B64" s="417">
        <f>'ชื่อ-คะแนน'!B65</f>
        <v>0</v>
      </c>
      <c r="C64" s="305" t="e">
        <f>'ชื่อ-คะแนน'!#REF!&amp;" "&amp;'ชื่อ-คะแนน'!C65</f>
        <v>#REF!</v>
      </c>
      <c r="D64" s="302" t="str">
        <f>แจ้งผล!E66</f>
        <v/>
      </c>
      <c r="E64" s="418" t="str">
        <f>IF('ชื่อ-คะแนน'!AP65="","",IF(C64="","",'ชื่อ-คะแนน'!AG65+'ชื่อ-คะแนน'!AP65))</f>
        <v/>
      </c>
      <c r="F64" s="419" t="str">
        <f>'ชื่อ-คะแนน'!AW65</f>
        <v/>
      </c>
      <c r="G64" s="420" t="str">
        <f>IF('ชื่อ-คะแนน'!C65="","",เวลา!EH66)</f>
        <v/>
      </c>
      <c r="H64" s="421" t="str">
        <f>IF('ชื่อ-คะแนน'!C65="","",เวลา!EN66)</f>
        <v/>
      </c>
      <c r="I64" s="413" t="str">
        <f>IF('ชื่อ-คะแนน'!C65="","",'ชื่อ-คะแนน'!BS65)</f>
        <v/>
      </c>
      <c r="J64" s="422"/>
      <c r="K64" s="423"/>
      <c r="L64" s="424"/>
      <c r="M64" s="423"/>
    </row>
    <row r="67" spans="1:13" s="9" customFormat="1" ht="38.25" customHeight="1" x14ac:dyDescent="0.5">
      <c r="A67" s="425"/>
      <c r="B67" s="426"/>
      <c r="C67" s="427" t="s">
        <v>47</v>
      </c>
      <c r="D67" s="427"/>
      <c r="E67" s="1902" t="s">
        <v>47</v>
      </c>
      <c r="F67" s="1903"/>
      <c r="G67" s="1903"/>
      <c r="H67" s="1903"/>
      <c r="I67" s="428"/>
      <c r="J67" s="1903" t="s">
        <v>47</v>
      </c>
      <c r="K67" s="1903"/>
      <c r="L67" s="1903"/>
      <c r="M67" s="1904"/>
    </row>
    <row r="68" spans="1:13" x14ac:dyDescent="0.5">
      <c r="A68" s="307"/>
      <c r="B68" s="308"/>
      <c r="C68" s="911" t="str">
        <f>ปก!E12&amp;"("&amp;ปก!F12&amp;")"</f>
        <v>ครูผู้สอน(นายxxxxxxxxxxxxxxx)</v>
      </c>
      <c r="D68" s="429"/>
      <c r="E68" s="1896" t="str">
        <f>"("&amp;ปก!F12&amp;")"&amp;"ผู้แก้ 1"</f>
        <v>(นายxxxxxxxxxxxxxxx)ผู้แก้ 1</v>
      </c>
      <c r="F68" s="1897"/>
      <c r="G68" s="1897"/>
      <c r="H68" s="1897"/>
      <c r="I68" s="910"/>
      <c r="J68" s="1897" t="str">
        <f>"("&amp;ปก!F12&amp;")"&amp;"ผู้แก้ 2"</f>
        <v>(นายxxxxxxxxxxxxxxx)ผู้แก้ 2</v>
      </c>
      <c r="K68" s="1897"/>
      <c r="L68" s="1897"/>
      <c r="M68" s="1898"/>
    </row>
    <row r="69" spans="1:13" s="9" customFormat="1" ht="38.25" customHeight="1" x14ac:dyDescent="0.5">
      <c r="A69" s="425"/>
      <c r="B69" s="426"/>
      <c r="C69" s="427" t="s">
        <v>47</v>
      </c>
      <c r="D69" s="427"/>
      <c r="E69" s="1899" t="s">
        <v>82</v>
      </c>
      <c r="F69" s="1900"/>
      <c r="G69" s="1900"/>
      <c r="H69" s="1900"/>
      <c r="I69" s="430"/>
      <c r="J69" s="1900" t="s">
        <v>82</v>
      </c>
      <c r="K69" s="1900"/>
      <c r="L69" s="1900"/>
      <c r="M69" s="1901"/>
    </row>
    <row r="70" spans="1:13" x14ac:dyDescent="0.5">
      <c r="A70" s="307"/>
      <c r="B70" s="308"/>
      <c r="C70" s="912" t="str">
        <f>ปก!B38</f>
        <v>(นายxxxxxx  xxxxxxxxx)</v>
      </c>
      <c r="D70" s="433"/>
      <c r="E70" s="1896" t="str">
        <f>C70</f>
        <v>(นายxxxxxx  xxxxxxxxx)</v>
      </c>
      <c r="F70" s="1897"/>
      <c r="G70" s="1897"/>
      <c r="H70" s="1897"/>
      <c r="I70" s="910"/>
      <c r="J70" s="1897" t="str">
        <f>C70</f>
        <v>(นายxxxxxx  xxxxxxxxx)</v>
      </c>
      <c r="K70" s="1897"/>
      <c r="L70" s="1897"/>
      <c r="M70" s="1898"/>
    </row>
    <row r="71" spans="1:13" x14ac:dyDescent="0.5">
      <c r="A71" s="307"/>
      <c r="C71" s="913" t="str">
        <f>ปก!E37&amp;ปก!C10</f>
        <v>หัวหน้ากลุ่มสาระเลือกจากรายการ</v>
      </c>
      <c r="D71" s="434"/>
      <c r="E71" s="1896" t="str">
        <f>C71</f>
        <v>หัวหน้ากลุ่มสาระเลือกจากรายการ</v>
      </c>
      <c r="F71" s="1897"/>
      <c r="G71" s="1897"/>
      <c r="H71" s="1897"/>
      <c r="I71" s="910"/>
      <c r="J71" s="1897" t="str">
        <f>C71</f>
        <v>หัวหน้ากลุ่มสาระเลือกจากรายการ</v>
      </c>
      <c r="K71" s="1897"/>
      <c r="L71" s="1897"/>
      <c r="M71" s="1898"/>
    </row>
    <row r="72" spans="1:13" x14ac:dyDescent="0.5">
      <c r="A72" s="307"/>
      <c r="B72" s="308"/>
      <c r="C72" s="433" t="s">
        <v>70</v>
      </c>
      <c r="D72" s="433"/>
      <c r="E72" s="435"/>
      <c r="F72" s="436"/>
      <c r="G72" s="436"/>
      <c r="H72" s="436"/>
      <c r="I72" s="436"/>
      <c r="J72" s="436"/>
      <c r="K72" s="436"/>
      <c r="L72" s="436"/>
      <c r="M72" s="437"/>
    </row>
    <row r="73" spans="1:13" x14ac:dyDescent="0.5">
      <c r="A73" s="307"/>
      <c r="B73" s="308"/>
      <c r="C73" s="438"/>
      <c r="D73" s="438"/>
      <c r="E73" s="1909" t="s">
        <v>82</v>
      </c>
      <c r="F73" s="1910"/>
      <c r="G73" s="1910"/>
      <c r="H73" s="1910"/>
      <c r="I73" s="436"/>
      <c r="J73" s="436"/>
      <c r="K73" s="439" t="s">
        <v>82</v>
      </c>
      <c r="L73" s="436"/>
      <c r="M73" s="437"/>
    </row>
    <row r="74" spans="1:13" x14ac:dyDescent="0.5">
      <c r="A74" s="307"/>
      <c r="B74" s="308"/>
      <c r="C74" s="438"/>
      <c r="D74" s="438"/>
      <c r="E74" s="1908" t="str">
        <f>ปก!E39</f>
        <v>หัวหน้างานวัดผล</v>
      </c>
      <c r="F74" s="1893"/>
      <c r="G74" s="1893"/>
      <c r="H74" s="1893"/>
      <c r="I74" s="436"/>
      <c r="J74" s="1893" t="str">
        <f>E74</f>
        <v>หัวหน้างานวัดผล</v>
      </c>
      <c r="K74" s="1893"/>
      <c r="L74" s="1893"/>
      <c r="M74" s="437"/>
    </row>
    <row r="75" spans="1:13" x14ac:dyDescent="0.5">
      <c r="A75" s="307"/>
      <c r="B75" s="308"/>
      <c r="C75" s="438"/>
      <c r="D75" s="438"/>
      <c r="E75" s="440" t="s">
        <v>48</v>
      </c>
      <c r="F75" s="436"/>
      <c r="G75" s="436"/>
      <c r="H75" s="436"/>
      <c r="I75" s="436"/>
      <c r="J75" s="441"/>
      <c r="K75" s="436"/>
      <c r="L75" s="436"/>
      <c r="M75" s="437"/>
    </row>
    <row r="76" spans="1:13" s="9" customFormat="1" ht="38.25" customHeight="1" x14ac:dyDescent="0.5">
      <c r="A76" s="425"/>
      <c r="B76" s="426"/>
      <c r="C76" s="427"/>
      <c r="D76" s="427"/>
      <c r="E76" s="1899" t="s">
        <v>83</v>
      </c>
      <c r="F76" s="1900"/>
      <c r="G76" s="1900"/>
      <c r="H76" s="1900"/>
      <c r="I76" s="914"/>
      <c r="J76" s="1900" t="s">
        <v>83</v>
      </c>
      <c r="K76" s="1900"/>
      <c r="L76" s="1900"/>
      <c r="M76" s="1901"/>
    </row>
    <row r="77" spans="1:13" x14ac:dyDescent="0.5">
      <c r="A77" s="307"/>
      <c r="B77" s="308"/>
      <c r="C77" s="438"/>
      <c r="D77" s="438"/>
      <c r="E77" s="1896" t="str">
        <f>ปก!B45</f>
        <v>(พรมหาวัชรปัฐน์ กาวิละหทัยสกุล)</v>
      </c>
      <c r="F77" s="1897"/>
      <c r="G77" s="1897"/>
      <c r="H77" s="1897"/>
      <c r="I77" s="915"/>
      <c r="J77" s="1897" t="str">
        <f>E77</f>
        <v>(พรมหาวัชรปัฐน์ กาวิละหทัยสกุล)</v>
      </c>
      <c r="K77" s="1897"/>
      <c r="L77" s="1897"/>
      <c r="M77" s="1898"/>
    </row>
    <row r="78" spans="1:13" x14ac:dyDescent="0.5">
      <c r="A78" s="307"/>
      <c r="B78" s="308"/>
      <c r="C78" s="438"/>
      <c r="D78" s="438"/>
      <c r="E78" s="1896" t="str">
        <f>ปก!E44</f>
        <v>รองผู้อำนวยการกลุ่มบริหารวิชาการ</v>
      </c>
      <c r="F78" s="1897"/>
      <c r="G78" s="1897"/>
      <c r="H78" s="1897"/>
      <c r="I78" s="915"/>
      <c r="J78" s="1897" t="str">
        <f>E78</f>
        <v>รองผู้อำนวยการกลุ่มบริหารวิชาการ</v>
      </c>
      <c r="K78" s="1897"/>
      <c r="L78" s="1897"/>
      <c r="M78" s="1898"/>
    </row>
    <row r="79" spans="1:13" ht="23.25" x14ac:dyDescent="0.5">
      <c r="A79" s="307"/>
      <c r="B79" s="308"/>
      <c r="C79" s="438"/>
      <c r="D79" s="438"/>
      <c r="E79" s="442" t="s">
        <v>174</v>
      </c>
      <c r="F79" s="441" t="s">
        <v>50</v>
      </c>
      <c r="G79" s="436"/>
      <c r="H79" s="436"/>
      <c r="I79" s="915"/>
      <c r="J79" s="917" t="s">
        <v>174</v>
      </c>
      <c r="K79" s="436" t="s">
        <v>50</v>
      </c>
      <c r="L79" s="436"/>
      <c r="M79" s="437"/>
    </row>
    <row r="80" spans="1:13" s="9" customFormat="1" ht="38.25" customHeight="1" x14ac:dyDescent="0.5">
      <c r="A80" s="425"/>
      <c r="B80" s="426"/>
      <c r="C80" s="427"/>
      <c r="D80" s="427"/>
      <c r="E80" s="1899" t="s">
        <v>83</v>
      </c>
      <c r="F80" s="1900"/>
      <c r="G80" s="1900"/>
      <c r="H80" s="1900"/>
      <c r="I80" s="914"/>
      <c r="J80" s="430"/>
      <c r="K80" s="431" t="s">
        <v>83</v>
      </c>
      <c r="L80" s="430"/>
      <c r="M80" s="432"/>
    </row>
    <row r="81" spans="1:13" x14ac:dyDescent="0.5">
      <c r="A81" s="307"/>
      <c r="B81" s="308"/>
      <c r="C81" s="438"/>
      <c r="D81" s="438"/>
      <c r="E81" s="1896" t="str">
        <f>ปก!H43</f>
        <v>(พระครูนิวิฐสุทธิการ)</v>
      </c>
      <c r="F81" s="1897"/>
      <c r="G81" s="1897"/>
      <c r="H81" s="1897"/>
      <c r="I81" s="915"/>
      <c r="J81" s="1897" t="str">
        <f>E81</f>
        <v>(พระครูนิวิฐสุทธิการ)</v>
      </c>
      <c r="K81" s="1897"/>
      <c r="L81" s="1897"/>
      <c r="M81" s="1898"/>
    </row>
    <row r="82" spans="1:13" x14ac:dyDescent="0.5">
      <c r="A82" s="307"/>
      <c r="B82" s="308"/>
      <c r="C82" s="438"/>
      <c r="D82" s="438"/>
      <c r="E82" s="1907" t="str">
        <f>ปก!H44</f>
        <v>ผู้อำนวยการโรงเรียนศักดิ์สุนันท์วิทยา</v>
      </c>
      <c r="F82" s="1905"/>
      <c r="G82" s="1905"/>
      <c r="H82" s="1905"/>
      <c r="I82" s="916"/>
      <c r="J82" s="1905" t="str">
        <f>E82</f>
        <v>ผู้อำนวยการโรงเรียนศักดิ์สุนันท์วิทยา</v>
      </c>
      <c r="K82" s="1905"/>
      <c r="L82" s="1905"/>
      <c r="M82" s="1906"/>
    </row>
    <row r="83" spans="1:13" x14ac:dyDescent="0.5">
      <c r="I83" s="915"/>
    </row>
  </sheetData>
  <sheetProtection algorithmName="SHA-512" hashValue="6zwsjPFoxxchkZvRAJfvhrceqQwt/5jZIu56wP5cigTZHVKLQ/P6ed3gX42/0MqvDTKJBWUUAGWYZfVW7PO3Eg==" saltValue="+RVSKF6FHu9XLG831Tr6tg==" spinCount="100000" sheet="1" objects="1" scenarios="1" formatCells="0" autoFilter="0"/>
  <autoFilter ref="E4:F54" xr:uid="{00000000-0009-0000-0000-00000B000000}"/>
  <mergeCells count="28">
    <mergeCell ref="E76:H76"/>
    <mergeCell ref="J76:M76"/>
    <mergeCell ref="E74:H74"/>
    <mergeCell ref="E73:H73"/>
    <mergeCell ref="J71:M71"/>
    <mergeCell ref="E71:H71"/>
    <mergeCell ref="J82:M82"/>
    <mergeCell ref="E82:H82"/>
    <mergeCell ref="E78:H78"/>
    <mergeCell ref="E77:H77"/>
    <mergeCell ref="E81:H81"/>
    <mergeCell ref="E80:H80"/>
    <mergeCell ref="J81:M81"/>
    <mergeCell ref="J77:M77"/>
    <mergeCell ref="J78:M78"/>
    <mergeCell ref="A1:C1"/>
    <mergeCell ref="J74:L74"/>
    <mergeCell ref="A2:I2"/>
    <mergeCell ref="J2:M2"/>
    <mergeCell ref="D1:M1"/>
    <mergeCell ref="E68:H68"/>
    <mergeCell ref="J68:M68"/>
    <mergeCell ref="E70:H70"/>
    <mergeCell ref="J70:M70"/>
    <mergeCell ref="E69:H69"/>
    <mergeCell ref="J69:M69"/>
    <mergeCell ref="E67:H67"/>
    <mergeCell ref="J67:M67"/>
  </mergeCells>
  <phoneticPr fontId="6" type="noConversion"/>
  <conditionalFormatting sqref="F5:F64">
    <cfRule type="cellIs" dxfId="13" priority="1" stopIfTrue="1" operator="equal">
      <formula>"0"</formula>
    </cfRule>
    <cfRule type="cellIs" dxfId="12" priority="2" stopIfTrue="1" operator="equal">
      <formula>"ร"</formula>
    </cfRule>
    <cfRule type="cellIs" dxfId="11" priority="3" stopIfTrue="1" operator="equal">
      <formula>"มส"</formula>
    </cfRule>
  </conditionalFormatting>
  <conditionalFormatting sqref="D5:D64">
    <cfRule type="cellIs" dxfId="10" priority="4" stopIfTrue="1" operator="equal">
      <formula>"ออก"</formula>
    </cfRule>
    <cfRule type="cellIs" dxfId="9" priority="5" stopIfTrue="1" operator="equal">
      <formula>"ย้าย"</formula>
    </cfRule>
    <cfRule type="cellIs" dxfId="8" priority="6" stopIfTrue="1" operator="equal">
      <formula>"มส"</formula>
    </cfRule>
  </conditionalFormatting>
  <printOptions horizontalCentered="1"/>
  <pageMargins left="0.35433070866141736" right="0.15748031496062992" top="0.19685039370078741" bottom="0.19685039370078741" header="0.51181102362204722" footer="0.51181102362204722"/>
  <pageSetup paperSize="9" scale="85" orientation="portrait" blackAndWhite="1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3"/>
  </sheetPr>
  <dimension ref="A1:AA66"/>
  <sheetViews>
    <sheetView showZeros="0" view="pageBreakPreview" zoomScaleNormal="100" zoomScaleSheetLayoutView="100" workbookViewId="0">
      <pane xSplit="3" ySplit="3" topLeftCell="D4" activePane="bottomRight" state="frozen"/>
      <selection pane="topRight" activeCell="D1" sqref="D1"/>
      <selection pane="bottomLeft" activeCell="A6" sqref="A6"/>
      <selection pane="bottomRight" activeCell="D16" sqref="D16"/>
    </sheetView>
  </sheetViews>
  <sheetFormatPr defaultColWidth="0" defaultRowHeight="21.75" zeroHeight="1" x14ac:dyDescent="0.5"/>
  <cols>
    <col min="1" max="1" width="2.28515625" style="307" customWidth="1"/>
    <col min="2" max="2" width="3.7109375" style="308" customWidth="1"/>
    <col min="3" max="3" width="8.85546875" style="309" customWidth="1"/>
    <col min="4" max="4" width="32" style="309" customWidth="1"/>
    <col min="5" max="5" width="4.140625" style="309" customWidth="1"/>
    <col min="6" max="6" width="4.140625" style="309" hidden="1" customWidth="1"/>
    <col min="7" max="23" width="4.42578125" style="308" customWidth="1"/>
    <col min="24" max="24" width="2.42578125" customWidth="1"/>
    <col min="25" max="27" width="9.140625" customWidth="1"/>
  </cols>
  <sheetData>
    <row r="1" spans="1:27" ht="24" customHeight="1" x14ac:dyDescent="0.5">
      <c r="A1" s="1912" t="str">
        <f>"รายชื่อนักเรียน"&amp;ปก!B8&amp;ปก!D8&amp;" "&amp;ปก!C7&amp;" "&amp;ปก!A6</f>
        <v>รายชื่อนักเรียนชั้นมัธยมศึกษาปีที่ 5/2 ภาคเรียนที่ 1  ปีการศึกษา 2566 โรงเรียนศักดิ์สุนันท์วิทยา ตำบลแม่พริก อำเภอแม่พริก จังหวัดลำปาง</v>
      </c>
      <c r="B1" s="1912"/>
      <c r="C1" s="1912"/>
      <c r="D1" s="1912"/>
      <c r="E1" s="1912"/>
      <c r="F1" s="1912"/>
      <c r="G1" s="1912"/>
      <c r="H1" s="1912"/>
      <c r="I1" s="1912"/>
      <c r="J1" s="1912"/>
      <c r="K1" s="1912"/>
      <c r="L1" s="1912"/>
      <c r="M1" s="1912"/>
      <c r="N1" s="1912"/>
      <c r="O1" s="1912"/>
      <c r="P1" s="1912"/>
      <c r="Q1" s="1912"/>
      <c r="R1" s="1912"/>
      <c r="S1" s="1912"/>
      <c r="T1" s="1912"/>
      <c r="U1" s="1912"/>
      <c r="V1" s="1912"/>
      <c r="W1" s="1912"/>
      <c r="X1" s="14"/>
      <c r="Y1" s="14"/>
      <c r="Z1" s="14"/>
      <c r="AA1" s="14"/>
    </row>
    <row r="2" spans="1:27" s="11" customFormat="1" ht="21" customHeight="1" thickBot="1" x14ac:dyDescent="0.6">
      <c r="A2" s="1911"/>
      <c r="B2" s="1911"/>
      <c r="C2" s="1911"/>
      <c r="D2" s="1911"/>
      <c r="E2" s="1911"/>
      <c r="F2" s="1911"/>
      <c r="G2" s="1911"/>
      <c r="H2" s="1911"/>
      <c r="I2" s="1911"/>
      <c r="J2" s="1911"/>
      <c r="K2" s="1911"/>
      <c r="L2" s="1911"/>
      <c r="M2" s="1911"/>
      <c r="N2" s="1911"/>
      <c r="O2" s="1911"/>
      <c r="P2" s="1911"/>
      <c r="Q2" s="1911"/>
      <c r="R2" s="1911"/>
      <c r="S2" s="1911"/>
      <c r="T2" s="1911"/>
      <c r="U2" s="1911"/>
      <c r="V2" s="1911"/>
      <c r="W2" s="1911"/>
      <c r="X2" s="15"/>
      <c r="Y2" s="15"/>
      <c r="Z2" s="15"/>
      <c r="AA2" s="15"/>
    </row>
    <row r="3" spans="1:27" ht="44.25" customHeight="1" thickBot="1" x14ac:dyDescent="0.55000000000000004">
      <c r="A3" s="246"/>
      <c r="B3" s="327" t="s">
        <v>28</v>
      </c>
      <c r="C3" s="328" t="str">
        <f>'ชื่อ-คะแนน'!B2</f>
        <v>เลขประจำตัว</v>
      </c>
      <c r="D3" s="329" t="str">
        <f>'ชื่อ-คะแนน'!C2</f>
        <v>ชื่อ - สกุล</v>
      </c>
      <c r="E3" s="330" t="s">
        <v>137</v>
      </c>
      <c r="F3" s="331"/>
      <c r="G3" s="332"/>
      <c r="H3" s="332"/>
      <c r="I3" s="332"/>
      <c r="J3" s="332"/>
      <c r="K3" s="333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4"/>
      <c r="X3" s="16" t="s">
        <v>162</v>
      </c>
      <c r="Y3" s="14"/>
      <c r="Z3" s="14"/>
      <c r="AA3" s="14"/>
    </row>
    <row r="4" spans="1:27" s="3" customFormat="1" ht="18" customHeight="1" thickBot="1" x14ac:dyDescent="0.55000000000000004">
      <c r="A4" s="239"/>
      <c r="B4" s="262">
        <f>'ชื่อ-คะแนน'!A6</f>
        <v>1</v>
      </c>
      <c r="C4" s="335" t="str">
        <f>'ชื่อ-คะแนน'!B6</f>
        <v>12686</v>
      </c>
      <c r="D4" s="1317" t="str">
        <f>'ชื่อ-คะแนน'!C6</f>
        <v>นางสาว ปริฉัตร  เดชพพันธุ์</v>
      </c>
      <c r="E4" s="337" t="str">
        <f>IF('ชื่อ-คะแนน'!D6="ร","เรียน",IF('ชื่อ-คะแนน'!D6="มส","เรียน",'ชื่อ-คะแนน'!D6))</f>
        <v>เรียน</v>
      </c>
      <c r="F4" s="338" t="str">
        <f>IF(E4="ออก",1,IF(E4="ย้าย",1,IF(E4="พัก",1,"")))</f>
        <v/>
      </c>
      <c r="G4" s="339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1"/>
      <c r="X4" s="17"/>
      <c r="Y4" s="17"/>
      <c r="Z4" s="17"/>
      <c r="AA4" s="17"/>
    </row>
    <row r="5" spans="1:27" s="3" customFormat="1" ht="18" customHeight="1" thickBot="1" x14ac:dyDescent="0.55000000000000004">
      <c r="A5" s="239"/>
      <c r="B5" s="276">
        <f>'ชื่อ-คะแนน'!A7</f>
        <v>2</v>
      </c>
      <c r="C5" s="342" t="str">
        <f>'ชื่อ-คะแนน'!B7</f>
        <v>12707</v>
      </c>
      <c r="D5" s="1318" t="str">
        <f>'ชื่อ-คะแนน'!C7</f>
        <v>นาย กมลวัทน์  ช่อมณี</v>
      </c>
      <c r="E5" s="344" t="str">
        <f>IF('ชื่อ-คะแนน'!D7="ร","เรียน",IF('ชื่อ-คะแนน'!D7="มส","เรียน",'ชื่อ-คะแนน'!D7))</f>
        <v>เรียน</v>
      </c>
      <c r="F5" s="338" t="str">
        <f t="shared" ref="F5:F63" si="0">IF(E5="ออก",1,IF(E5="ย้าย",1,IF(E5="พัก",1,"")))</f>
        <v/>
      </c>
      <c r="G5" s="345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346"/>
      <c r="T5" s="346"/>
      <c r="U5" s="346"/>
      <c r="V5" s="346"/>
      <c r="W5" s="347"/>
      <c r="X5" s="17"/>
      <c r="Y5" s="17"/>
      <c r="Z5" s="17"/>
      <c r="AA5" s="17"/>
    </row>
    <row r="6" spans="1:27" s="3" customFormat="1" ht="18" customHeight="1" thickBot="1" x14ac:dyDescent="0.55000000000000004">
      <c r="A6" s="239"/>
      <c r="B6" s="276">
        <f>'ชื่อ-คะแนน'!A8</f>
        <v>3</v>
      </c>
      <c r="C6" s="342" t="str">
        <f>'ชื่อ-คะแนน'!B8</f>
        <v>12708</v>
      </c>
      <c r="D6" s="1318" t="str">
        <f>'ชื่อ-คะแนน'!C8</f>
        <v>นางสาว เกวลิน  โมลา</v>
      </c>
      <c r="E6" s="344" t="str">
        <f>IF('ชื่อ-คะแนน'!D8="ร","เรียน",IF('ชื่อ-คะแนน'!D8="มส","เรียน",'ชื่อ-คะแนน'!D8))</f>
        <v>เรียน</v>
      </c>
      <c r="F6" s="338" t="str">
        <f t="shared" si="0"/>
        <v/>
      </c>
      <c r="G6" s="345"/>
      <c r="H6" s="346"/>
      <c r="I6" s="346"/>
      <c r="J6" s="346"/>
      <c r="K6" s="346"/>
      <c r="L6" s="346"/>
      <c r="M6" s="346"/>
      <c r="N6" s="346"/>
      <c r="O6" s="346"/>
      <c r="P6" s="346"/>
      <c r="Q6" s="346"/>
      <c r="R6" s="346"/>
      <c r="S6" s="346"/>
      <c r="T6" s="346"/>
      <c r="U6" s="346"/>
      <c r="V6" s="346"/>
      <c r="W6" s="347"/>
      <c r="X6" s="17"/>
      <c r="Y6" s="17"/>
      <c r="Z6" s="17"/>
      <c r="AA6" s="17"/>
    </row>
    <row r="7" spans="1:27" s="3" customFormat="1" ht="18" customHeight="1" thickBot="1" x14ac:dyDescent="0.55000000000000004">
      <c r="A7" s="239"/>
      <c r="B7" s="276">
        <f>'ชื่อ-คะแนน'!A9</f>
        <v>4</v>
      </c>
      <c r="C7" s="342" t="str">
        <f>'ชื่อ-คะแนน'!B9</f>
        <v>12709</v>
      </c>
      <c r="D7" s="1318" t="str">
        <f>'ชื่อ-คะแนน'!C9</f>
        <v>สามเณร จิรกิตติ์  แก้วน้อย</v>
      </c>
      <c r="E7" s="344" t="str">
        <f>IF('ชื่อ-คะแนน'!D9="ร","เรียน",IF('ชื่อ-คะแนน'!D9="มส","เรียน",'ชื่อ-คะแนน'!D9))</f>
        <v>เรียน</v>
      </c>
      <c r="F7" s="338" t="str">
        <f t="shared" si="0"/>
        <v/>
      </c>
      <c r="G7" s="345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6"/>
      <c r="U7" s="346"/>
      <c r="V7" s="346"/>
      <c r="W7" s="347"/>
      <c r="X7" s="17"/>
      <c r="Y7" s="17"/>
      <c r="Z7" s="17"/>
      <c r="AA7" s="17"/>
    </row>
    <row r="8" spans="1:27" s="3" customFormat="1" ht="18" customHeight="1" thickBot="1" x14ac:dyDescent="0.55000000000000004">
      <c r="A8" s="239"/>
      <c r="B8" s="276">
        <f>'ชื่อ-คะแนน'!A10</f>
        <v>5</v>
      </c>
      <c r="C8" s="348" t="str">
        <f>'ชื่อ-คะแนน'!B10</f>
        <v>12710</v>
      </c>
      <c r="D8" s="1319" t="str">
        <f>'ชื่อ-คะแนน'!C10</f>
        <v>สามเณร จิรภัทร  แก้วน้อย</v>
      </c>
      <c r="E8" s="350" t="str">
        <f>IF('ชื่อ-คะแนน'!D10="ร","เรียน",IF('ชื่อ-คะแนน'!D10="มส","เรียน",'ชื่อ-คะแนน'!D10))</f>
        <v>เรียน</v>
      </c>
      <c r="F8" s="338" t="str">
        <f t="shared" si="0"/>
        <v/>
      </c>
      <c r="G8" s="351"/>
      <c r="H8" s="352"/>
      <c r="I8" s="352"/>
      <c r="J8" s="352"/>
      <c r="K8" s="352"/>
      <c r="L8" s="352"/>
      <c r="M8" s="352"/>
      <c r="N8" s="352"/>
      <c r="O8" s="352"/>
      <c r="P8" s="352"/>
      <c r="Q8" s="352"/>
      <c r="R8" s="352"/>
      <c r="S8" s="352"/>
      <c r="T8" s="352"/>
      <c r="U8" s="352"/>
      <c r="V8" s="352"/>
      <c r="W8" s="353"/>
      <c r="X8" s="17"/>
      <c r="Y8" s="17"/>
      <c r="Z8" s="17"/>
      <c r="AA8" s="17"/>
    </row>
    <row r="9" spans="1:27" s="3" customFormat="1" ht="18" customHeight="1" thickBot="1" x14ac:dyDescent="0.55000000000000004">
      <c r="A9" s="239"/>
      <c r="B9" s="262">
        <f>'ชื่อ-คะแนน'!A11</f>
        <v>6</v>
      </c>
      <c r="C9" s="335" t="str">
        <f>'ชื่อ-คะแนน'!B11</f>
        <v>12711</v>
      </c>
      <c r="D9" s="1317" t="str">
        <f>'ชื่อ-คะแนน'!C11</f>
        <v>นาย จิรายุ  คัตสงค์</v>
      </c>
      <c r="E9" s="354" t="str">
        <f>IF('ชื่อ-คะแนน'!D11="ร","เรียน",IF('ชื่อ-คะแนน'!D11="มส","เรียน",'ชื่อ-คะแนน'!D11))</f>
        <v>เรียน</v>
      </c>
      <c r="F9" s="354" t="str">
        <f t="shared" si="0"/>
        <v/>
      </c>
      <c r="G9" s="339"/>
      <c r="H9" s="340"/>
      <c r="I9" s="340"/>
      <c r="J9" s="340"/>
      <c r="K9" s="340"/>
      <c r="L9" s="340"/>
      <c r="M9" s="340"/>
      <c r="N9" s="340"/>
      <c r="O9" s="340"/>
      <c r="P9" s="340"/>
      <c r="Q9" s="340"/>
      <c r="R9" s="340"/>
      <c r="S9" s="340"/>
      <c r="T9" s="340"/>
      <c r="U9" s="340"/>
      <c r="V9" s="340"/>
      <c r="W9" s="341"/>
      <c r="X9" s="17"/>
      <c r="Y9" s="17"/>
      <c r="Z9" s="17"/>
      <c r="AA9" s="17"/>
    </row>
    <row r="10" spans="1:27" s="3" customFormat="1" ht="18" customHeight="1" thickBot="1" x14ac:dyDescent="0.55000000000000004">
      <c r="A10" s="239"/>
      <c r="B10" s="276">
        <f>'ชื่อ-คะแนน'!A12</f>
        <v>7</v>
      </c>
      <c r="C10" s="342" t="str">
        <f>'ชื่อ-คะแนน'!B12</f>
        <v>12712</v>
      </c>
      <c r="D10" s="1318" t="str">
        <f>'ชื่อ-คะแนน'!C12</f>
        <v>นาย ฐิติวุฒิ  ป้องกา</v>
      </c>
      <c r="E10" s="355" t="str">
        <f>IF('ชื่อ-คะแนน'!D12="ร","เรียน",IF('ชื่อ-คะแนน'!D12="มส","เรียน",'ชื่อ-คะแนน'!D12))</f>
        <v>เรียน</v>
      </c>
      <c r="F10" s="354" t="str">
        <f t="shared" si="0"/>
        <v/>
      </c>
      <c r="G10" s="345"/>
      <c r="H10" s="346"/>
      <c r="I10" s="346"/>
      <c r="J10" s="346"/>
      <c r="K10" s="346"/>
      <c r="L10" s="346"/>
      <c r="M10" s="346"/>
      <c r="N10" s="346"/>
      <c r="O10" s="346"/>
      <c r="P10" s="346"/>
      <c r="Q10" s="346"/>
      <c r="R10" s="346"/>
      <c r="S10" s="346"/>
      <c r="T10" s="346"/>
      <c r="U10" s="346"/>
      <c r="V10" s="346"/>
      <c r="W10" s="347"/>
      <c r="X10" s="17"/>
      <c r="Y10" s="17"/>
      <c r="Z10" s="17"/>
      <c r="AA10" s="17"/>
    </row>
    <row r="11" spans="1:27" s="3" customFormat="1" ht="18" customHeight="1" thickBot="1" x14ac:dyDescent="0.55000000000000004">
      <c r="A11" s="239"/>
      <c r="B11" s="276">
        <f>'ชื่อ-คะแนน'!A13</f>
        <v>8</v>
      </c>
      <c r="C11" s="342" t="str">
        <f>'ชื่อ-คะแนน'!B13</f>
        <v>12713</v>
      </c>
      <c r="D11" s="1318" t="str">
        <f>'ชื่อ-คะแนน'!C13</f>
        <v>นาย ณัฐกิตติ์  เมืองเดช</v>
      </c>
      <c r="E11" s="355" t="str">
        <f>IF('ชื่อ-คะแนน'!D13="ร","เรียน",IF('ชื่อ-คะแนน'!D13="มส","เรียน",'ชื่อ-คะแนน'!D13))</f>
        <v>เรียน</v>
      </c>
      <c r="F11" s="354" t="str">
        <f t="shared" si="0"/>
        <v/>
      </c>
      <c r="G11" s="345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6"/>
      <c r="S11" s="346"/>
      <c r="T11" s="346"/>
      <c r="U11" s="346"/>
      <c r="V11" s="346"/>
      <c r="W11" s="347"/>
      <c r="X11" s="17"/>
      <c r="Y11" s="17"/>
      <c r="Z11" s="17"/>
      <c r="AA11" s="17"/>
    </row>
    <row r="12" spans="1:27" s="3" customFormat="1" ht="18" customHeight="1" thickBot="1" x14ac:dyDescent="0.55000000000000004">
      <c r="A12" s="239"/>
      <c r="B12" s="276">
        <f>'ชื่อ-คะแนน'!A14</f>
        <v>9</v>
      </c>
      <c r="C12" s="342" t="str">
        <f>'ชื่อ-คะแนน'!B14</f>
        <v>12714</v>
      </c>
      <c r="D12" s="1318" t="str">
        <f>'ชื่อ-คะแนน'!C14</f>
        <v>นาย ณัฐยศ  ก้ะสุ</v>
      </c>
      <c r="E12" s="355" t="str">
        <f>IF('ชื่อ-คะแนน'!D14="ร","เรียน",IF('ชื่อ-คะแนน'!D14="มส","เรียน",'ชื่อ-คะแนน'!D14))</f>
        <v>เรียน</v>
      </c>
      <c r="F12" s="354" t="str">
        <f t="shared" si="0"/>
        <v/>
      </c>
      <c r="G12" s="345"/>
      <c r="H12" s="346"/>
      <c r="I12" s="346"/>
      <c r="J12" s="346"/>
      <c r="K12" s="346"/>
      <c r="L12" s="346"/>
      <c r="M12" s="346"/>
      <c r="N12" s="346"/>
      <c r="O12" s="346"/>
      <c r="P12" s="346"/>
      <c r="Q12" s="346"/>
      <c r="R12" s="346"/>
      <c r="S12" s="346"/>
      <c r="T12" s="346"/>
      <c r="U12" s="346"/>
      <c r="V12" s="346"/>
      <c r="W12" s="347"/>
      <c r="X12" s="17"/>
      <c r="Y12" s="17"/>
      <c r="Z12" s="17"/>
      <c r="AA12" s="17"/>
    </row>
    <row r="13" spans="1:27" s="3" customFormat="1" ht="18" customHeight="1" thickBot="1" x14ac:dyDescent="0.55000000000000004">
      <c r="A13" s="239"/>
      <c r="B13" s="276">
        <f>'ชื่อ-คะแนน'!A15</f>
        <v>10</v>
      </c>
      <c r="C13" s="348" t="str">
        <f>'ชื่อ-คะแนน'!B15</f>
        <v>12715</v>
      </c>
      <c r="D13" s="1319" t="str">
        <f>'ชื่อ-คะแนน'!C15</f>
        <v>นาย ณัฐวุฒิ  ใจวงศ์</v>
      </c>
      <c r="E13" s="356" t="str">
        <f>IF('ชื่อ-คะแนน'!D15="ร","เรียน",IF('ชื่อ-คะแนน'!D15="มส","เรียน",'ชื่อ-คะแนน'!D15))</f>
        <v>เรียน</v>
      </c>
      <c r="F13" s="354" t="str">
        <f t="shared" si="0"/>
        <v/>
      </c>
      <c r="G13" s="351"/>
      <c r="H13" s="352"/>
      <c r="I13" s="352"/>
      <c r="J13" s="352"/>
      <c r="K13" s="352"/>
      <c r="L13" s="352"/>
      <c r="M13" s="352"/>
      <c r="N13" s="352"/>
      <c r="O13" s="352"/>
      <c r="P13" s="352"/>
      <c r="Q13" s="352"/>
      <c r="R13" s="352"/>
      <c r="S13" s="352"/>
      <c r="T13" s="352"/>
      <c r="U13" s="352"/>
      <c r="V13" s="352"/>
      <c r="W13" s="353"/>
      <c r="X13" s="17"/>
      <c r="Y13" s="17"/>
      <c r="Z13" s="17"/>
      <c r="AA13" s="17"/>
    </row>
    <row r="14" spans="1:27" s="3" customFormat="1" ht="18" customHeight="1" thickBot="1" x14ac:dyDescent="0.55000000000000004">
      <c r="A14" s="239"/>
      <c r="B14" s="262">
        <f>'ชื่อ-คะแนน'!A16</f>
        <v>11</v>
      </c>
      <c r="C14" s="335" t="str">
        <f>'ชื่อ-คะแนน'!B16</f>
        <v>12716</v>
      </c>
      <c r="D14" s="1317" t="str">
        <f>'ชื่อ-คะแนน'!C16</f>
        <v>นาย ธนานุรักษ์  กิตติคุณาดุลย์</v>
      </c>
      <c r="E14" s="354" t="str">
        <f>IF('ชื่อ-คะแนน'!D16="ร","เรียน",IF('ชื่อ-คะแนน'!D16="มส","เรียน",'ชื่อ-คะแนน'!D16))</f>
        <v>เรียน</v>
      </c>
      <c r="F14" s="354" t="str">
        <f t="shared" si="0"/>
        <v/>
      </c>
      <c r="G14" s="339"/>
      <c r="H14" s="340"/>
      <c r="I14" s="340"/>
      <c r="J14" s="340"/>
      <c r="K14" s="340"/>
      <c r="L14" s="340"/>
      <c r="M14" s="340"/>
      <c r="N14" s="340"/>
      <c r="O14" s="340"/>
      <c r="P14" s="340"/>
      <c r="Q14" s="340"/>
      <c r="R14" s="340"/>
      <c r="S14" s="340"/>
      <c r="T14" s="340"/>
      <c r="U14" s="340"/>
      <c r="V14" s="340"/>
      <c r="W14" s="341"/>
      <c r="X14" s="17"/>
      <c r="Y14" s="17"/>
      <c r="Z14" s="17"/>
      <c r="AA14" s="17"/>
    </row>
    <row r="15" spans="1:27" s="3" customFormat="1" ht="18" customHeight="1" thickBot="1" x14ac:dyDescent="0.55000000000000004">
      <c r="A15" s="239"/>
      <c r="B15" s="276">
        <f>'ชื่อ-คะแนน'!A17</f>
        <v>12</v>
      </c>
      <c r="C15" s="342" t="str">
        <f>'ชื่อ-คะแนน'!B17</f>
        <v>12717</v>
      </c>
      <c r="D15" s="1318" t="str">
        <f>'ชื่อ-คะแนน'!C17</f>
        <v>นางสาว ธัญญรัตน์  ธนศิริสกุลวงษ์</v>
      </c>
      <c r="E15" s="355" t="str">
        <f>IF('ชื่อ-คะแนน'!D17="ร","เรียน",IF('ชื่อ-คะแนน'!D17="มส","เรียน",'ชื่อ-คะแนน'!D17))</f>
        <v>เรียน</v>
      </c>
      <c r="F15" s="354" t="str">
        <f t="shared" si="0"/>
        <v/>
      </c>
      <c r="G15" s="345"/>
      <c r="H15" s="346"/>
      <c r="I15" s="346"/>
      <c r="J15" s="346"/>
      <c r="K15" s="346"/>
      <c r="L15" s="346"/>
      <c r="M15" s="346"/>
      <c r="N15" s="346"/>
      <c r="O15" s="346"/>
      <c r="P15" s="346"/>
      <c r="Q15" s="346"/>
      <c r="R15" s="346"/>
      <c r="S15" s="346"/>
      <c r="T15" s="346"/>
      <c r="U15" s="346"/>
      <c r="V15" s="346"/>
      <c r="W15" s="347"/>
      <c r="X15" s="17"/>
      <c r="Y15" s="17"/>
      <c r="Z15" s="17"/>
      <c r="AA15" s="17"/>
    </row>
    <row r="16" spans="1:27" s="3" customFormat="1" ht="18" customHeight="1" thickBot="1" x14ac:dyDescent="0.55000000000000004">
      <c r="A16" s="239"/>
      <c r="B16" s="276">
        <f>'ชื่อ-คะแนน'!A18</f>
        <v>13</v>
      </c>
      <c r="C16" s="342" t="str">
        <f>'ชื่อ-คะแนน'!B18</f>
        <v>12718</v>
      </c>
      <c r="D16" s="1318" t="str">
        <f>'ชื่อ-คะแนน'!C18</f>
        <v>สามเณร นิติพงษ์  อินทร์แก้ว</v>
      </c>
      <c r="E16" s="355" t="str">
        <f>IF('ชื่อ-คะแนน'!D18="ร","เรียน",IF('ชื่อ-คะแนน'!D18="มส","เรียน",'ชื่อ-คะแนน'!D18))</f>
        <v>เรียน</v>
      </c>
      <c r="F16" s="354" t="str">
        <f t="shared" si="0"/>
        <v/>
      </c>
      <c r="G16" s="345"/>
      <c r="H16" s="346"/>
      <c r="I16" s="346"/>
      <c r="J16" s="346"/>
      <c r="K16" s="346"/>
      <c r="L16" s="346"/>
      <c r="M16" s="346"/>
      <c r="N16" s="346"/>
      <c r="O16" s="346"/>
      <c r="P16" s="346"/>
      <c r="Q16" s="346"/>
      <c r="R16" s="346"/>
      <c r="S16" s="346"/>
      <c r="T16" s="346"/>
      <c r="U16" s="346"/>
      <c r="V16" s="346"/>
      <c r="W16" s="347"/>
      <c r="X16" s="17"/>
      <c r="Y16" s="17"/>
      <c r="Z16" s="17"/>
      <c r="AA16" s="17"/>
    </row>
    <row r="17" spans="1:27" s="3" customFormat="1" ht="18" customHeight="1" thickBot="1" x14ac:dyDescent="0.55000000000000004">
      <c r="A17" s="239"/>
      <c r="B17" s="276">
        <f>'ชื่อ-คะแนน'!A19</f>
        <v>14</v>
      </c>
      <c r="C17" s="342" t="str">
        <f>'ชื่อ-คะแนน'!B19</f>
        <v>12719</v>
      </c>
      <c r="D17" s="1318" t="str">
        <f>'ชื่อ-คะแนน'!C19</f>
        <v>นางสาว ปวริศา  แซ่เติ๋น</v>
      </c>
      <c r="E17" s="355" t="str">
        <f>IF('ชื่อ-คะแนน'!D19="ร","เรียน",IF('ชื่อ-คะแนน'!D19="มส","เรียน",'ชื่อ-คะแนน'!D19))</f>
        <v>เรียน</v>
      </c>
      <c r="F17" s="354" t="str">
        <f t="shared" si="0"/>
        <v/>
      </c>
      <c r="G17" s="345"/>
      <c r="H17" s="346"/>
      <c r="I17" s="346"/>
      <c r="J17" s="346"/>
      <c r="K17" s="346"/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  <c r="W17" s="347"/>
      <c r="X17" s="17"/>
      <c r="Y17" s="17"/>
      <c r="Z17" s="17"/>
      <c r="AA17" s="17"/>
    </row>
    <row r="18" spans="1:27" s="3" customFormat="1" ht="18" customHeight="1" thickBot="1" x14ac:dyDescent="0.55000000000000004">
      <c r="A18" s="239"/>
      <c r="B18" s="276">
        <f>'ชื่อ-คะแนน'!A20</f>
        <v>15</v>
      </c>
      <c r="C18" s="348" t="str">
        <f>'ชื่อ-คะแนน'!B20</f>
        <v>12720</v>
      </c>
      <c r="D18" s="1319" t="str">
        <f>'ชื่อ-คะแนน'!C20</f>
        <v>นาย พิรภัทร  เป็งคำวัน</v>
      </c>
      <c r="E18" s="356" t="str">
        <f>IF('ชื่อ-คะแนน'!D20="ร","เรียน",IF('ชื่อ-คะแนน'!D20="มส","เรียน",'ชื่อ-คะแนน'!D20))</f>
        <v>เรียน</v>
      </c>
      <c r="F18" s="354" t="str">
        <f t="shared" si="0"/>
        <v/>
      </c>
      <c r="G18" s="351"/>
      <c r="H18" s="352"/>
      <c r="I18" s="352"/>
      <c r="J18" s="352"/>
      <c r="K18" s="352"/>
      <c r="L18" s="352"/>
      <c r="M18" s="352"/>
      <c r="N18" s="352"/>
      <c r="O18" s="352"/>
      <c r="P18" s="352"/>
      <c r="Q18" s="352"/>
      <c r="R18" s="352"/>
      <c r="S18" s="352"/>
      <c r="T18" s="352"/>
      <c r="U18" s="352"/>
      <c r="V18" s="352"/>
      <c r="W18" s="353"/>
      <c r="X18" s="17"/>
      <c r="Y18" s="17"/>
      <c r="Z18" s="17"/>
      <c r="AA18" s="17"/>
    </row>
    <row r="19" spans="1:27" s="3" customFormat="1" ht="18" customHeight="1" thickBot="1" x14ac:dyDescent="0.55000000000000004">
      <c r="A19" s="239"/>
      <c r="B19" s="262">
        <f>'ชื่อ-คะแนน'!A21</f>
        <v>16</v>
      </c>
      <c r="C19" s="335" t="str">
        <f>'ชื่อ-คะแนน'!B21</f>
        <v>12721</v>
      </c>
      <c r="D19" s="1317" t="str">
        <f>'ชื่อ-คะแนน'!C21</f>
        <v>นาย พุฒิเมธ  ยิ่งดีเจริญ</v>
      </c>
      <c r="E19" s="354" t="str">
        <f>IF('ชื่อ-คะแนน'!D21="ร","เรียน",IF('ชื่อ-คะแนน'!D21="มส","เรียน",'ชื่อ-คะแนน'!D21))</f>
        <v>เรียน</v>
      </c>
      <c r="F19" s="354" t="str">
        <f t="shared" si="0"/>
        <v/>
      </c>
      <c r="G19" s="339"/>
      <c r="H19" s="340"/>
      <c r="I19" s="340"/>
      <c r="J19" s="340"/>
      <c r="K19" s="340"/>
      <c r="L19" s="340"/>
      <c r="M19" s="340"/>
      <c r="N19" s="340"/>
      <c r="O19" s="340"/>
      <c r="P19" s="340"/>
      <c r="Q19" s="340"/>
      <c r="R19" s="340"/>
      <c r="S19" s="340"/>
      <c r="T19" s="340"/>
      <c r="U19" s="340"/>
      <c r="V19" s="340"/>
      <c r="W19" s="341"/>
      <c r="X19" s="17"/>
      <c r="Y19" s="17"/>
      <c r="Z19" s="17"/>
      <c r="AA19" s="17"/>
    </row>
    <row r="20" spans="1:27" s="3" customFormat="1" ht="18" customHeight="1" thickBot="1" x14ac:dyDescent="0.55000000000000004">
      <c r="A20" s="239"/>
      <c r="B20" s="276">
        <f>'ชื่อ-คะแนน'!A22</f>
        <v>17</v>
      </c>
      <c r="C20" s="342" t="str">
        <f>'ชื่อ-คะแนน'!B22</f>
        <v>12722</v>
      </c>
      <c r="D20" s="1318" t="str">
        <f>'ชื่อ-คะแนน'!C22</f>
        <v>นางสาว เพ็ญพิชชา  ใจฟู</v>
      </c>
      <c r="E20" s="355" t="str">
        <f>IF('ชื่อ-คะแนน'!D22="ร","เรียน",IF('ชื่อ-คะแนน'!D22="มส","เรียน",'ชื่อ-คะแนน'!D22))</f>
        <v>เรียน</v>
      </c>
      <c r="F20" s="354" t="str">
        <f t="shared" si="0"/>
        <v/>
      </c>
      <c r="G20" s="345"/>
      <c r="H20" s="346"/>
      <c r="I20" s="346"/>
      <c r="J20" s="346"/>
      <c r="K20" s="346"/>
      <c r="L20" s="346"/>
      <c r="M20" s="346"/>
      <c r="N20" s="346"/>
      <c r="O20" s="346"/>
      <c r="P20" s="346"/>
      <c r="Q20" s="346"/>
      <c r="R20" s="346"/>
      <c r="S20" s="346"/>
      <c r="T20" s="346"/>
      <c r="U20" s="346"/>
      <c r="V20" s="346"/>
      <c r="W20" s="347"/>
      <c r="X20" s="17"/>
      <c r="Y20" s="17"/>
      <c r="Z20" s="17"/>
      <c r="AA20" s="17"/>
    </row>
    <row r="21" spans="1:27" s="3" customFormat="1" ht="18" customHeight="1" thickBot="1" x14ac:dyDescent="0.55000000000000004">
      <c r="A21" s="239"/>
      <c r="B21" s="276">
        <f>'ชื่อ-คะแนน'!A23</f>
        <v>18</v>
      </c>
      <c r="C21" s="342" t="str">
        <f>'ชื่อ-คะแนน'!B23</f>
        <v>12724</v>
      </c>
      <c r="D21" s="1318" t="str">
        <f>'ชื่อ-คะแนน'!C23</f>
        <v>นาย ศิวนันต์  สุกอ่วม</v>
      </c>
      <c r="E21" s="355" t="str">
        <f>IF('ชื่อ-คะแนน'!D23="ร","เรียน",IF('ชื่อ-คะแนน'!D23="มส","เรียน",'ชื่อ-คะแนน'!D23))</f>
        <v>เรียน</v>
      </c>
      <c r="F21" s="354" t="str">
        <f t="shared" si="0"/>
        <v/>
      </c>
      <c r="G21" s="345"/>
      <c r="H21" s="346"/>
      <c r="I21" s="346"/>
      <c r="J21" s="346"/>
      <c r="K21" s="346"/>
      <c r="L21" s="346"/>
      <c r="M21" s="346"/>
      <c r="N21" s="346"/>
      <c r="O21" s="346"/>
      <c r="P21" s="346"/>
      <c r="Q21" s="346"/>
      <c r="R21" s="346"/>
      <c r="S21" s="346"/>
      <c r="T21" s="346"/>
      <c r="U21" s="346"/>
      <c r="V21" s="346"/>
      <c r="W21" s="347"/>
      <c r="X21" s="17"/>
      <c r="Y21" s="17"/>
      <c r="Z21" s="17"/>
      <c r="AA21" s="17"/>
    </row>
    <row r="22" spans="1:27" s="3" customFormat="1" ht="18" customHeight="1" thickBot="1" x14ac:dyDescent="0.55000000000000004">
      <c r="A22" s="239"/>
      <c r="B22" s="276">
        <f>'ชื่อ-คะแนน'!A24</f>
        <v>19</v>
      </c>
      <c r="C22" s="342" t="str">
        <f>'ชื่อ-คะแนน'!B24</f>
        <v>12725</v>
      </c>
      <c r="D22" s="1318" t="str">
        <f>'ชื่อ-คะแนน'!C24</f>
        <v>นาย ศุภรักษ์  โพธิ์เขียว</v>
      </c>
      <c r="E22" s="355" t="str">
        <f>IF('ชื่อ-คะแนน'!D24="ร","เรียน",IF('ชื่อ-คะแนน'!D24="มส","เรียน",'ชื่อ-คะแนน'!D24))</f>
        <v>เรียน</v>
      </c>
      <c r="F22" s="354" t="str">
        <f t="shared" si="0"/>
        <v/>
      </c>
      <c r="G22" s="345"/>
      <c r="H22" s="346"/>
      <c r="I22" s="346"/>
      <c r="J22" s="346"/>
      <c r="K22" s="346"/>
      <c r="L22" s="346"/>
      <c r="M22" s="346"/>
      <c r="N22" s="346"/>
      <c r="O22" s="346"/>
      <c r="P22" s="346"/>
      <c r="Q22" s="346"/>
      <c r="R22" s="346"/>
      <c r="S22" s="346"/>
      <c r="T22" s="346"/>
      <c r="U22" s="346"/>
      <c r="V22" s="346"/>
      <c r="W22" s="347"/>
      <c r="X22" s="17"/>
      <c r="Y22" s="17"/>
      <c r="Z22" s="17"/>
      <c r="AA22" s="17"/>
    </row>
    <row r="23" spans="1:27" s="3" customFormat="1" ht="18" customHeight="1" thickBot="1" x14ac:dyDescent="0.55000000000000004">
      <c r="A23" s="239"/>
      <c r="B23" s="276">
        <f>'ชื่อ-คะแนน'!A25</f>
        <v>20</v>
      </c>
      <c r="C23" s="348" t="str">
        <f>'ชื่อ-คะแนน'!B25</f>
        <v>12727</v>
      </c>
      <c r="D23" s="1319" t="str">
        <f>'ชื่อ-คะแนน'!C25</f>
        <v>นาย อติยะ  คำเป</v>
      </c>
      <c r="E23" s="356" t="str">
        <f>IF('ชื่อ-คะแนน'!D25="ร","เรียน",IF('ชื่อ-คะแนน'!D25="มส","เรียน",'ชื่อ-คะแนน'!D25))</f>
        <v>เรียน</v>
      </c>
      <c r="F23" s="354" t="str">
        <f t="shared" si="0"/>
        <v/>
      </c>
      <c r="G23" s="351"/>
      <c r="H23" s="352"/>
      <c r="I23" s="352"/>
      <c r="J23" s="352"/>
      <c r="K23" s="352"/>
      <c r="L23" s="352"/>
      <c r="M23" s="352"/>
      <c r="N23" s="352"/>
      <c r="O23" s="352"/>
      <c r="P23" s="352"/>
      <c r="Q23" s="352"/>
      <c r="R23" s="352"/>
      <c r="S23" s="352"/>
      <c r="T23" s="352"/>
      <c r="U23" s="352"/>
      <c r="V23" s="352"/>
      <c r="W23" s="353"/>
      <c r="X23" s="17"/>
      <c r="Y23" s="17"/>
      <c r="Z23" s="17"/>
      <c r="AA23" s="17"/>
    </row>
    <row r="24" spans="1:27" s="3" customFormat="1" ht="18" customHeight="1" thickBot="1" x14ac:dyDescent="0.55000000000000004">
      <c r="A24" s="239"/>
      <c r="B24" s="262">
        <f>'ชื่อ-คะแนน'!A26</f>
        <v>21</v>
      </c>
      <c r="C24" s="335" t="str">
        <f>'ชื่อ-คะแนน'!B26</f>
        <v>12728</v>
      </c>
      <c r="D24" s="1317" t="str">
        <f>'ชื่อ-คะแนน'!C26</f>
        <v>นางสาว อรทัย  นันตาบุตร</v>
      </c>
      <c r="E24" s="354" t="str">
        <f>IF('ชื่อ-คะแนน'!D26="ร","เรียน",IF('ชื่อ-คะแนน'!D26="มส","เรียน",'ชื่อ-คะแนน'!D26))</f>
        <v>เรียน</v>
      </c>
      <c r="F24" s="354" t="str">
        <f t="shared" si="0"/>
        <v/>
      </c>
      <c r="G24" s="339"/>
      <c r="H24" s="340"/>
      <c r="I24" s="340"/>
      <c r="J24" s="340"/>
      <c r="K24" s="340"/>
      <c r="L24" s="340"/>
      <c r="M24" s="340"/>
      <c r="N24" s="340"/>
      <c r="O24" s="340"/>
      <c r="P24" s="340"/>
      <c r="Q24" s="340"/>
      <c r="R24" s="340"/>
      <c r="S24" s="340"/>
      <c r="T24" s="340"/>
      <c r="U24" s="340"/>
      <c r="V24" s="340"/>
      <c r="W24" s="341"/>
      <c r="X24" s="17"/>
      <c r="Y24" s="17"/>
      <c r="Z24" s="17"/>
      <c r="AA24" s="17"/>
    </row>
    <row r="25" spans="1:27" s="3" customFormat="1" ht="18" customHeight="1" thickBot="1" x14ac:dyDescent="0.55000000000000004">
      <c r="A25" s="239"/>
      <c r="B25" s="276">
        <f>'ชื่อ-คะแนน'!A27</f>
        <v>22</v>
      </c>
      <c r="C25" s="342" t="str">
        <f>'ชื่อ-คะแนน'!B27</f>
        <v>12729</v>
      </c>
      <c r="D25" s="1318" t="str">
        <f>'ชื่อ-คะแนน'!C27</f>
        <v>นาย อรรถกร  เทียบคำ</v>
      </c>
      <c r="E25" s="355" t="str">
        <f>IF('ชื่อ-คะแนน'!D27="ร","เรียน",IF('ชื่อ-คะแนน'!D27="มส","เรียน",'ชื่อ-คะแนน'!D27))</f>
        <v>เรียน</v>
      </c>
      <c r="F25" s="354" t="str">
        <f t="shared" si="0"/>
        <v/>
      </c>
      <c r="G25" s="345"/>
      <c r="H25" s="346"/>
      <c r="I25" s="346"/>
      <c r="J25" s="346"/>
      <c r="K25" s="346"/>
      <c r="L25" s="346"/>
      <c r="M25" s="346"/>
      <c r="N25" s="346"/>
      <c r="O25" s="346"/>
      <c r="P25" s="346"/>
      <c r="Q25" s="346"/>
      <c r="R25" s="346"/>
      <c r="S25" s="346"/>
      <c r="T25" s="346"/>
      <c r="U25" s="346"/>
      <c r="V25" s="346"/>
      <c r="W25" s="347"/>
      <c r="X25" s="17"/>
      <c r="Y25" s="17"/>
      <c r="Z25" s="17"/>
      <c r="AA25" s="17"/>
    </row>
    <row r="26" spans="1:27" s="3" customFormat="1" ht="18" customHeight="1" thickBot="1" x14ac:dyDescent="0.55000000000000004">
      <c r="A26" s="239"/>
      <c r="B26" s="276">
        <f>'ชื่อ-คะแนน'!A28</f>
        <v>23</v>
      </c>
      <c r="C26" s="342" t="str">
        <f>'ชื่อ-คะแนน'!B28</f>
        <v>12745</v>
      </c>
      <c r="D26" s="1318" t="str">
        <f>'ชื่อ-คะแนน'!C28</f>
        <v>สามเณร ขวัญชัย  ศรีสุวรรณ</v>
      </c>
      <c r="E26" s="355" t="str">
        <f>IF('ชื่อ-คะแนน'!D28="ร","เรียน",IF('ชื่อ-คะแนน'!D28="มส","เรียน",'ชื่อ-คะแนน'!D28))</f>
        <v>เรียน</v>
      </c>
      <c r="F26" s="354" t="str">
        <f t="shared" si="0"/>
        <v/>
      </c>
      <c r="G26" s="345"/>
      <c r="H26" s="346"/>
      <c r="I26" s="346"/>
      <c r="J26" s="346"/>
      <c r="K26" s="346"/>
      <c r="L26" s="346"/>
      <c r="M26" s="346"/>
      <c r="N26" s="346"/>
      <c r="O26" s="346"/>
      <c r="P26" s="346"/>
      <c r="Q26" s="346"/>
      <c r="R26" s="346"/>
      <c r="S26" s="346"/>
      <c r="T26" s="346"/>
      <c r="U26" s="346"/>
      <c r="V26" s="346"/>
      <c r="W26" s="347"/>
      <c r="X26" s="17"/>
      <c r="Y26" s="17"/>
      <c r="Z26" s="17"/>
      <c r="AA26" s="17"/>
    </row>
    <row r="27" spans="1:27" s="3" customFormat="1" ht="18" customHeight="1" thickBot="1" x14ac:dyDescent="0.55000000000000004">
      <c r="A27" s="239"/>
      <c r="B27" s="276">
        <f>'ชื่อ-คะแนน'!A29</f>
        <v>24</v>
      </c>
      <c r="C27" s="342" t="str">
        <f>'ชื่อ-คะแนน'!B29</f>
        <v>12762</v>
      </c>
      <c r="D27" s="1318" t="str">
        <f>'ชื่อ-คะแนน'!C29</f>
        <v>นางสาว สุจิรา  โคนชัยภูมิ</v>
      </c>
      <c r="E27" s="355" t="str">
        <f>IF('ชื่อ-คะแนน'!D29="ร","เรียน",IF('ชื่อ-คะแนน'!D29="มส","เรียน",'ชื่อ-คะแนน'!D29))</f>
        <v>เรียน</v>
      </c>
      <c r="F27" s="354" t="str">
        <f t="shared" si="0"/>
        <v/>
      </c>
      <c r="G27" s="345"/>
      <c r="H27" s="346"/>
      <c r="I27" s="346"/>
      <c r="J27" s="346"/>
      <c r="K27" s="346"/>
      <c r="L27" s="346"/>
      <c r="M27" s="346"/>
      <c r="N27" s="346"/>
      <c r="O27" s="346"/>
      <c r="P27" s="346"/>
      <c r="Q27" s="346"/>
      <c r="R27" s="346"/>
      <c r="S27" s="346"/>
      <c r="T27" s="346"/>
      <c r="U27" s="346"/>
      <c r="V27" s="346"/>
      <c r="W27" s="347"/>
      <c r="X27" s="17"/>
      <c r="Y27" s="17"/>
      <c r="Z27" s="17"/>
      <c r="AA27" s="17"/>
    </row>
    <row r="28" spans="1:27" s="3" customFormat="1" ht="18" customHeight="1" thickBot="1" x14ac:dyDescent="0.55000000000000004">
      <c r="A28" s="239"/>
      <c r="B28" s="276" t="str">
        <f>'ชื่อ-คะแนน'!A30</f>
        <v/>
      </c>
      <c r="C28" s="348">
        <f>'ชื่อ-คะแนน'!B30</f>
        <v>0</v>
      </c>
      <c r="D28" s="1319">
        <f>'ชื่อ-คะแนน'!C30</f>
        <v>0</v>
      </c>
      <c r="E28" s="356" t="str">
        <f>IF('ชื่อ-คะแนน'!D30="ร","เรียน",IF('ชื่อ-คะแนน'!D30="มส","เรียน",'ชื่อ-คะแนน'!D30))</f>
        <v/>
      </c>
      <c r="F28" s="354" t="str">
        <f t="shared" si="0"/>
        <v/>
      </c>
      <c r="G28" s="351"/>
      <c r="H28" s="352"/>
      <c r="I28" s="352"/>
      <c r="J28" s="352"/>
      <c r="K28" s="352"/>
      <c r="L28" s="352"/>
      <c r="M28" s="352"/>
      <c r="N28" s="352"/>
      <c r="O28" s="352"/>
      <c r="P28" s="352"/>
      <c r="Q28" s="352"/>
      <c r="R28" s="352"/>
      <c r="S28" s="352"/>
      <c r="T28" s="352"/>
      <c r="U28" s="352"/>
      <c r="V28" s="352"/>
      <c r="W28" s="353"/>
      <c r="X28" s="17"/>
      <c r="Y28" s="17"/>
      <c r="Z28" s="17"/>
      <c r="AA28" s="17"/>
    </row>
    <row r="29" spans="1:27" s="3" customFormat="1" ht="18" customHeight="1" thickBot="1" x14ac:dyDescent="0.55000000000000004">
      <c r="A29" s="239"/>
      <c r="B29" s="262" t="str">
        <f>'ชื่อ-คะแนน'!A31</f>
        <v/>
      </c>
      <c r="C29" s="335">
        <f>'ชื่อ-คะแนน'!B31</f>
        <v>0</v>
      </c>
      <c r="D29" s="1317">
        <f>'ชื่อ-คะแนน'!C31</f>
        <v>0</v>
      </c>
      <c r="E29" s="354" t="str">
        <f>IF('ชื่อ-คะแนน'!D31="ร","เรียน",IF('ชื่อ-คะแนน'!D31="มส","เรียน",'ชื่อ-คะแนน'!D31))</f>
        <v/>
      </c>
      <c r="F29" s="354" t="str">
        <f t="shared" si="0"/>
        <v/>
      </c>
      <c r="G29" s="339"/>
      <c r="H29" s="340"/>
      <c r="I29" s="340"/>
      <c r="J29" s="340"/>
      <c r="K29" s="340"/>
      <c r="L29" s="340"/>
      <c r="M29" s="340"/>
      <c r="N29" s="340"/>
      <c r="O29" s="340"/>
      <c r="P29" s="340"/>
      <c r="Q29" s="340"/>
      <c r="R29" s="340"/>
      <c r="S29" s="340"/>
      <c r="T29" s="340"/>
      <c r="U29" s="340"/>
      <c r="V29" s="340"/>
      <c r="W29" s="341"/>
      <c r="X29" s="17"/>
      <c r="Y29" s="17"/>
      <c r="Z29" s="17"/>
      <c r="AA29" s="17"/>
    </row>
    <row r="30" spans="1:27" s="3" customFormat="1" ht="18" customHeight="1" thickBot="1" x14ac:dyDescent="0.55000000000000004">
      <c r="A30" s="239"/>
      <c r="B30" s="276" t="str">
        <f>'ชื่อ-คะแนน'!A32</f>
        <v/>
      </c>
      <c r="C30" s="342">
        <f>'ชื่อ-คะแนน'!B32</f>
        <v>0</v>
      </c>
      <c r="D30" s="1318">
        <f>'ชื่อ-คะแนน'!C32</f>
        <v>0</v>
      </c>
      <c r="E30" s="355" t="str">
        <f>IF('ชื่อ-คะแนน'!D32="ร","เรียน",IF('ชื่อ-คะแนน'!D32="มส","เรียน",'ชื่อ-คะแนน'!D32))</f>
        <v/>
      </c>
      <c r="F30" s="354" t="str">
        <f t="shared" si="0"/>
        <v/>
      </c>
      <c r="G30" s="345"/>
      <c r="H30" s="346"/>
      <c r="I30" s="346"/>
      <c r="J30" s="346"/>
      <c r="K30" s="346"/>
      <c r="L30" s="346"/>
      <c r="M30" s="346"/>
      <c r="N30" s="346"/>
      <c r="O30" s="346"/>
      <c r="P30" s="346"/>
      <c r="Q30" s="346"/>
      <c r="R30" s="346"/>
      <c r="S30" s="346"/>
      <c r="T30" s="346"/>
      <c r="U30" s="346"/>
      <c r="V30" s="346"/>
      <c r="W30" s="347"/>
      <c r="X30" s="17"/>
      <c r="Y30" s="17"/>
      <c r="Z30" s="17"/>
      <c r="AA30" s="17"/>
    </row>
    <row r="31" spans="1:27" s="3" customFormat="1" ht="18" customHeight="1" thickBot="1" x14ac:dyDescent="0.55000000000000004">
      <c r="A31" s="239"/>
      <c r="B31" s="276" t="str">
        <f>'ชื่อ-คะแนน'!A33</f>
        <v/>
      </c>
      <c r="C31" s="342">
        <f>'ชื่อ-คะแนน'!B33</f>
        <v>0</v>
      </c>
      <c r="D31" s="1318">
        <f>'ชื่อ-คะแนน'!C33</f>
        <v>0</v>
      </c>
      <c r="E31" s="355" t="str">
        <f>IF('ชื่อ-คะแนน'!D33="ร","เรียน",IF('ชื่อ-คะแนน'!D33="มส","เรียน",'ชื่อ-คะแนน'!D33))</f>
        <v/>
      </c>
      <c r="F31" s="354" t="str">
        <f t="shared" si="0"/>
        <v/>
      </c>
      <c r="G31" s="345"/>
      <c r="H31" s="346"/>
      <c r="I31" s="346"/>
      <c r="J31" s="346"/>
      <c r="K31" s="346"/>
      <c r="L31" s="346"/>
      <c r="M31" s="346"/>
      <c r="N31" s="346"/>
      <c r="O31" s="346"/>
      <c r="P31" s="346"/>
      <c r="Q31" s="346"/>
      <c r="R31" s="346"/>
      <c r="S31" s="346"/>
      <c r="T31" s="346"/>
      <c r="U31" s="346"/>
      <c r="V31" s="346"/>
      <c r="W31" s="347"/>
      <c r="X31" s="17"/>
      <c r="Y31" s="17"/>
      <c r="Z31" s="17"/>
      <c r="AA31" s="17"/>
    </row>
    <row r="32" spans="1:27" s="3" customFormat="1" ht="18" customHeight="1" thickBot="1" x14ac:dyDescent="0.55000000000000004">
      <c r="A32" s="239"/>
      <c r="B32" s="276" t="str">
        <f>'ชื่อ-คะแนน'!A34</f>
        <v/>
      </c>
      <c r="C32" s="342">
        <f>'ชื่อ-คะแนน'!B34</f>
        <v>0</v>
      </c>
      <c r="D32" s="1318">
        <f>'ชื่อ-คะแนน'!C34</f>
        <v>0</v>
      </c>
      <c r="E32" s="355" t="str">
        <f>IF('ชื่อ-คะแนน'!D34="ร","เรียน",IF('ชื่อ-คะแนน'!D34="มส","เรียน",'ชื่อ-คะแนน'!D34))</f>
        <v/>
      </c>
      <c r="F32" s="354" t="str">
        <f t="shared" si="0"/>
        <v/>
      </c>
      <c r="G32" s="345"/>
      <c r="H32" s="346"/>
      <c r="I32" s="346"/>
      <c r="J32" s="346"/>
      <c r="K32" s="346"/>
      <c r="L32" s="346"/>
      <c r="M32" s="346"/>
      <c r="N32" s="346"/>
      <c r="O32" s="346"/>
      <c r="P32" s="346"/>
      <c r="Q32" s="346"/>
      <c r="R32" s="346"/>
      <c r="S32" s="346"/>
      <c r="T32" s="346"/>
      <c r="U32" s="346"/>
      <c r="V32" s="346"/>
      <c r="W32" s="347"/>
      <c r="X32" s="17"/>
      <c r="Y32" s="17"/>
      <c r="Z32" s="17"/>
      <c r="AA32" s="17"/>
    </row>
    <row r="33" spans="1:27" s="3" customFormat="1" ht="18" customHeight="1" thickBot="1" x14ac:dyDescent="0.55000000000000004">
      <c r="A33" s="239"/>
      <c r="B33" s="276" t="str">
        <f>'ชื่อ-คะแนน'!A35</f>
        <v/>
      </c>
      <c r="C33" s="348">
        <f>'ชื่อ-คะแนน'!B35</f>
        <v>0</v>
      </c>
      <c r="D33" s="1319">
        <f>'ชื่อ-คะแนน'!C35</f>
        <v>0</v>
      </c>
      <c r="E33" s="356" t="str">
        <f>IF('ชื่อ-คะแนน'!D35="ร","เรียน",IF('ชื่อ-คะแนน'!D35="มส","เรียน",'ชื่อ-คะแนน'!D35))</f>
        <v/>
      </c>
      <c r="F33" s="354" t="str">
        <f t="shared" si="0"/>
        <v/>
      </c>
      <c r="G33" s="351"/>
      <c r="H33" s="352"/>
      <c r="I33" s="352"/>
      <c r="J33" s="352"/>
      <c r="K33" s="352"/>
      <c r="L33" s="352"/>
      <c r="M33" s="352"/>
      <c r="N33" s="352"/>
      <c r="O33" s="352"/>
      <c r="P33" s="352"/>
      <c r="Q33" s="352"/>
      <c r="R33" s="352"/>
      <c r="S33" s="352"/>
      <c r="T33" s="352"/>
      <c r="U33" s="352"/>
      <c r="V33" s="352"/>
      <c r="W33" s="353"/>
      <c r="X33" s="17"/>
      <c r="Y33" s="17"/>
      <c r="Z33" s="17"/>
      <c r="AA33" s="17"/>
    </row>
    <row r="34" spans="1:27" s="3" customFormat="1" ht="18" customHeight="1" thickBot="1" x14ac:dyDescent="0.55000000000000004">
      <c r="A34" s="239"/>
      <c r="B34" s="262" t="str">
        <f>'ชื่อ-คะแนน'!A36</f>
        <v/>
      </c>
      <c r="C34" s="335">
        <f>'ชื่อ-คะแนน'!B36</f>
        <v>0</v>
      </c>
      <c r="D34" s="1317">
        <f>'ชื่อ-คะแนน'!C36</f>
        <v>0</v>
      </c>
      <c r="E34" s="354" t="str">
        <f>IF('ชื่อ-คะแนน'!D36="ร","เรียน",IF('ชื่อ-คะแนน'!D36="มส","เรียน",'ชื่อ-คะแนน'!D36))</f>
        <v/>
      </c>
      <c r="F34" s="354" t="str">
        <f t="shared" si="0"/>
        <v/>
      </c>
      <c r="G34" s="339"/>
      <c r="H34" s="340"/>
      <c r="I34" s="340"/>
      <c r="J34" s="340"/>
      <c r="K34" s="340"/>
      <c r="L34" s="340"/>
      <c r="M34" s="340"/>
      <c r="N34" s="340"/>
      <c r="O34" s="340"/>
      <c r="P34" s="340"/>
      <c r="Q34" s="340"/>
      <c r="R34" s="340"/>
      <c r="S34" s="340"/>
      <c r="T34" s="340"/>
      <c r="U34" s="340"/>
      <c r="V34" s="340"/>
      <c r="W34" s="341"/>
      <c r="X34" s="17"/>
      <c r="Y34" s="17"/>
      <c r="Z34" s="17"/>
      <c r="AA34" s="17"/>
    </row>
    <row r="35" spans="1:27" s="3" customFormat="1" ht="18" customHeight="1" thickBot="1" x14ac:dyDescent="0.55000000000000004">
      <c r="A35" s="239"/>
      <c r="B35" s="276" t="str">
        <f>'ชื่อ-คะแนน'!A37</f>
        <v/>
      </c>
      <c r="C35" s="342">
        <f>'ชื่อ-คะแนน'!B37</f>
        <v>0</v>
      </c>
      <c r="D35" s="1318">
        <f>'ชื่อ-คะแนน'!C37</f>
        <v>0</v>
      </c>
      <c r="E35" s="355" t="str">
        <f>IF('ชื่อ-คะแนน'!D37="ร","เรียน",IF('ชื่อ-คะแนน'!D37="มส","เรียน",'ชื่อ-คะแนน'!D37))</f>
        <v/>
      </c>
      <c r="F35" s="354" t="str">
        <f t="shared" si="0"/>
        <v/>
      </c>
      <c r="G35" s="345"/>
      <c r="H35" s="346"/>
      <c r="I35" s="346"/>
      <c r="J35" s="346"/>
      <c r="K35" s="346"/>
      <c r="L35" s="346"/>
      <c r="M35" s="346"/>
      <c r="N35" s="346"/>
      <c r="O35" s="346"/>
      <c r="P35" s="346"/>
      <c r="Q35" s="346"/>
      <c r="R35" s="346"/>
      <c r="S35" s="346"/>
      <c r="T35" s="346"/>
      <c r="U35" s="346"/>
      <c r="V35" s="346"/>
      <c r="W35" s="347"/>
      <c r="X35" s="17"/>
      <c r="Y35" s="17"/>
      <c r="Z35" s="17"/>
      <c r="AA35" s="17"/>
    </row>
    <row r="36" spans="1:27" s="3" customFormat="1" ht="18" customHeight="1" thickBot="1" x14ac:dyDescent="0.55000000000000004">
      <c r="A36" s="239"/>
      <c r="B36" s="276" t="str">
        <f>'ชื่อ-คะแนน'!A38</f>
        <v/>
      </c>
      <c r="C36" s="342">
        <f>'ชื่อ-คะแนน'!B38</f>
        <v>0</v>
      </c>
      <c r="D36" s="1318">
        <f>'ชื่อ-คะแนน'!C38</f>
        <v>0</v>
      </c>
      <c r="E36" s="355" t="str">
        <f>IF('ชื่อ-คะแนน'!D38="ร","เรียน",IF('ชื่อ-คะแนน'!D38="มส","เรียน",'ชื่อ-คะแนน'!D38))</f>
        <v/>
      </c>
      <c r="F36" s="354" t="str">
        <f t="shared" si="0"/>
        <v/>
      </c>
      <c r="G36" s="345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346"/>
      <c r="T36" s="346"/>
      <c r="U36" s="346"/>
      <c r="V36" s="346"/>
      <c r="W36" s="347"/>
      <c r="X36" s="17"/>
      <c r="Y36" s="17"/>
      <c r="Z36" s="17"/>
      <c r="AA36" s="17"/>
    </row>
    <row r="37" spans="1:27" s="3" customFormat="1" ht="18" customHeight="1" thickBot="1" x14ac:dyDescent="0.55000000000000004">
      <c r="A37" s="239"/>
      <c r="B37" s="276" t="str">
        <f>'ชื่อ-คะแนน'!A39</f>
        <v/>
      </c>
      <c r="C37" s="342">
        <f>'ชื่อ-คะแนน'!B39</f>
        <v>0</v>
      </c>
      <c r="D37" s="1318">
        <f>'ชื่อ-คะแนน'!C39</f>
        <v>0</v>
      </c>
      <c r="E37" s="355" t="str">
        <f>IF('ชื่อ-คะแนน'!D39="ร","เรียน",IF('ชื่อ-คะแนน'!D39="มส","เรียน",'ชื่อ-คะแนน'!D39))</f>
        <v/>
      </c>
      <c r="F37" s="354" t="str">
        <f t="shared" si="0"/>
        <v/>
      </c>
      <c r="G37" s="345"/>
      <c r="H37" s="346"/>
      <c r="I37" s="346"/>
      <c r="J37" s="346"/>
      <c r="K37" s="346"/>
      <c r="L37" s="346"/>
      <c r="M37" s="346"/>
      <c r="N37" s="346"/>
      <c r="O37" s="346"/>
      <c r="P37" s="346"/>
      <c r="Q37" s="346"/>
      <c r="R37" s="346"/>
      <c r="S37" s="346"/>
      <c r="T37" s="346"/>
      <c r="U37" s="346"/>
      <c r="V37" s="346"/>
      <c r="W37" s="347"/>
      <c r="X37" s="17"/>
      <c r="Y37" s="17"/>
      <c r="Z37" s="17"/>
      <c r="AA37" s="17"/>
    </row>
    <row r="38" spans="1:27" s="3" customFormat="1" ht="18" customHeight="1" thickBot="1" x14ac:dyDescent="0.55000000000000004">
      <c r="A38" s="239"/>
      <c r="B38" s="276" t="str">
        <f>'ชื่อ-คะแนน'!A40</f>
        <v/>
      </c>
      <c r="C38" s="348">
        <f>'ชื่อ-คะแนน'!B40</f>
        <v>0</v>
      </c>
      <c r="D38" s="1319">
        <f>'ชื่อ-คะแนน'!C40</f>
        <v>0</v>
      </c>
      <c r="E38" s="356" t="str">
        <f>IF('ชื่อ-คะแนน'!D40="ร","เรียน",IF('ชื่อ-คะแนน'!D40="มส","เรียน",'ชื่อ-คะแนน'!D40))</f>
        <v/>
      </c>
      <c r="F38" s="354" t="str">
        <f t="shared" si="0"/>
        <v/>
      </c>
      <c r="G38" s="351"/>
      <c r="H38" s="352"/>
      <c r="I38" s="352"/>
      <c r="J38" s="352"/>
      <c r="K38" s="352"/>
      <c r="L38" s="352"/>
      <c r="M38" s="352"/>
      <c r="N38" s="352"/>
      <c r="O38" s="352"/>
      <c r="P38" s="352"/>
      <c r="Q38" s="352"/>
      <c r="R38" s="352"/>
      <c r="S38" s="352"/>
      <c r="T38" s="352"/>
      <c r="U38" s="352"/>
      <c r="V38" s="352"/>
      <c r="W38" s="353"/>
      <c r="X38" s="17"/>
      <c r="Y38" s="17"/>
      <c r="Z38" s="17"/>
      <c r="AA38" s="17"/>
    </row>
    <row r="39" spans="1:27" s="3" customFormat="1" ht="18" customHeight="1" thickBot="1" x14ac:dyDescent="0.55000000000000004">
      <c r="A39" s="239"/>
      <c r="B39" s="262" t="str">
        <f>'ชื่อ-คะแนน'!A41</f>
        <v/>
      </c>
      <c r="C39" s="335">
        <f>'ชื่อ-คะแนน'!B41</f>
        <v>0</v>
      </c>
      <c r="D39" s="1317">
        <f>'ชื่อ-คะแนน'!C41</f>
        <v>0</v>
      </c>
      <c r="E39" s="354" t="str">
        <f>IF('ชื่อ-คะแนน'!D41="ร","เรียน",IF('ชื่อ-คะแนน'!D41="มส","เรียน",'ชื่อ-คะแนน'!D41))</f>
        <v/>
      </c>
      <c r="F39" s="354" t="str">
        <f t="shared" si="0"/>
        <v/>
      </c>
      <c r="G39" s="339"/>
      <c r="H39" s="340"/>
      <c r="I39" s="340"/>
      <c r="J39" s="340"/>
      <c r="K39" s="340"/>
      <c r="L39" s="340"/>
      <c r="M39" s="340"/>
      <c r="N39" s="340"/>
      <c r="O39" s="340"/>
      <c r="P39" s="340"/>
      <c r="Q39" s="340"/>
      <c r="R39" s="340"/>
      <c r="S39" s="340"/>
      <c r="T39" s="340"/>
      <c r="U39" s="340"/>
      <c r="V39" s="340"/>
      <c r="W39" s="341"/>
      <c r="X39" s="17"/>
      <c r="Y39" s="17"/>
      <c r="Z39" s="17"/>
      <c r="AA39" s="17"/>
    </row>
    <row r="40" spans="1:27" s="3" customFormat="1" ht="18" customHeight="1" thickBot="1" x14ac:dyDescent="0.55000000000000004">
      <c r="A40" s="239"/>
      <c r="B40" s="276" t="str">
        <f>'ชื่อ-คะแนน'!A42</f>
        <v/>
      </c>
      <c r="C40" s="342">
        <f>'ชื่อ-คะแนน'!B42</f>
        <v>0</v>
      </c>
      <c r="D40" s="1318">
        <f>'ชื่อ-คะแนน'!C42</f>
        <v>0</v>
      </c>
      <c r="E40" s="355" t="str">
        <f>IF('ชื่อ-คะแนน'!D42="ร","เรียน",IF('ชื่อ-คะแนน'!D42="มส","เรียน",'ชื่อ-คะแนน'!D42))</f>
        <v/>
      </c>
      <c r="F40" s="354" t="str">
        <f t="shared" si="0"/>
        <v/>
      </c>
      <c r="G40" s="345"/>
      <c r="H40" s="346"/>
      <c r="I40" s="346"/>
      <c r="J40" s="346"/>
      <c r="K40" s="346"/>
      <c r="L40" s="346"/>
      <c r="M40" s="346"/>
      <c r="N40" s="346"/>
      <c r="O40" s="346"/>
      <c r="P40" s="346"/>
      <c r="Q40" s="346"/>
      <c r="R40" s="346"/>
      <c r="S40" s="346"/>
      <c r="T40" s="346"/>
      <c r="U40" s="346"/>
      <c r="V40" s="346"/>
      <c r="W40" s="347"/>
      <c r="X40" s="17"/>
      <c r="Y40" s="17"/>
      <c r="Z40" s="17"/>
      <c r="AA40" s="17"/>
    </row>
    <row r="41" spans="1:27" s="3" customFormat="1" ht="18" customHeight="1" thickBot="1" x14ac:dyDescent="0.55000000000000004">
      <c r="A41" s="239"/>
      <c r="B41" s="276" t="str">
        <f>'ชื่อ-คะแนน'!A43</f>
        <v/>
      </c>
      <c r="C41" s="342">
        <f>'ชื่อ-คะแนน'!B43</f>
        <v>0</v>
      </c>
      <c r="D41" s="1318">
        <f>'ชื่อ-คะแนน'!C43</f>
        <v>0</v>
      </c>
      <c r="E41" s="355" t="str">
        <f>IF('ชื่อ-คะแนน'!D43="ร","เรียน",IF('ชื่อ-คะแนน'!D43="มส","เรียน",'ชื่อ-คะแนน'!D43))</f>
        <v/>
      </c>
      <c r="F41" s="354" t="str">
        <f t="shared" si="0"/>
        <v/>
      </c>
      <c r="G41" s="345"/>
      <c r="H41" s="346"/>
      <c r="I41" s="346"/>
      <c r="J41" s="346"/>
      <c r="K41" s="346"/>
      <c r="L41" s="346"/>
      <c r="M41" s="346"/>
      <c r="N41" s="346"/>
      <c r="O41" s="346"/>
      <c r="P41" s="346"/>
      <c r="Q41" s="346"/>
      <c r="R41" s="346"/>
      <c r="S41" s="346"/>
      <c r="T41" s="346"/>
      <c r="U41" s="346"/>
      <c r="V41" s="346"/>
      <c r="W41" s="347"/>
      <c r="X41" s="17"/>
      <c r="Y41" s="17"/>
      <c r="Z41" s="17"/>
      <c r="AA41" s="17"/>
    </row>
    <row r="42" spans="1:27" s="3" customFormat="1" ht="18" customHeight="1" thickBot="1" x14ac:dyDescent="0.55000000000000004">
      <c r="A42" s="239"/>
      <c r="B42" s="276" t="str">
        <f>'ชื่อ-คะแนน'!A44</f>
        <v/>
      </c>
      <c r="C42" s="342">
        <f>'ชื่อ-คะแนน'!B44</f>
        <v>0</v>
      </c>
      <c r="D42" s="1318">
        <f>'ชื่อ-คะแนน'!C44</f>
        <v>0</v>
      </c>
      <c r="E42" s="355" t="str">
        <f>IF('ชื่อ-คะแนน'!D44="ร","เรียน",IF('ชื่อ-คะแนน'!D44="มส","เรียน",'ชื่อ-คะแนน'!D44))</f>
        <v/>
      </c>
      <c r="F42" s="354" t="str">
        <f t="shared" si="0"/>
        <v/>
      </c>
      <c r="G42" s="345"/>
      <c r="H42" s="346"/>
      <c r="I42" s="346"/>
      <c r="J42" s="346"/>
      <c r="K42" s="346"/>
      <c r="L42" s="346"/>
      <c r="M42" s="346"/>
      <c r="N42" s="346"/>
      <c r="O42" s="346"/>
      <c r="P42" s="346"/>
      <c r="Q42" s="346"/>
      <c r="R42" s="346"/>
      <c r="S42" s="346"/>
      <c r="T42" s="346"/>
      <c r="U42" s="346"/>
      <c r="V42" s="346"/>
      <c r="W42" s="347"/>
      <c r="X42" s="17"/>
      <c r="Y42" s="17"/>
      <c r="Z42" s="17"/>
      <c r="AA42" s="17"/>
    </row>
    <row r="43" spans="1:27" s="3" customFormat="1" ht="18" customHeight="1" thickBot="1" x14ac:dyDescent="0.55000000000000004">
      <c r="A43" s="239"/>
      <c r="B43" s="276" t="str">
        <f>'ชื่อ-คะแนน'!A45</f>
        <v/>
      </c>
      <c r="C43" s="348">
        <f>'ชื่อ-คะแนน'!B45</f>
        <v>0</v>
      </c>
      <c r="D43" s="1319">
        <f>'ชื่อ-คะแนน'!C45</f>
        <v>0</v>
      </c>
      <c r="E43" s="356" t="str">
        <f>IF('ชื่อ-คะแนน'!D45="ร","เรียน",IF('ชื่อ-คะแนน'!D45="มส","เรียน",'ชื่อ-คะแนน'!D45))</f>
        <v/>
      </c>
      <c r="F43" s="354" t="str">
        <f t="shared" si="0"/>
        <v/>
      </c>
      <c r="G43" s="351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  <c r="S43" s="352"/>
      <c r="T43" s="352"/>
      <c r="U43" s="352"/>
      <c r="V43" s="352"/>
      <c r="W43" s="353"/>
      <c r="X43" s="17"/>
      <c r="Y43" s="17"/>
      <c r="Z43" s="17"/>
      <c r="AA43" s="17"/>
    </row>
    <row r="44" spans="1:27" s="3" customFormat="1" ht="18" customHeight="1" thickBot="1" x14ac:dyDescent="0.55000000000000004">
      <c r="A44" s="239"/>
      <c r="B44" s="262" t="str">
        <f>'ชื่อ-คะแนน'!A46</f>
        <v/>
      </c>
      <c r="C44" s="335">
        <f>'ชื่อ-คะแนน'!B46</f>
        <v>0</v>
      </c>
      <c r="D44" s="1317">
        <f>'ชื่อ-คะแนน'!C46</f>
        <v>0</v>
      </c>
      <c r="E44" s="354" t="str">
        <f>IF('ชื่อ-คะแนน'!D46="ร","เรียน",IF('ชื่อ-คะแนน'!D46="มส","เรียน",'ชื่อ-คะแนน'!D46))</f>
        <v/>
      </c>
      <c r="F44" s="354" t="str">
        <f t="shared" si="0"/>
        <v/>
      </c>
      <c r="G44" s="339"/>
      <c r="H44" s="340"/>
      <c r="I44" s="340"/>
      <c r="J44" s="340"/>
      <c r="K44" s="340"/>
      <c r="L44" s="340"/>
      <c r="M44" s="340"/>
      <c r="N44" s="340"/>
      <c r="O44" s="340"/>
      <c r="P44" s="340"/>
      <c r="Q44" s="340"/>
      <c r="R44" s="340"/>
      <c r="S44" s="340"/>
      <c r="T44" s="340"/>
      <c r="U44" s="340"/>
      <c r="V44" s="340"/>
      <c r="W44" s="341"/>
      <c r="X44" s="17"/>
      <c r="Y44" s="17"/>
      <c r="Z44" s="17"/>
      <c r="AA44" s="17"/>
    </row>
    <row r="45" spans="1:27" s="3" customFormat="1" ht="18" customHeight="1" thickBot="1" x14ac:dyDescent="0.55000000000000004">
      <c r="A45" s="239"/>
      <c r="B45" s="276" t="str">
        <f>'ชื่อ-คะแนน'!A47</f>
        <v/>
      </c>
      <c r="C45" s="342">
        <f>'ชื่อ-คะแนน'!B47</f>
        <v>0</v>
      </c>
      <c r="D45" s="1318">
        <f>'ชื่อ-คะแนน'!C47</f>
        <v>0</v>
      </c>
      <c r="E45" s="355" t="str">
        <f>IF('ชื่อ-คะแนน'!D47="ร","เรียน",IF('ชื่อ-คะแนน'!D47="มส","เรียน",'ชื่อ-คะแนน'!D47))</f>
        <v/>
      </c>
      <c r="F45" s="354" t="str">
        <f t="shared" si="0"/>
        <v/>
      </c>
      <c r="G45" s="345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V45" s="346"/>
      <c r="W45" s="347"/>
      <c r="X45" s="17"/>
      <c r="Y45" s="17"/>
      <c r="Z45" s="17"/>
      <c r="AA45" s="17"/>
    </row>
    <row r="46" spans="1:27" s="3" customFormat="1" ht="18" customHeight="1" thickBot="1" x14ac:dyDescent="0.55000000000000004">
      <c r="A46" s="239"/>
      <c r="B46" s="276" t="str">
        <f>'ชื่อ-คะแนน'!A48</f>
        <v/>
      </c>
      <c r="C46" s="342">
        <f>'ชื่อ-คะแนน'!B48</f>
        <v>0</v>
      </c>
      <c r="D46" s="1318">
        <f>'ชื่อ-คะแนน'!C48</f>
        <v>0</v>
      </c>
      <c r="E46" s="355" t="str">
        <f>IF('ชื่อ-คะแนน'!D48="ร","เรียน",IF('ชื่อ-คะแนน'!D48="มส","เรียน",'ชื่อ-คะแนน'!D48))</f>
        <v/>
      </c>
      <c r="F46" s="354" t="str">
        <f t="shared" si="0"/>
        <v/>
      </c>
      <c r="G46" s="345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V46" s="346"/>
      <c r="W46" s="347"/>
      <c r="X46" s="17"/>
      <c r="Y46" s="17"/>
      <c r="Z46" s="17"/>
      <c r="AA46" s="17"/>
    </row>
    <row r="47" spans="1:27" s="3" customFormat="1" ht="18" customHeight="1" thickBot="1" x14ac:dyDescent="0.55000000000000004">
      <c r="A47" s="239"/>
      <c r="B47" s="276" t="str">
        <f>'ชื่อ-คะแนน'!A49</f>
        <v/>
      </c>
      <c r="C47" s="342">
        <f>'ชื่อ-คะแนน'!B49</f>
        <v>0</v>
      </c>
      <c r="D47" s="1318">
        <f>'ชื่อ-คะแนน'!C49</f>
        <v>0</v>
      </c>
      <c r="E47" s="355" t="str">
        <f>IF('ชื่อ-คะแนน'!D49="ร","เรียน",IF('ชื่อ-คะแนน'!D49="มส","เรียน",'ชื่อ-คะแนน'!D49))</f>
        <v/>
      </c>
      <c r="F47" s="354" t="str">
        <f t="shared" si="0"/>
        <v/>
      </c>
      <c r="G47" s="345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V47" s="346"/>
      <c r="W47" s="347"/>
      <c r="X47" s="17"/>
      <c r="Y47" s="17"/>
      <c r="Z47" s="17"/>
      <c r="AA47" s="17"/>
    </row>
    <row r="48" spans="1:27" s="3" customFormat="1" ht="18" customHeight="1" thickBot="1" x14ac:dyDescent="0.55000000000000004">
      <c r="A48" s="239"/>
      <c r="B48" s="276" t="str">
        <f>'ชื่อ-คะแนน'!A50</f>
        <v/>
      </c>
      <c r="C48" s="348">
        <f>'ชื่อ-คะแนน'!B50</f>
        <v>0</v>
      </c>
      <c r="D48" s="1319">
        <f>'ชื่อ-คะแนน'!C50</f>
        <v>0</v>
      </c>
      <c r="E48" s="356" t="str">
        <f>IF('ชื่อ-คะแนน'!D50="ร","เรียน",IF('ชื่อ-คะแนน'!D50="มส","เรียน",'ชื่อ-คะแนน'!D50))</f>
        <v/>
      </c>
      <c r="F48" s="354" t="str">
        <f t="shared" si="0"/>
        <v/>
      </c>
      <c r="G48" s="351"/>
      <c r="H48" s="352"/>
      <c r="I48" s="352"/>
      <c r="J48" s="352"/>
      <c r="K48" s="352"/>
      <c r="L48" s="352"/>
      <c r="M48" s="352"/>
      <c r="N48" s="352"/>
      <c r="O48" s="352"/>
      <c r="P48" s="352"/>
      <c r="Q48" s="352"/>
      <c r="R48" s="352"/>
      <c r="S48" s="352"/>
      <c r="T48" s="352"/>
      <c r="U48" s="352"/>
      <c r="V48" s="352"/>
      <c r="W48" s="353"/>
      <c r="X48" s="17"/>
      <c r="Y48" s="17"/>
      <c r="Z48" s="17"/>
      <c r="AA48" s="17"/>
    </row>
    <row r="49" spans="1:27" s="3" customFormat="1" ht="18" customHeight="1" thickBot="1" x14ac:dyDescent="0.55000000000000004">
      <c r="A49" s="239"/>
      <c r="B49" s="262" t="str">
        <f>'ชื่อ-คะแนน'!A51</f>
        <v/>
      </c>
      <c r="C49" s="335">
        <f>'ชื่อ-คะแนน'!B51</f>
        <v>0</v>
      </c>
      <c r="D49" s="1317">
        <f>'ชื่อ-คะแนน'!C51</f>
        <v>0</v>
      </c>
      <c r="E49" s="354" t="str">
        <f>IF('ชื่อ-คะแนน'!D51="ร","เรียน",IF('ชื่อ-คะแนน'!D51="มส","เรียน",'ชื่อ-คะแนน'!D51))</f>
        <v/>
      </c>
      <c r="F49" s="354" t="str">
        <f t="shared" si="0"/>
        <v/>
      </c>
      <c r="G49" s="339"/>
      <c r="H49" s="340"/>
      <c r="I49" s="340"/>
      <c r="J49" s="340"/>
      <c r="K49" s="340"/>
      <c r="L49" s="340"/>
      <c r="M49" s="340"/>
      <c r="N49" s="340"/>
      <c r="O49" s="340"/>
      <c r="P49" s="340"/>
      <c r="Q49" s="340"/>
      <c r="R49" s="340"/>
      <c r="S49" s="340"/>
      <c r="T49" s="340"/>
      <c r="U49" s="340"/>
      <c r="V49" s="340"/>
      <c r="W49" s="341"/>
      <c r="X49" s="17"/>
      <c r="Y49" s="17"/>
      <c r="Z49" s="17"/>
      <c r="AA49" s="17"/>
    </row>
    <row r="50" spans="1:27" s="3" customFormat="1" ht="18" customHeight="1" thickBot="1" x14ac:dyDescent="0.55000000000000004">
      <c r="A50" s="239"/>
      <c r="B50" s="276" t="str">
        <f>'ชื่อ-คะแนน'!A52</f>
        <v/>
      </c>
      <c r="C50" s="342">
        <f>'ชื่อ-คะแนน'!B52</f>
        <v>0</v>
      </c>
      <c r="D50" s="1318">
        <f>'ชื่อ-คะแนน'!C52</f>
        <v>0</v>
      </c>
      <c r="E50" s="355" t="str">
        <f>IF('ชื่อ-คะแนน'!D52="ร","เรียน",IF('ชื่อ-คะแนน'!D52="มส","เรียน",'ชื่อ-คะแนน'!D52))</f>
        <v/>
      </c>
      <c r="F50" s="354" t="str">
        <f t="shared" si="0"/>
        <v/>
      </c>
      <c r="G50" s="345"/>
      <c r="H50" s="346"/>
      <c r="I50" s="346"/>
      <c r="J50" s="346"/>
      <c r="K50" s="346"/>
      <c r="L50" s="346"/>
      <c r="M50" s="346"/>
      <c r="N50" s="346"/>
      <c r="O50" s="346"/>
      <c r="P50" s="346"/>
      <c r="Q50" s="346"/>
      <c r="R50" s="346"/>
      <c r="S50" s="346"/>
      <c r="T50" s="346"/>
      <c r="U50" s="346"/>
      <c r="V50" s="346"/>
      <c r="W50" s="347"/>
      <c r="X50" s="17"/>
      <c r="Y50" s="17"/>
      <c r="Z50" s="17"/>
      <c r="AA50" s="17"/>
    </row>
    <row r="51" spans="1:27" s="3" customFormat="1" ht="18" customHeight="1" thickBot="1" x14ac:dyDescent="0.55000000000000004">
      <c r="A51" s="239"/>
      <c r="B51" s="276" t="str">
        <f>'ชื่อ-คะแนน'!A53</f>
        <v/>
      </c>
      <c r="C51" s="342">
        <f>'ชื่อ-คะแนน'!B53</f>
        <v>0</v>
      </c>
      <c r="D51" s="1318">
        <f>'ชื่อ-คะแนน'!C53</f>
        <v>0</v>
      </c>
      <c r="E51" s="355" t="str">
        <f>IF('ชื่อ-คะแนน'!D53="ร","เรียน",IF('ชื่อ-คะแนน'!D53="มส","เรียน",'ชื่อ-คะแนน'!D53))</f>
        <v/>
      </c>
      <c r="F51" s="354" t="str">
        <f t="shared" si="0"/>
        <v/>
      </c>
      <c r="G51" s="345"/>
      <c r="H51" s="346"/>
      <c r="I51" s="346"/>
      <c r="J51" s="346"/>
      <c r="K51" s="346"/>
      <c r="L51" s="346"/>
      <c r="M51" s="346"/>
      <c r="N51" s="346"/>
      <c r="O51" s="346"/>
      <c r="P51" s="346"/>
      <c r="Q51" s="346"/>
      <c r="R51" s="346"/>
      <c r="S51" s="346"/>
      <c r="T51" s="346"/>
      <c r="U51" s="346"/>
      <c r="V51" s="346"/>
      <c r="W51" s="347"/>
      <c r="X51" s="17"/>
      <c r="Y51" s="17"/>
      <c r="Z51" s="17"/>
      <c r="AA51" s="17"/>
    </row>
    <row r="52" spans="1:27" s="3" customFormat="1" ht="18" customHeight="1" thickBot="1" x14ac:dyDescent="0.55000000000000004">
      <c r="A52" s="239"/>
      <c r="B52" s="276" t="str">
        <f>'ชื่อ-คะแนน'!A54</f>
        <v/>
      </c>
      <c r="C52" s="342">
        <f>'ชื่อ-คะแนน'!B54</f>
        <v>0</v>
      </c>
      <c r="D52" s="1318">
        <f>'ชื่อ-คะแนน'!C54</f>
        <v>0</v>
      </c>
      <c r="E52" s="355" t="str">
        <f>IF('ชื่อ-คะแนน'!D54="ร","เรียน",IF('ชื่อ-คะแนน'!D54="มส","เรียน",'ชื่อ-คะแนน'!D54))</f>
        <v/>
      </c>
      <c r="F52" s="354" t="str">
        <f t="shared" si="0"/>
        <v/>
      </c>
      <c r="G52" s="345"/>
      <c r="H52" s="346"/>
      <c r="I52" s="346"/>
      <c r="J52" s="346"/>
      <c r="K52" s="346"/>
      <c r="L52" s="346"/>
      <c r="M52" s="346"/>
      <c r="N52" s="346"/>
      <c r="O52" s="346"/>
      <c r="P52" s="346"/>
      <c r="Q52" s="346"/>
      <c r="R52" s="346"/>
      <c r="S52" s="346"/>
      <c r="T52" s="346"/>
      <c r="U52" s="346"/>
      <c r="V52" s="346"/>
      <c r="W52" s="347"/>
      <c r="X52" s="17"/>
      <c r="Y52" s="17"/>
      <c r="Z52" s="17"/>
      <c r="AA52" s="17"/>
    </row>
    <row r="53" spans="1:27" s="3" customFormat="1" ht="18" customHeight="1" thickBot="1" x14ac:dyDescent="0.55000000000000004">
      <c r="A53" s="239"/>
      <c r="B53" s="303" t="str">
        <f>'ชื่อ-คะแนน'!A55</f>
        <v/>
      </c>
      <c r="C53" s="348">
        <f>'ชื่อ-คะแนน'!B55</f>
        <v>0</v>
      </c>
      <c r="D53" s="1319">
        <f>'ชื่อ-คะแนน'!C55</f>
        <v>0</v>
      </c>
      <c r="E53" s="356" t="str">
        <f>IF('ชื่อ-คะแนน'!D55="ร","เรียน",IF('ชื่อ-คะแนน'!D55="มส","เรียน",'ชื่อ-คะแนน'!D55))</f>
        <v/>
      </c>
      <c r="F53" s="354" t="str">
        <f t="shared" si="0"/>
        <v/>
      </c>
      <c r="G53" s="351"/>
      <c r="H53" s="352"/>
      <c r="I53" s="352"/>
      <c r="J53" s="352"/>
      <c r="K53" s="352"/>
      <c r="L53" s="352"/>
      <c r="M53" s="352"/>
      <c r="N53" s="352"/>
      <c r="O53" s="352"/>
      <c r="P53" s="352"/>
      <c r="Q53" s="352"/>
      <c r="R53" s="352"/>
      <c r="S53" s="352"/>
      <c r="T53" s="352"/>
      <c r="U53" s="352"/>
      <c r="V53" s="352"/>
      <c r="W53" s="353"/>
      <c r="X53" s="17"/>
      <c r="Y53" s="17"/>
      <c r="Z53" s="17"/>
      <c r="AA53" s="17"/>
    </row>
    <row r="54" spans="1:27" s="3" customFormat="1" ht="18" hidden="1" customHeight="1" thickBot="1" x14ac:dyDescent="0.55000000000000004">
      <c r="A54" s="239"/>
      <c r="B54" s="262" t="str">
        <f>'ชื่อ-คะแนน'!A56</f>
        <v/>
      </c>
      <c r="C54" s="335">
        <f>'ชื่อ-คะแนน'!B56</f>
        <v>0</v>
      </c>
      <c r="D54" s="1317">
        <f>'ชื่อ-คะแนน'!C56</f>
        <v>0</v>
      </c>
      <c r="E54" s="354" t="str">
        <f>IF('ชื่อ-คะแนน'!D56="ร","เรียน",IF('ชื่อ-คะแนน'!D56="มส","เรียน",'ชื่อ-คะแนน'!D56))</f>
        <v/>
      </c>
      <c r="F54" s="354" t="str">
        <f t="shared" si="0"/>
        <v/>
      </c>
      <c r="G54" s="339"/>
      <c r="H54" s="340"/>
      <c r="I54" s="340"/>
      <c r="J54" s="340"/>
      <c r="K54" s="340"/>
      <c r="L54" s="340"/>
      <c r="M54" s="340"/>
      <c r="N54" s="340"/>
      <c r="O54" s="340"/>
      <c r="P54" s="340"/>
      <c r="Q54" s="340"/>
      <c r="R54" s="340"/>
      <c r="S54" s="340"/>
      <c r="T54" s="340"/>
      <c r="U54" s="340"/>
      <c r="V54" s="340"/>
      <c r="W54" s="341"/>
      <c r="X54" s="17"/>
      <c r="Y54" s="17"/>
      <c r="Z54" s="17"/>
      <c r="AA54" s="17"/>
    </row>
    <row r="55" spans="1:27" s="3" customFormat="1" ht="18" hidden="1" customHeight="1" thickBot="1" x14ac:dyDescent="0.55000000000000004">
      <c r="A55" s="239"/>
      <c r="B55" s="276" t="str">
        <f>'ชื่อ-คะแนน'!A57</f>
        <v/>
      </c>
      <c r="C55" s="342">
        <f>'ชื่อ-คะแนน'!B57</f>
        <v>0</v>
      </c>
      <c r="D55" s="1318">
        <f>'ชื่อ-คะแนน'!C57</f>
        <v>0</v>
      </c>
      <c r="E55" s="355" t="str">
        <f>IF('ชื่อ-คะแนน'!D57="ร","เรียน",IF('ชื่อ-คะแนน'!D57="มส","เรียน",'ชื่อ-คะแนน'!D57))</f>
        <v/>
      </c>
      <c r="F55" s="354" t="str">
        <f t="shared" si="0"/>
        <v/>
      </c>
      <c r="G55" s="345"/>
      <c r="H55" s="346"/>
      <c r="I55" s="346"/>
      <c r="J55" s="346"/>
      <c r="K55" s="346"/>
      <c r="L55" s="346"/>
      <c r="M55" s="346"/>
      <c r="N55" s="346"/>
      <c r="O55" s="346"/>
      <c r="P55" s="346"/>
      <c r="Q55" s="346"/>
      <c r="R55" s="346"/>
      <c r="S55" s="346"/>
      <c r="T55" s="346"/>
      <c r="U55" s="346"/>
      <c r="V55" s="346"/>
      <c r="W55" s="347"/>
      <c r="X55" s="17"/>
      <c r="Y55" s="17"/>
      <c r="Z55" s="17"/>
      <c r="AA55" s="17"/>
    </row>
    <row r="56" spans="1:27" s="3" customFormat="1" ht="18" hidden="1" customHeight="1" thickBot="1" x14ac:dyDescent="0.55000000000000004">
      <c r="A56" s="239"/>
      <c r="B56" s="276" t="str">
        <f>'ชื่อ-คะแนน'!A58</f>
        <v/>
      </c>
      <c r="C56" s="342">
        <f>'ชื่อ-คะแนน'!B58</f>
        <v>0</v>
      </c>
      <c r="D56" s="1318">
        <f>'ชื่อ-คะแนน'!C58</f>
        <v>0</v>
      </c>
      <c r="E56" s="355" t="str">
        <f>IF('ชื่อ-คะแนน'!D58="ร","เรียน",IF('ชื่อ-คะแนน'!D58="มส","เรียน",'ชื่อ-คะแนน'!D58))</f>
        <v/>
      </c>
      <c r="F56" s="354" t="str">
        <f t="shared" si="0"/>
        <v/>
      </c>
      <c r="G56" s="345"/>
      <c r="H56" s="346"/>
      <c r="I56" s="346"/>
      <c r="J56" s="346"/>
      <c r="K56" s="346"/>
      <c r="L56" s="346"/>
      <c r="M56" s="346"/>
      <c r="N56" s="346"/>
      <c r="O56" s="346"/>
      <c r="P56" s="346"/>
      <c r="Q56" s="346"/>
      <c r="R56" s="346"/>
      <c r="S56" s="346"/>
      <c r="T56" s="346"/>
      <c r="U56" s="346"/>
      <c r="V56" s="346"/>
      <c r="W56" s="347"/>
      <c r="X56" s="17"/>
      <c r="Y56" s="17"/>
      <c r="Z56" s="17"/>
      <c r="AA56" s="17"/>
    </row>
    <row r="57" spans="1:27" s="3" customFormat="1" ht="18" hidden="1" customHeight="1" thickBot="1" x14ac:dyDescent="0.55000000000000004">
      <c r="A57" s="239"/>
      <c r="B57" s="276" t="str">
        <f>'ชื่อ-คะแนน'!A59</f>
        <v/>
      </c>
      <c r="C57" s="342">
        <f>'ชื่อ-คะแนน'!B59</f>
        <v>0</v>
      </c>
      <c r="D57" s="1318">
        <f>'ชื่อ-คะแนน'!C59</f>
        <v>0</v>
      </c>
      <c r="E57" s="355" t="str">
        <f>IF('ชื่อ-คะแนน'!D59="ร","เรียน",IF('ชื่อ-คะแนน'!D59="มส","เรียน",'ชื่อ-คะแนน'!D59))</f>
        <v/>
      </c>
      <c r="F57" s="354" t="str">
        <f t="shared" si="0"/>
        <v/>
      </c>
      <c r="G57" s="345"/>
      <c r="H57" s="346"/>
      <c r="I57" s="346"/>
      <c r="J57" s="346"/>
      <c r="K57" s="346"/>
      <c r="L57" s="346"/>
      <c r="M57" s="346"/>
      <c r="N57" s="346"/>
      <c r="O57" s="346"/>
      <c r="P57" s="346"/>
      <c r="Q57" s="346"/>
      <c r="R57" s="346"/>
      <c r="S57" s="346"/>
      <c r="T57" s="346"/>
      <c r="U57" s="346"/>
      <c r="V57" s="346"/>
      <c r="W57" s="347"/>
      <c r="X57" s="17"/>
      <c r="Y57" s="17"/>
      <c r="Z57" s="17"/>
      <c r="AA57" s="17"/>
    </row>
    <row r="58" spans="1:27" s="3" customFormat="1" ht="18" hidden="1" customHeight="1" thickBot="1" x14ac:dyDescent="0.55000000000000004">
      <c r="A58" s="239"/>
      <c r="B58" s="276" t="str">
        <f>'ชื่อ-คะแนน'!A60</f>
        <v/>
      </c>
      <c r="C58" s="348">
        <f>'ชื่อ-คะแนน'!B60</f>
        <v>0</v>
      </c>
      <c r="D58" s="1319">
        <f>'ชื่อ-คะแนน'!C60</f>
        <v>0</v>
      </c>
      <c r="E58" s="356" t="str">
        <f>IF('ชื่อ-คะแนน'!D60="ร","เรียน",IF('ชื่อ-คะแนน'!D60="มส","เรียน",'ชื่อ-คะแนน'!D60))</f>
        <v/>
      </c>
      <c r="F58" s="354" t="str">
        <f t="shared" si="0"/>
        <v/>
      </c>
      <c r="G58" s="351"/>
      <c r="H58" s="352"/>
      <c r="I58" s="352"/>
      <c r="J58" s="352"/>
      <c r="K58" s="352"/>
      <c r="L58" s="352"/>
      <c r="M58" s="352"/>
      <c r="N58" s="352"/>
      <c r="O58" s="352"/>
      <c r="P58" s="352"/>
      <c r="Q58" s="352"/>
      <c r="R58" s="352"/>
      <c r="S58" s="352"/>
      <c r="T58" s="352"/>
      <c r="U58" s="352"/>
      <c r="V58" s="352"/>
      <c r="W58" s="353"/>
      <c r="X58" s="17"/>
      <c r="Y58" s="17"/>
      <c r="Z58" s="17"/>
      <c r="AA58" s="17"/>
    </row>
    <row r="59" spans="1:27" s="3" customFormat="1" ht="18" hidden="1" customHeight="1" thickBot="1" x14ac:dyDescent="0.55000000000000004">
      <c r="A59" s="239"/>
      <c r="B59" s="262" t="str">
        <f>'ชื่อ-คะแนน'!A61</f>
        <v/>
      </c>
      <c r="C59" s="335">
        <f>'ชื่อ-คะแนน'!B61</f>
        <v>0</v>
      </c>
      <c r="D59" s="336" t="e">
        <f>'ชื่อ-คะแนน'!#REF!&amp;" "&amp;'ชื่อ-คะแนน'!C61</f>
        <v>#REF!</v>
      </c>
      <c r="E59" s="354" t="str">
        <f>IF('ชื่อ-คะแนน'!D61="ร","เรียน",IF('ชื่อ-คะแนน'!D61="มส","เรียน",'ชื่อ-คะแนน'!D61))</f>
        <v/>
      </c>
      <c r="F59" s="354" t="str">
        <f t="shared" si="0"/>
        <v/>
      </c>
      <c r="G59" s="339"/>
      <c r="H59" s="340"/>
      <c r="I59" s="340"/>
      <c r="J59" s="340"/>
      <c r="K59" s="340"/>
      <c r="L59" s="340"/>
      <c r="M59" s="340"/>
      <c r="N59" s="340"/>
      <c r="O59" s="340"/>
      <c r="P59" s="340"/>
      <c r="Q59" s="340"/>
      <c r="R59" s="340"/>
      <c r="S59" s="340"/>
      <c r="T59" s="340"/>
      <c r="U59" s="340"/>
      <c r="V59" s="340"/>
      <c r="W59" s="341"/>
      <c r="X59" s="17"/>
      <c r="Y59" s="17"/>
      <c r="Z59" s="17"/>
      <c r="AA59" s="17"/>
    </row>
    <row r="60" spans="1:27" s="3" customFormat="1" ht="18" hidden="1" customHeight="1" thickBot="1" x14ac:dyDescent="0.55000000000000004">
      <c r="A60" s="239"/>
      <c r="B60" s="276" t="str">
        <f>'ชื่อ-คะแนน'!A62</f>
        <v/>
      </c>
      <c r="C60" s="342">
        <f>'ชื่อ-คะแนน'!B62</f>
        <v>0</v>
      </c>
      <c r="D60" s="343" t="e">
        <f>'ชื่อ-คะแนน'!#REF!&amp;" "&amp;'ชื่อ-คะแนน'!C62</f>
        <v>#REF!</v>
      </c>
      <c r="E60" s="355" t="str">
        <f>IF('ชื่อ-คะแนน'!D62="ร","เรียน",IF('ชื่อ-คะแนน'!D62="มส","เรียน",'ชื่อ-คะแนน'!D62))</f>
        <v/>
      </c>
      <c r="F60" s="354" t="str">
        <f t="shared" si="0"/>
        <v/>
      </c>
      <c r="G60" s="345"/>
      <c r="H60" s="346"/>
      <c r="I60" s="346"/>
      <c r="J60" s="346"/>
      <c r="K60" s="346"/>
      <c r="L60" s="346"/>
      <c r="M60" s="346"/>
      <c r="N60" s="346"/>
      <c r="O60" s="346"/>
      <c r="P60" s="346"/>
      <c r="Q60" s="346"/>
      <c r="R60" s="346"/>
      <c r="S60" s="346"/>
      <c r="T60" s="346"/>
      <c r="U60" s="346"/>
      <c r="V60" s="346"/>
      <c r="W60" s="347"/>
      <c r="X60" s="17"/>
      <c r="Y60" s="17"/>
      <c r="Z60" s="17"/>
      <c r="AA60" s="17"/>
    </row>
    <row r="61" spans="1:27" s="3" customFormat="1" ht="18" hidden="1" customHeight="1" thickBot="1" x14ac:dyDescent="0.55000000000000004">
      <c r="A61" s="239"/>
      <c r="B61" s="276" t="str">
        <f>'ชื่อ-คะแนน'!A63</f>
        <v/>
      </c>
      <c r="C61" s="342">
        <f>'ชื่อ-คะแนน'!B63</f>
        <v>0</v>
      </c>
      <c r="D61" s="343" t="e">
        <f>'ชื่อ-คะแนน'!#REF!&amp;" "&amp;'ชื่อ-คะแนน'!C63</f>
        <v>#REF!</v>
      </c>
      <c r="E61" s="355" t="str">
        <f>IF('ชื่อ-คะแนน'!D63="ร","เรียน",IF('ชื่อ-คะแนน'!D63="มส","เรียน",'ชื่อ-คะแนน'!D63))</f>
        <v/>
      </c>
      <c r="F61" s="354" t="str">
        <f t="shared" si="0"/>
        <v/>
      </c>
      <c r="G61" s="345"/>
      <c r="H61" s="346"/>
      <c r="I61" s="346"/>
      <c r="J61" s="346"/>
      <c r="K61" s="346"/>
      <c r="L61" s="346"/>
      <c r="M61" s="346"/>
      <c r="N61" s="346"/>
      <c r="O61" s="346"/>
      <c r="P61" s="346"/>
      <c r="Q61" s="346"/>
      <c r="R61" s="346"/>
      <c r="S61" s="346"/>
      <c r="T61" s="346"/>
      <c r="U61" s="346"/>
      <c r="V61" s="346"/>
      <c r="W61" s="347"/>
      <c r="X61" s="17"/>
      <c r="Y61" s="17"/>
      <c r="Z61" s="17"/>
      <c r="AA61" s="17"/>
    </row>
    <row r="62" spans="1:27" s="3" customFormat="1" ht="18" hidden="1" customHeight="1" thickBot="1" x14ac:dyDescent="0.55000000000000004">
      <c r="A62" s="239"/>
      <c r="B62" s="276" t="str">
        <f>'ชื่อ-คะแนน'!A64</f>
        <v/>
      </c>
      <c r="C62" s="342">
        <f>'ชื่อ-คะแนน'!B64</f>
        <v>0</v>
      </c>
      <c r="D62" s="343" t="e">
        <f>'ชื่อ-คะแนน'!#REF!&amp;" "&amp;'ชื่อ-คะแนน'!C64</f>
        <v>#REF!</v>
      </c>
      <c r="E62" s="355" t="str">
        <f>IF('ชื่อ-คะแนน'!D64="ร","เรียน",IF('ชื่อ-คะแนน'!D64="มส","เรียน",'ชื่อ-คะแนน'!D64))</f>
        <v/>
      </c>
      <c r="F62" s="354" t="str">
        <f t="shared" si="0"/>
        <v/>
      </c>
      <c r="G62" s="345"/>
      <c r="H62" s="346"/>
      <c r="I62" s="346"/>
      <c r="J62" s="346"/>
      <c r="K62" s="346"/>
      <c r="L62" s="346"/>
      <c r="M62" s="346"/>
      <c r="N62" s="346"/>
      <c r="O62" s="346"/>
      <c r="P62" s="346"/>
      <c r="Q62" s="346"/>
      <c r="R62" s="346"/>
      <c r="S62" s="346"/>
      <c r="T62" s="346"/>
      <c r="U62" s="346"/>
      <c r="V62" s="346"/>
      <c r="W62" s="347"/>
      <c r="X62" s="17"/>
      <c r="Y62" s="17"/>
      <c r="Z62" s="17"/>
      <c r="AA62" s="17"/>
    </row>
    <row r="63" spans="1:27" s="3" customFormat="1" ht="18" hidden="1" customHeight="1" thickBot="1" x14ac:dyDescent="0.55000000000000004">
      <c r="A63" s="239"/>
      <c r="B63" s="303" t="str">
        <f>'ชื่อ-คะแนน'!A65</f>
        <v/>
      </c>
      <c r="C63" s="348">
        <f>'ชื่อ-คะแนน'!B65</f>
        <v>0</v>
      </c>
      <c r="D63" s="349" t="e">
        <f>'ชื่อ-คะแนน'!#REF!&amp;" "&amp;'ชื่อ-คะแนน'!C65</f>
        <v>#REF!</v>
      </c>
      <c r="E63" s="356" t="str">
        <f>IF('ชื่อ-คะแนน'!D65="ร","เรียน",IF('ชื่อ-คะแนน'!D65="มส","เรียน",'ชื่อ-คะแนน'!D65))</f>
        <v/>
      </c>
      <c r="F63" s="354" t="str">
        <f t="shared" si="0"/>
        <v/>
      </c>
      <c r="G63" s="351"/>
      <c r="H63" s="352"/>
      <c r="I63" s="352"/>
      <c r="J63" s="352"/>
      <c r="K63" s="352"/>
      <c r="L63" s="352"/>
      <c r="M63" s="352"/>
      <c r="N63" s="352"/>
      <c r="O63" s="352"/>
      <c r="P63" s="352"/>
      <c r="Q63" s="352"/>
      <c r="R63" s="352"/>
      <c r="S63" s="352"/>
      <c r="T63" s="352"/>
      <c r="U63" s="352"/>
      <c r="V63" s="352"/>
      <c r="W63" s="353"/>
      <c r="X63" s="17"/>
      <c r="Y63" s="17"/>
      <c r="Z63" s="17"/>
      <c r="AA63" s="17"/>
    </row>
    <row r="64" spans="1:27" hidden="1" x14ac:dyDescent="0.5">
      <c r="X64" s="14"/>
      <c r="Y64" s="14"/>
      <c r="Z64" s="14"/>
      <c r="AA64" s="14"/>
    </row>
    <row r="66" x14ac:dyDescent="0.5"/>
  </sheetData>
  <sheetProtection algorithmName="SHA-512" hashValue="DXXHMIv/kmFCeDjSOT0TMqWJyvL0bIhOtlcNoLPgGaZRgbb1GCX98UeKpwokXFM9ixvcQrvx3S3iYJUzDV6DPw==" saltValue="i3scAvd44fJwFz9TJXlqyQ==" spinCount="100000" sheet="1" objects="1" scenarios="1" formatCells="0" formatColumns="0" formatRows="0" insertColumns="0" insertHyperlinks="0" deleteColumns="0" sort="0"/>
  <mergeCells count="2">
    <mergeCell ref="A2:W2"/>
    <mergeCell ref="A1:W1"/>
  </mergeCells>
  <phoneticPr fontId="6" type="noConversion"/>
  <conditionalFormatting sqref="C4:D63">
    <cfRule type="expression" dxfId="7" priority="1" stopIfTrue="1">
      <formula>$F4=1</formula>
    </cfRule>
  </conditionalFormatting>
  <conditionalFormatting sqref="G4:W63">
    <cfRule type="expression" dxfId="6" priority="2" stopIfTrue="1">
      <formula>$F4=1</formula>
    </cfRule>
  </conditionalFormatting>
  <conditionalFormatting sqref="F4:F63">
    <cfRule type="cellIs" dxfId="5" priority="3" stopIfTrue="1" operator="equal">
      <formula>"ออก"</formula>
    </cfRule>
    <cfRule type="cellIs" dxfId="4" priority="4" stopIfTrue="1" operator="equal">
      <formula>"ย้าย"</formula>
    </cfRule>
    <cfRule type="cellIs" dxfId="3" priority="5" stopIfTrue="1" operator="equal">
      <formula>"มส"</formula>
    </cfRule>
  </conditionalFormatting>
  <conditionalFormatting sqref="E4:E63">
    <cfRule type="cellIs" dxfId="2" priority="6" stopIfTrue="1" operator="equal">
      <formula>"ออก"</formula>
    </cfRule>
    <cfRule type="cellIs" dxfId="1" priority="7" stopIfTrue="1" operator="equal">
      <formula>"พัก"</formula>
    </cfRule>
    <cfRule type="cellIs" dxfId="0" priority="8" stopIfTrue="1" operator="equal">
      <formula>"มส"</formula>
    </cfRule>
  </conditionalFormatting>
  <printOptions horizontalCentered="1"/>
  <pageMargins left="0.15748031496062992" right="0.15748031496062992" top="0.59055118110236227" bottom="0.19685039370078741" header="0.11811023622047245" footer="0.31496062992125984"/>
  <pageSetup paperSize="9" scale="78" orientation="portrait" blackAndWhite="1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0"/>
  </sheetPr>
  <dimension ref="A1:IV124"/>
  <sheetViews>
    <sheetView workbookViewId="0">
      <pane ySplit="1" topLeftCell="A73" activePane="bottomLeft" state="frozen"/>
      <selection pane="bottomLeft" activeCell="A80" sqref="A80"/>
    </sheetView>
  </sheetViews>
  <sheetFormatPr defaultColWidth="0" defaultRowHeight="21.75" zeroHeight="1" x14ac:dyDescent="0.5"/>
  <cols>
    <col min="1" max="1" width="94.85546875" style="69" bestFit="1" customWidth="1"/>
    <col min="2" max="2" width="9.140625" style="69" customWidth="1"/>
    <col min="3" max="3" width="22" style="69" customWidth="1"/>
    <col min="4" max="4" width="13.7109375" style="375" customWidth="1"/>
  </cols>
  <sheetData>
    <row r="1" spans="1:4" ht="23.25" x14ac:dyDescent="0.5">
      <c r="A1" s="1913" t="s">
        <v>40</v>
      </c>
      <c r="B1" s="1913"/>
      <c r="C1" s="1913"/>
      <c r="D1" s="357" t="s">
        <v>147</v>
      </c>
    </row>
    <row r="2" spans="1:4" s="1" customFormat="1" x14ac:dyDescent="0.5">
      <c r="A2" s="358" t="s">
        <v>351</v>
      </c>
      <c r="B2" s="358"/>
      <c r="C2" s="358"/>
      <c r="D2" s="359"/>
    </row>
    <row r="3" spans="1:4" s="1" customFormat="1" x14ac:dyDescent="0.5">
      <c r="A3" s="358" t="s">
        <v>352</v>
      </c>
      <c r="B3" s="358" t="s">
        <v>355</v>
      </c>
      <c r="C3" s="358"/>
      <c r="D3" s="359"/>
    </row>
    <row r="4" spans="1:4" s="1" customFormat="1" x14ac:dyDescent="0.5">
      <c r="A4" s="358" t="s">
        <v>353</v>
      </c>
      <c r="B4" s="1379" t="s">
        <v>356</v>
      </c>
      <c r="C4" s="358"/>
      <c r="D4" s="359"/>
    </row>
    <row r="5" spans="1:4" s="1" customFormat="1" x14ac:dyDescent="0.5">
      <c r="A5" s="358" t="s">
        <v>354</v>
      </c>
      <c r="B5" s="358"/>
      <c r="C5" s="358"/>
      <c r="D5" s="359"/>
    </row>
    <row r="6" spans="1:4" s="1" customFormat="1" x14ac:dyDescent="0.5">
      <c r="A6" s="360" t="s">
        <v>245</v>
      </c>
      <c r="B6" s="361"/>
      <c r="C6" s="361"/>
      <c r="D6" s="359"/>
    </row>
    <row r="7" spans="1:4" s="1" customFormat="1" x14ac:dyDescent="0.5">
      <c r="A7" s="360" t="s">
        <v>342</v>
      </c>
      <c r="B7" s="361"/>
      <c r="C7" s="361"/>
      <c r="D7" s="359"/>
    </row>
    <row r="8" spans="1:4" s="1" customFormat="1" x14ac:dyDescent="0.5">
      <c r="A8" s="361" t="s">
        <v>343</v>
      </c>
      <c r="B8" s="361"/>
      <c r="C8" s="361"/>
      <c r="D8" s="359"/>
    </row>
    <row r="9" spans="1:4" s="1" customFormat="1" x14ac:dyDescent="0.5">
      <c r="A9" s="361" t="s">
        <v>246</v>
      </c>
      <c r="B9" s="361"/>
      <c r="C9" s="361"/>
      <c r="D9" s="359"/>
    </row>
    <row r="10" spans="1:4" s="1" customFormat="1" ht="18.75" customHeight="1" x14ac:dyDescent="0.5">
      <c r="A10" s="358" t="s">
        <v>247</v>
      </c>
      <c r="B10" s="358"/>
      <c r="C10" s="358"/>
      <c r="D10" s="362"/>
    </row>
    <row r="11" spans="1:4" s="1" customFormat="1" ht="18.75" customHeight="1" x14ac:dyDescent="0.5">
      <c r="A11" s="358" t="s">
        <v>248</v>
      </c>
      <c r="B11" s="358"/>
      <c r="C11" s="358"/>
      <c r="D11" s="362"/>
    </row>
    <row r="12" spans="1:4" s="1" customFormat="1" ht="18.75" customHeight="1" x14ac:dyDescent="0.5">
      <c r="A12" s="361" t="s">
        <v>249</v>
      </c>
      <c r="B12" s="361"/>
      <c r="C12" s="361"/>
      <c r="D12" s="362"/>
    </row>
    <row r="13" spans="1:4" s="1" customFormat="1" ht="18.75" customHeight="1" x14ac:dyDescent="0.5">
      <c r="A13" s="361" t="s">
        <v>250</v>
      </c>
      <c r="B13" s="361"/>
      <c r="C13" s="361"/>
      <c r="D13" s="362"/>
    </row>
    <row r="14" spans="1:4" s="1" customFormat="1" ht="17.25" customHeight="1" x14ac:dyDescent="0.5">
      <c r="A14" s="363" t="s">
        <v>251</v>
      </c>
      <c r="B14" s="361"/>
      <c r="C14" s="361"/>
      <c r="D14" s="362"/>
    </row>
    <row r="15" spans="1:4" s="1" customFormat="1" x14ac:dyDescent="0.5">
      <c r="A15" s="360" t="s">
        <v>252</v>
      </c>
      <c r="B15" s="360"/>
      <c r="C15" s="360"/>
      <c r="D15" s="359"/>
    </row>
    <row r="16" spans="1:4" s="1" customFormat="1" x14ac:dyDescent="0.5">
      <c r="A16" s="360" t="s">
        <v>253</v>
      </c>
      <c r="B16" s="360"/>
      <c r="C16" s="360"/>
      <c r="D16" s="359"/>
    </row>
    <row r="17" spans="1:256" s="1" customFormat="1" x14ac:dyDescent="0.5">
      <c r="A17" s="364" t="s">
        <v>254</v>
      </c>
      <c r="B17" s="364"/>
      <c r="C17" s="364"/>
      <c r="D17" s="359"/>
    </row>
    <row r="18" spans="1:256" s="1" customFormat="1" x14ac:dyDescent="0.5">
      <c r="A18" s="364" t="s">
        <v>347</v>
      </c>
      <c r="B18" s="364"/>
      <c r="C18" s="364"/>
      <c r="D18" s="359"/>
    </row>
    <row r="19" spans="1:256" s="1" customFormat="1" x14ac:dyDescent="0.5">
      <c r="A19" s="364" t="s">
        <v>348</v>
      </c>
      <c r="B19" s="364"/>
      <c r="C19" s="364"/>
      <c r="D19" s="359"/>
    </row>
    <row r="20" spans="1:256" s="1" customFormat="1" x14ac:dyDescent="0.5">
      <c r="A20" s="364" t="s">
        <v>216</v>
      </c>
      <c r="B20" s="364"/>
      <c r="C20" s="364"/>
      <c r="D20" s="365"/>
    </row>
    <row r="21" spans="1:256" s="1" customFormat="1" x14ac:dyDescent="0.5">
      <c r="A21" s="364" t="s">
        <v>255</v>
      </c>
      <c r="B21" s="364"/>
      <c r="C21" s="364"/>
      <c r="D21" s="365"/>
    </row>
    <row r="22" spans="1:256" s="1" customFormat="1" x14ac:dyDescent="0.5">
      <c r="A22" s="364" t="s">
        <v>256</v>
      </c>
      <c r="B22" s="364"/>
      <c r="C22" s="364"/>
      <c r="D22" s="365"/>
    </row>
    <row r="23" spans="1:256" s="1" customFormat="1" x14ac:dyDescent="0.5">
      <c r="A23" s="364" t="s">
        <v>257</v>
      </c>
      <c r="B23" s="364"/>
      <c r="C23" s="364"/>
      <c r="D23" s="365"/>
    </row>
    <row r="24" spans="1:256" s="1" customFormat="1" x14ac:dyDescent="0.5">
      <c r="A24" s="364" t="s">
        <v>258</v>
      </c>
      <c r="B24" s="364"/>
      <c r="C24" s="364"/>
      <c r="D24" s="365"/>
    </row>
    <row r="25" spans="1:256" s="1" customFormat="1" x14ac:dyDescent="0.5">
      <c r="A25" s="360" t="s">
        <v>259</v>
      </c>
      <c r="B25" s="360"/>
      <c r="C25" s="360"/>
      <c r="D25" s="359"/>
    </row>
    <row r="26" spans="1:256" s="1" customFormat="1" x14ac:dyDescent="0.5">
      <c r="A26" s="360" t="s">
        <v>260</v>
      </c>
      <c r="B26" s="360"/>
      <c r="C26" s="360"/>
      <c r="D26" s="359"/>
    </row>
    <row r="27" spans="1:256" s="1" customFormat="1" x14ac:dyDescent="0.5">
      <c r="A27" s="361" t="s">
        <v>261</v>
      </c>
      <c r="B27" s="361"/>
      <c r="C27" s="361"/>
      <c r="D27" s="359"/>
    </row>
    <row r="28" spans="1:256" s="1" customFormat="1" x14ac:dyDescent="0.5">
      <c r="A28" s="361" t="s">
        <v>142</v>
      </c>
      <c r="B28" s="361"/>
      <c r="C28" s="361"/>
      <c r="D28" s="359"/>
    </row>
    <row r="29" spans="1:256" s="1" customFormat="1" x14ac:dyDescent="0.5">
      <c r="A29" s="364" t="s">
        <v>262</v>
      </c>
      <c r="B29" s="364"/>
      <c r="C29" s="364"/>
      <c r="D29" s="359"/>
    </row>
    <row r="30" spans="1:256" s="1" customFormat="1" ht="18.75" customHeight="1" x14ac:dyDescent="0.5">
      <c r="A30" s="364" t="s">
        <v>143</v>
      </c>
      <c r="B30" s="364"/>
      <c r="C30" s="364"/>
      <c r="D30" s="362"/>
    </row>
    <row r="31" spans="1:256" s="1" customFormat="1" ht="17.25" customHeight="1" x14ac:dyDescent="0.5">
      <c r="A31" s="360" t="s">
        <v>344</v>
      </c>
      <c r="B31" s="360"/>
      <c r="C31" s="360"/>
      <c r="D31" s="362"/>
    </row>
    <row r="32" spans="1:256" s="1" customFormat="1" ht="17.25" customHeight="1" x14ac:dyDescent="0.5">
      <c r="A32" s="360" t="s">
        <v>263</v>
      </c>
      <c r="B32" s="360"/>
      <c r="C32" s="360"/>
      <c r="D32" s="362"/>
      <c r="E32" s="7" t="s">
        <v>213</v>
      </c>
      <c r="F32" s="7" t="s">
        <v>213</v>
      </c>
      <c r="G32" s="7" t="s">
        <v>213</v>
      </c>
      <c r="H32" s="7" t="s">
        <v>213</v>
      </c>
      <c r="I32" s="7" t="s">
        <v>213</v>
      </c>
      <c r="J32" s="7" t="s">
        <v>213</v>
      </c>
      <c r="K32" s="7" t="s">
        <v>213</v>
      </c>
      <c r="L32" s="7" t="s">
        <v>213</v>
      </c>
      <c r="M32" s="7" t="s">
        <v>213</v>
      </c>
      <c r="N32" s="7" t="s">
        <v>213</v>
      </c>
      <c r="O32" s="7" t="s">
        <v>213</v>
      </c>
      <c r="P32" s="7" t="s">
        <v>213</v>
      </c>
      <c r="Q32" s="7" t="s">
        <v>213</v>
      </c>
      <c r="R32" s="7" t="s">
        <v>213</v>
      </c>
      <c r="S32" s="7" t="s">
        <v>213</v>
      </c>
      <c r="T32" s="7" t="s">
        <v>213</v>
      </c>
      <c r="U32" s="7" t="s">
        <v>213</v>
      </c>
      <c r="V32" s="7" t="s">
        <v>213</v>
      </c>
      <c r="W32" s="7" t="s">
        <v>213</v>
      </c>
      <c r="X32" s="7" t="s">
        <v>213</v>
      </c>
      <c r="Y32" s="7" t="s">
        <v>213</v>
      </c>
      <c r="Z32" s="7" t="s">
        <v>213</v>
      </c>
      <c r="AA32" s="7" t="s">
        <v>213</v>
      </c>
      <c r="AB32" s="7" t="s">
        <v>213</v>
      </c>
      <c r="AC32" s="7" t="s">
        <v>213</v>
      </c>
      <c r="AD32" s="7" t="s">
        <v>213</v>
      </c>
      <c r="AE32" s="7" t="s">
        <v>213</v>
      </c>
      <c r="AF32" s="7" t="s">
        <v>213</v>
      </c>
      <c r="AG32" s="7" t="s">
        <v>213</v>
      </c>
      <c r="AH32" s="7" t="s">
        <v>213</v>
      </c>
      <c r="AI32" s="7" t="s">
        <v>213</v>
      </c>
      <c r="AJ32" s="7" t="s">
        <v>213</v>
      </c>
      <c r="AK32" s="7" t="s">
        <v>213</v>
      </c>
      <c r="AL32" s="7" t="s">
        <v>213</v>
      </c>
      <c r="AM32" s="7" t="s">
        <v>213</v>
      </c>
      <c r="AN32" s="7" t="s">
        <v>213</v>
      </c>
      <c r="AO32" s="7" t="s">
        <v>213</v>
      </c>
      <c r="AP32" s="7" t="s">
        <v>213</v>
      </c>
      <c r="AQ32" s="7" t="s">
        <v>213</v>
      </c>
      <c r="AR32" s="7" t="s">
        <v>213</v>
      </c>
      <c r="AS32" s="7" t="s">
        <v>213</v>
      </c>
      <c r="AT32" s="7" t="s">
        <v>213</v>
      </c>
      <c r="AU32" s="7" t="s">
        <v>213</v>
      </c>
      <c r="AV32" s="7" t="s">
        <v>213</v>
      </c>
      <c r="AW32" s="7" t="s">
        <v>213</v>
      </c>
      <c r="AX32" s="7" t="s">
        <v>213</v>
      </c>
      <c r="AY32" s="7" t="s">
        <v>213</v>
      </c>
      <c r="AZ32" s="7" t="s">
        <v>213</v>
      </c>
      <c r="BA32" s="7" t="s">
        <v>213</v>
      </c>
      <c r="BB32" s="7" t="s">
        <v>213</v>
      </c>
      <c r="BC32" s="7" t="s">
        <v>213</v>
      </c>
      <c r="BD32" s="7" t="s">
        <v>213</v>
      </c>
      <c r="BE32" s="7" t="s">
        <v>213</v>
      </c>
      <c r="BF32" s="7" t="s">
        <v>213</v>
      </c>
      <c r="BG32" s="7" t="s">
        <v>213</v>
      </c>
      <c r="BH32" s="7" t="s">
        <v>213</v>
      </c>
      <c r="BI32" s="7" t="s">
        <v>213</v>
      </c>
      <c r="BJ32" s="7" t="s">
        <v>213</v>
      </c>
      <c r="BK32" s="7" t="s">
        <v>213</v>
      </c>
      <c r="BL32" s="7" t="s">
        <v>213</v>
      </c>
      <c r="BM32" s="7" t="s">
        <v>213</v>
      </c>
      <c r="BN32" s="7" t="s">
        <v>213</v>
      </c>
      <c r="BO32" s="7" t="s">
        <v>213</v>
      </c>
      <c r="BP32" s="7" t="s">
        <v>213</v>
      </c>
      <c r="BQ32" s="7" t="s">
        <v>213</v>
      </c>
      <c r="BR32" s="7" t="s">
        <v>213</v>
      </c>
      <c r="BS32" s="7" t="s">
        <v>213</v>
      </c>
      <c r="BT32" s="7" t="s">
        <v>213</v>
      </c>
      <c r="BU32" s="7" t="s">
        <v>213</v>
      </c>
      <c r="BV32" s="7" t="s">
        <v>213</v>
      </c>
      <c r="BW32" s="7" t="s">
        <v>213</v>
      </c>
      <c r="BX32" s="7" t="s">
        <v>213</v>
      </c>
      <c r="BY32" s="7" t="s">
        <v>213</v>
      </c>
      <c r="BZ32" s="7" t="s">
        <v>213</v>
      </c>
      <c r="CA32" s="7" t="s">
        <v>213</v>
      </c>
      <c r="CB32" s="7" t="s">
        <v>213</v>
      </c>
      <c r="CC32" s="7" t="s">
        <v>213</v>
      </c>
      <c r="CD32" s="7" t="s">
        <v>213</v>
      </c>
      <c r="CE32" s="7" t="s">
        <v>213</v>
      </c>
      <c r="CF32" s="7" t="s">
        <v>213</v>
      </c>
      <c r="CG32" s="7" t="s">
        <v>213</v>
      </c>
      <c r="CH32" s="7" t="s">
        <v>213</v>
      </c>
      <c r="CI32" s="7" t="s">
        <v>213</v>
      </c>
      <c r="CJ32" s="7" t="s">
        <v>213</v>
      </c>
      <c r="CK32" s="7" t="s">
        <v>213</v>
      </c>
      <c r="CL32" s="7" t="s">
        <v>213</v>
      </c>
      <c r="CM32" s="7" t="s">
        <v>213</v>
      </c>
      <c r="CN32" s="7" t="s">
        <v>213</v>
      </c>
      <c r="CO32" s="7" t="s">
        <v>213</v>
      </c>
      <c r="CP32" s="7" t="s">
        <v>213</v>
      </c>
      <c r="CQ32" s="7" t="s">
        <v>213</v>
      </c>
      <c r="CR32" s="7" t="s">
        <v>213</v>
      </c>
      <c r="CS32" s="7" t="s">
        <v>213</v>
      </c>
      <c r="CT32" s="7" t="s">
        <v>213</v>
      </c>
      <c r="CU32" s="7" t="s">
        <v>213</v>
      </c>
      <c r="CV32" s="7" t="s">
        <v>213</v>
      </c>
      <c r="CW32" s="7" t="s">
        <v>213</v>
      </c>
      <c r="CX32" s="7" t="s">
        <v>213</v>
      </c>
      <c r="CY32" s="7" t="s">
        <v>213</v>
      </c>
      <c r="CZ32" s="7" t="s">
        <v>213</v>
      </c>
      <c r="DA32" s="7" t="s">
        <v>213</v>
      </c>
      <c r="DB32" s="7" t="s">
        <v>213</v>
      </c>
      <c r="DC32" s="7" t="s">
        <v>213</v>
      </c>
      <c r="DD32" s="7" t="s">
        <v>213</v>
      </c>
      <c r="DE32" s="7" t="s">
        <v>213</v>
      </c>
      <c r="DF32" s="7" t="s">
        <v>213</v>
      </c>
      <c r="DG32" s="7" t="s">
        <v>213</v>
      </c>
      <c r="DH32" s="7" t="s">
        <v>213</v>
      </c>
      <c r="DI32" s="7" t="s">
        <v>213</v>
      </c>
      <c r="DJ32" s="7" t="s">
        <v>213</v>
      </c>
      <c r="DK32" s="7" t="s">
        <v>213</v>
      </c>
      <c r="DL32" s="7" t="s">
        <v>213</v>
      </c>
      <c r="DM32" s="7" t="s">
        <v>213</v>
      </c>
      <c r="DN32" s="7" t="s">
        <v>213</v>
      </c>
      <c r="DO32" s="7" t="s">
        <v>213</v>
      </c>
      <c r="DP32" s="7" t="s">
        <v>213</v>
      </c>
      <c r="DQ32" s="7" t="s">
        <v>213</v>
      </c>
      <c r="DR32" s="7" t="s">
        <v>213</v>
      </c>
      <c r="DS32" s="7" t="s">
        <v>213</v>
      </c>
      <c r="DT32" s="7" t="s">
        <v>213</v>
      </c>
      <c r="DU32" s="7" t="s">
        <v>213</v>
      </c>
      <c r="DV32" s="7" t="s">
        <v>213</v>
      </c>
      <c r="DW32" s="7" t="s">
        <v>213</v>
      </c>
      <c r="DX32" s="7" t="s">
        <v>213</v>
      </c>
      <c r="DY32" s="7" t="s">
        <v>213</v>
      </c>
      <c r="DZ32" s="7" t="s">
        <v>213</v>
      </c>
      <c r="EA32" s="7" t="s">
        <v>213</v>
      </c>
      <c r="EB32" s="7" t="s">
        <v>213</v>
      </c>
      <c r="EC32" s="7" t="s">
        <v>213</v>
      </c>
      <c r="ED32" s="7" t="s">
        <v>213</v>
      </c>
      <c r="EE32" s="7" t="s">
        <v>213</v>
      </c>
      <c r="EF32" s="7" t="s">
        <v>213</v>
      </c>
      <c r="EG32" s="7" t="s">
        <v>213</v>
      </c>
      <c r="EH32" s="7" t="s">
        <v>213</v>
      </c>
      <c r="EI32" s="7" t="s">
        <v>213</v>
      </c>
      <c r="EJ32" s="7" t="s">
        <v>213</v>
      </c>
      <c r="EK32" s="7" t="s">
        <v>213</v>
      </c>
      <c r="EL32" s="7" t="s">
        <v>213</v>
      </c>
      <c r="EM32" s="7" t="s">
        <v>213</v>
      </c>
      <c r="EN32" s="7" t="s">
        <v>213</v>
      </c>
      <c r="EO32" s="7" t="s">
        <v>213</v>
      </c>
      <c r="EP32" s="7" t="s">
        <v>213</v>
      </c>
      <c r="EQ32" s="7" t="s">
        <v>213</v>
      </c>
      <c r="ER32" s="7" t="s">
        <v>213</v>
      </c>
      <c r="ES32" s="7" t="s">
        <v>213</v>
      </c>
      <c r="ET32" s="7" t="s">
        <v>213</v>
      </c>
      <c r="EU32" s="7" t="s">
        <v>213</v>
      </c>
      <c r="EV32" s="7" t="s">
        <v>213</v>
      </c>
      <c r="EW32" s="7" t="s">
        <v>213</v>
      </c>
      <c r="EX32" s="7" t="s">
        <v>213</v>
      </c>
      <c r="EY32" s="7" t="s">
        <v>213</v>
      </c>
      <c r="EZ32" s="7" t="s">
        <v>213</v>
      </c>
      <c r="FA32" s="7" t="s">
        <v>213</v>
      </c>
      <c r="FB32" s="7" t="s">
        <v>213</v>
      </c>
      <c r="FC32" s="7" t="s">
        <v>213</v>
      </c>
      <c r="FD32" s="7" t="s">
        <v>213</v>
      </c>
      <c r="FE32" s="7" t="s">
        <v>213</v>
      </c>
      <c r="FF32" s="7" t="s">
        <v>213</v>
      </c>
      <c r="FG32" s="7" t="s">
        <v>213</v>
      </c>
      <c r="FH32" s="7" t="s">
        <v>213</v>
      </c>
      <c r="FI32" s="7" t="s">
        <v>213</v>
      </c>
      <c r="FJ32" s="7" t="s">
        <v>213</v>
      </c>
      <c r="FK32" s="7" t="s">
        <v>213</v>
      </c>
      <c r="FL32" s="7" t="s">
        <v>213</v>
      </c>
      <c r="FM32" s="7" t="s">
        <v>213</v>
      </c>
      <c r="FN32" s="7" t="s">
        <v>213</v>
      </c>
      <c r="FO32" s="7" t="s">
        <v>213</v>
      </c>
      <c r="FP32" s="7" t="s">
        <v>213</v>
      </c>
      <c r="FQ32" s="7" t="s">
        <v>213</v>
      </c>
      <c r="FR32" s="7" t="s">
        <v>213</v>
      </c>
      <c r="FS32" s="7" t="s">
        <v>213</v>
      </c>
      <c r="FT32" s="7" t="s">
        <v>213</v>
      </c>
      <c r="FU32" s="7" t="s">
        <v>213</v>
      </c>
      <c r="FV32" s="7" t="s">
        <v>213</v>
      </c>
      <c r="FW32" s="7" t="s">
        <v>213</v>
      </c>
      <c r="FX32" s="7" t="s">
        <v>213</v>
      </c>
      <c r="FY32" s="7" t="s">
        <v>213</v>
      </c>
      <c r="FZ32" s="7" t="s">
        <v>213</v>
      </c>
      <c r="GA32" s="7" t="s">
        <v>213</v>
      </c>
      <c r="GB32" s="7" t="s">
        <v>213</v>
      </c>
      <c r="GC32" s="7" t="s">
        <v>213</v>
      </c>
      <c r="GD32" s="7" t="s">
        <v>213</v>
      </c>
      <c r="GE32" s="7" t="s">
        <v>213</v>
      </c>
      <c r="GF32" s="7" t="s">
        <v>213</v>
      </c>
      <c r="GG32" s="7" t="s">
        <v>213</v>
      </c>
      <c r="GH32" s="7" t="s">
        <v>213</v>
      </c>
      <c r="GI32" s="7" t="s">
        <v>213</v>
      </c>
      <c r="GJ32" s="7" t="s">
        <v>213</v>
      </c>
      <c r="GK32" s="7" t="s">
        <v>213</v>
      </c>
      <c r="GL32" s="7" t="s">
        <v>213</v>
      </c>
      <c r="GM32" s="7" t="s">
        <v>213</v>
      </c>
      <c r="GN32" s="7" t="s">
        <v>213</v>
      </c>
      <c r="GO32" s="7" t="s">
        <v>213</v>
      </c>
      <c r="GP32" s="7" t="s">
        <v>213</v>
      </c>
      <c r="GQ32" s="7" t="s">
        <v>213</v>
      </c>
      <c r="GR32" s="7" t="s">
        <v>213</v>
      </c>
      <c r="GS32" s="7" t="s">
        <v>213</v>
      </c>
      <c r="GT32" s="7" t="s">
        <v>213</v>
      </c>
      <c r="GU32" s="7" t="s">
        <v>213</v>
      </c>
      <c r="GV32" s="7" t="s">
        <v>213</v>
      </c>
      <c r="GW32" s="7" t="s">
        <v>213</v>
      </c>
      <c r="GX32" s="7" t="s">
        <v>213</v>
      </c>
      <c r="GY32" s="7" t="s">
        <v>213</v>
      </c>
      <c r="GZ32" s="7" t="s">
        <v>213</v>
      </c>
      <c r="HA32" s="7" t="s">
        <v>213</v>
      </c>
      <c r="HB32" s="7" t="s">
        <v>213</v>
      </c>
      <c r="HC32" s="7" t="s">
        <v>213</v>
      </c>
      <c r="HD32" s="7" t="s">
        <v>213</v>
      </c>
      <c r="HE32" s="7" t="s">
        <v>213</v>
      </c>
      <c r="HF32" s="7" t="s">
        <v>213</v>
      </c>
      <c r="HG32" s="7" t="s">
        <v>213</v>
      </c>
      <c r="HH32" s="7" t="s">
        <v>213</v>
      </c>
      <c r="HI32" s="7" t="s">
        <v>213</v>
      </c>
      <c r="HJ32" s="7" t="s">
        <v>213</v>
      </c>
      <c r="HK32" s="7" t="s">
        <v>213</v>
      </c>
      <c r="HL32" s="7" t="s">
        <v>213</v>
      </c>
      <c r="HM32" s="7" t="s">
        <v>213</v>
      </c>
      <c r="HN32" s="7" t="s">
        <v>213</v>
      </c>
      <c r="HO32" s="7" t="s">
        <v>213</v>
      </c>
      <c r="HP32" s="7" t="s">
        <v>213</v>
      </c>
      <c r="HQ32" s="7" t="s">
        <v>213</v>
      </c>
      <c r="HR32" s="7" t="s">
        <v>213</v>
      </c>
      <c r="HS32" s="7" t="s">
        <v>213</v>
      </c>
      <c r="HT32" s="7" t="s">
        <v>213</v>
      </c>
      <c r="HU32" s="7" t="s">
        <v>213</v>
      </c>
      <c r="HV32" s="7" t="s">
        <v>213</v>
      </c>
      <c r="HW32" s="7" t="s">
        <v>213</v>
      </c>
      <c r="HX32" s="7" t="s">
        <v>213</v>
      </c>
      <c r="HY32" s="7" t="s">
        <v>213</v>
      </c>
      <c r="HZ32" s="7" t="s">
        <v>213</v>
      </c>
      <c r="IA32" s="7" t="s">
        <v>213</v>
      </c>
      <c r="IB32" s="7" t="s">
        <v>213</v>
      </c>
      <c r="IC32" s="7" t="s">
        <v>213</v>
      </c>
      <c r="ID32" s="7" t="s">
        <v>213</v>
      </c>
      <c r="IE32" s="7" t="s">
        <v>213</v>
      </c>
      <c r="IF32" s="7" t="s">
        <v>213</v>
      </c>
      <c r="IG32" s="7" t="s">
        <v>213</v>
      </c>
      <c r="IH32" s="7" t="s">
        <v>213</v>
      </c>
      <c r="II32" s="7" t="s">
        <v>213</v>
      </c>
      <c r="IJ32" s="7" t="s">
        <v>213</v>
      </c>
      <c r="IK32" s="7" t="s">
        <v>213</v>
      </c>
      <c r="IL32" s="7" t="s">
        <v>213</v>
      </c>
      <c r="IM32" s="7" t="s">
        <v>213</v>
      </c>
      <c r="IN32" s="7" t="s">
        <v>213</v>
      </c>
      <c r="IO32" s="7" t="s">
        <v>213</v>
      </c>
      <c r="IP32" s="7" t="s">
        <v>213</v>
      </c>
      <c r="IQ32" s="7" t="s">
        <v>213</v>
      </c>
      <c r="IR32" s="7" t="s">
        <v>213</v>
      </c>
      <c r="IS32" s="7" t="s">
        <v>213</v>
      </c>
      <c r="IT32" s="7" t="s">
        <v>213</v>
      </c>
      <c r="IU32" s="7" t="s">
        <v>213</v>
      </c>
      <c r="IV32" s="7" t="s">
        <v>213</v>
      </c>
    </row>
    <row r="33" spans="1:4" s="1" customFormat="1" ht="17.25" customHeight="1" x14ac:dyDescent="0.5">
      <c r="A33" s="364" t="s">
        <v>264</v>
      </c>
      <c r="B33" s="364"/>
      <c r="C33" s="364"/>
      <c r="D33" s="362"/>
    </row>
    <row r="34" spans="1:4" s="1" customFormat="1" ht="17.25" customHeight="1" x14ac:dyDescent="0.5">
      <c r="A34" s="364" t="s">
        <v>226</v>
      </c>
      <c r="B34" s="364"/>
      <c r="C34" s="364"/>
      <c r="D34" s="362"/>
    </row>
    <row r="35" spans="1:4" s="1" customFormat="1" ht="17.25" customHeight="1" x14ac:dyDescent="0.5">
      <c r="A35" s="364" t="s">
        <v>219</v>
      </c>
      <c r="B35" s="364"/>
      <c r="C35" s="364"/>
      <c r="D35" s="362"/>
    </row>
    <row r="36" spans="1:4" s="1" customFormat="1" ht="17.25" customHeight="1" x14ac:dyDescent="0.5">
      <c r="A36" s="364" t="s">
        <v>220</v>
      </c>
      <c r="B36" s="364"/>
      <c r="C36" s="364"/>
      <c r="D36" s="362"/>
    </row>
    <row r="37" spans="1:4" s="1" customFormat="1" ht="17.25" customHeight="1" x14ac:dyDescent="0.5">
      <c r="A37" s="364" t="s">
        <v>221</v>
      </c>
      <c r="B37" s="364"/>
      <c r="C37" s="364"/>
      <c r="D37" s="362"/>
    </row>
    <row r="38" spans="1:4" s="1" customFormat="1" ht="17.25" customHeight="1" x14ac:dyDescent="0.5">
      <c r="A38" s="364" t="s">
        <v>222</v>
      </c>
      <c r="B38" s="364"/>
      <c r="C38" s="364"/>
      <c r="D38" s="362"/>
    </row>
    <row r="39" spans="1:4" x14ac:dyDescent="0.5">
      <c r="A39" s="364" t="s">
        <v>223</v>
      </c>
      <c r="B39" s="364"/>
      <c r="C39" s="364"/>
      <c r="D39" s="366"/>
    </row>
    <row r="40" spans="1:4" x14ac:dyDescent="0.5">
      <c r="A40" s="364" t="s">
        <v>224</v>
      </c>
      <c r="B40" s="364"/>
      <c r="C40" s="364"/>
      <c r="D40" s="357"/>
    </row>
    <row r="41" spans="1:4" x14ac:dyDescent="0.5">
      <c r="A41" s="364" t="s">
        <v>225</v>
      </c>
      <c r="B41" s="364"/>
      <c r="C41" s="364"/>
      <c r="D41" s="357"/>
    </row>
    <row r="42" spans="1:4" x14ac:dyDescent="0.5">
      <c r="A42" s="361" t="s">
        <v>345</v>
      </c>
      <c r="B42" s="367"/>
      <c r="C42" s="367"/>
      <c r="D42" s="357"/>
    </row>
    <row r="43" spans="1:4" x14ac:dyDescent="0.5">
      <c r="A43" s="360" t="s">
        <v>265</v>
      </c>
      <c r="B43" s="369"/>
      <c r="C43" s="369"/>
      <c r="D43" s="357"/>
    </row>
    <row r="44" spans="1:4" x14ac:dyDescent="0.5">
      <c r="A44" s="370" t="s">
        <v>266</v>
      </c>
      <c r="B44" s="371"/>
      <c r="C44" s="371"/>
      <c r="D44" s="357"/>
    </row>
    <row r="45" spans="1:4" x14ac:dyDescent="0.5">
      <c r="A45" s="360" t="s">
        <v>273</v>
      </c>
      <c r="B45" s="369"/>
      <c r="C45" s="369"/>
      <c r="D45" s="357"/>
    </row>
    <row r="46" spans="1:4" x14ac:dyDescent="0.5">
      <c r="A46" s="360"/>
      <c r="B46" s="369"/>
      <c r="C46" s="369"/>
      <c r="D46" s="357"/>
    </row>
    <row r="47" spans="1:4" x14ac:dyDescent="0.5">
      <c r="A47" s="369"/>
      <c r="B47" s="369"/>
      <c r="C47" s="369"/>
      <c r="D47" s="357"/>
    </row>
    <row r="48" spans="1:4" x14ac:dyDescent="0.5">
      <c r="A48" s="369"/>
      <c r="B48" s="369"/>
      <c r="C48" s="369"/>
      <c r="D48" s="357"/>
    </row>
    <row r="49" spans="1:4" x14ac:dyDescent="0.5">
      <c r="A49" s="369"/>
      <c r="B49" s="369"/>
      <c r="C49" s="369"/>
      <c r="D49" s="357"/>
    </row>
    <row r="50" spans="1:4" x14ac:dyDescent="0.5">
      <c r="A50" s="369"/>
      <c r="B50" s="369"/>
      <c r="C50" s="369"/>
      <c r="D50" s="357"/>
    </row>
    <row r="51" spans="1:4" x14ac:dyDescent="0.5">
      <c r="A51" s="369"/>
      <c r="B51" s="369"/>
      <c r="C51" s="369"/>
      <c r="D51" s="357"/>
    </row>
    <row r="52" spans="1:4" x14ac:dyDescent="0.5">
      <c r="A52" s="369"/>
      <c r="B52" s="369"/>
      <c r="C52" s="369"/>
      <c r="D52" s="357"/>
    </row>
    <row r="53" spans="1:4" x14ac:dyDescent="0.5">
      <c r="A53" s="369" t="s">
        <v>274</v>
      </c>
      <c r="B53" s="369"/>
      <c r="C53" s="369"/>
      <c r="D53" s="357"/>
    </row>
    <row r="54" spans="1:4" x14ac:dyDescent="0.5">
      <c r="A54" s="369" t="s">
        <v>275</v>
      </c>
      <c r="B54" s="369"/>
      <c r="C54" s="369"/>
      <c r="D54" s="357"/>
    </row>
    <row r="55" spans="1:4" x14ac:dyDescent="0.5">
      <c r="A55" s="369"/>
      <c r="B55" s="369"/>
      <c r="C55" s="369"/>
      <c r="D55" s="357"/>
    </row>
    <row r="56" spans="1:4" ht="28.5" customHeight="1" x14ac:dyDescent="0.5">
      <c r="A56" s="369"/>
      <c r="B56" s="369"/>
      <c r="C56" s="369"/>
      <c r="D56" s="357"/>
    </row>
    <row r="57" spans="1:4" x14ac:dyDescent="0.5">
      <c r="A57" s="372"/>
      <c r="B57" s="369"/>
      <c r="C57" s="369"/>
      <c r="D57" s="357"/>
    </row>
    <row r="58" spans="1:4" x14ac:dyDescent="0.5">
      <c r="A58" s="369"/>
      <c r="B58" s="369"/>
      <c r="C58" s="369"/>
      <c r="D58" s="357"/>
    </row>
    <row r="59" spans="1:4" s="918" customFormat="1" x14ac:dyDescent="0.5">
      <c r="A59" s="369"/>
      <c r="B59" s="369"/>
      <c r="C59" s="369"/>
      <c r="D59" s="357"/>
    </row>
    <row r="60" spans="1:4" x14ac:dyDescent="0.5">
      <c r="A60" s="369"/>
      <c r="B60" s="369"/>
      <c r="C60" s="369"/>
      <c r="D60" s="357"/>
    </row>
    <row r="61" spans="1:4" x14ac:dyDescent="0.5">
      <c r="A61" s="369"/>
      <c r="B61" s="369"/>
      <c r="C61" s="369"/>
      <c r="D61" s="357"/>
    </row>
    <row r="62" spans="1:4" x14ac:dyDescent="0.5">
      <c r="A62" s="369"/>
      <c r="B62" s="369"/>
      <c r="C62" s="369"/>
      <c r="D62" s="357"/>
    </row>
    <row r="63" spans="1:4" x14ac:dyDescent="0.5">
      <c r="A63" s="372" t="s">
        <v>0</v>
      </c>
      <c r="B63" s="369"/>
      <c r="C63" s="369"/>
      <c r="D63" s="357"/>
    </row>
    <row r="64" spans="1:4" x14ac:dyDescent="0.5">
      <c r="A64" s="369" t="s">
        <v>1</v>
      </c>
      <c r="B64" s="369"/>
      <c r="C64" s="369"/>
      <c r="D64" s="366"/>
    </row>
    <row r="65" spans="1:4" x14ac:dyDescent="0.5">
      <c r="A65" s="369"/>
      <c r="B65" s="369"/>
      <c r="C65" s="369"/>
      <c r="D65" s="357"/>
    </row>
    <row r="66" spans="1:4" x14ac:dyDescent="0.5">
      <c r="A66" s="373" t="s">
        <v>2</v>
      </c>
      <c r="B66" s="373"/>
      <c r="C66" s="52"/>
      <c r="D66" s="357"/>
    </row>
    <row r="67" spans="1:4" x14ac:dyDescent="0.5">
      <c r="A67" s="373" t="s">
        <v>3</v>
      </c>
      <c r="B67" s="373"/>
      <c r="C67" s="373"/>
      <c r="D67" s="357"/>
    </row>
    <row r="68" spans="1:4" x14ac:dyDescent="0.5">
      <c r="A68" s="373" t="s">
        <v>4</v>
      </c>
      <c r="B68" s="373"/>
      <c r="C68" s="373"/>
      <c r="D68" s="357"/>
    </row>
    <row r="69" spans="1:4" x14ac:dyDescent="0.5">
      <c r="A69" s="373" t="s">
        <v>229</v>
      </c>
      <c r="B69" s="373"/>
      <c r="C69" s="373"/>
      <c r="D69" s="357"/>
    </row>
    <row r="70" spans="1:4" x14ac:dyDescent="0.5">
      <c r="A70" s="373" t="s">
        <v>5</v>
      </c>
      <c r="B70" s="373"/>
      <c r="C70" s="373"/>
      <c r="D70" s="357"/>
    </row>
    <row r="71" spans="1:4" x14ac:dyDescent="0.5">
      <c r="A71" s="373"/>
      <c r="B71" s="373"/>
      <c r="C71" s="373"/>
      <c r="D71" s="357"/>
    </row>
    <row r="72" spans="1:4" x14ac:dyDescent="0.5">
      <c r="A72" s="373"/>
      <c r="B72" s="373"/>
      <c r="C72" s="373"/>
      <c r="D72" s="366"/>
    </row>
    <row r="73" spans="1:4" x14ac:dyDescent="0.5">
      <c r="A73" s="373"/>
      <c r="B73" s="373"/>
      <c r="C73" s="373"/>
      <c r="D73" s="357"/>
    </row>
    <row r="74" spans="1:4" x14ac:dyDescent="0.5">
      <c r="A74" s="373"/>
      <c r="B74" s="373"/>
      <c r="C74" s="373"/>
      <c r="D74" s="357"/>
    </row>
    <row r="75" spans="1:4" x14ac:dyDescent="0.5">
      <c r="A75" s="367" t="s">
        <v>217</v>
      </c>
      <c r="B75" s="367"/>
      <c r="C75" s="29"/>
      <c r="D75" s="357"/>
    </row>
    <row r="76" spans="1:4" x14ac:dyDescent="0.5">
      <c r="A76" s="367" t="s">
        <v>6</v>
      </c>
      <c r="B76" s="367"/>
      <c r="C76" s="367"/>
      <c r="D76" s="357"/>
    </row>
    <row r="77" spans="1:4" x14ac:dyDescent="0.5">
      <c r="A77" s="367"/>
      <c r="B77" s="367"/>
      <c r="C77" s="367"/>
      <c r="D77" s="357"/>
    </row>
    <row r="78" spans="1:4" s="1" customFormat="1" ht="21.75" customHeight="1" x14ac:dyDescent="0.3">
      <c r="A78" s="367"/>
      <c r="B78" s="367"/>
      <c r="C78" s="367"/>
      <c r="D78" s="374"/>
    </row>
    <row r="79" spans="1:4" s="1" customFormat="1" ht="21.75" customHeight="1" x14ac:dyDescent="0.3">
      <c r="A79" s="367"/>
      <c r="B79" s="367"/>
      <c r="C79" s="367"/>
      <c r="D79" s="374"/>
    </row>
    <row r="80" spans="1:4" s="1" customFormat="1" ht="18.75" customHeight="1" x14ac:dyDescent="0.3">
      <c r="A80" s="1405" t="s">
        <v>363</v>
      </c>
      <c r="B80" s="1404"/>
      <c r="C80" s="1404"/>
      <c r="D80" s="374"/>
    </row>
    <row r="81" spans="1:4" s="1" customFormat="1" ht="18.75" customHeight="1" x14ac:dyDescent="0.3">
      <c r="A81" s="1407" t="s">
        <v>364</v>
      </c>
      <c r="B81" s="1404"/>
      <c r="C81" s="1404"/>
      <c r="D81" s="374"/>
    </row>
    <row r="82" spans="1:4" s="1" customFormat="1" ht="18.75" customHeight="1" x14ac:dyDescent="0.3">
      <c r="A82" s="1406" t="s">
        <v>367</v>
      </c>
      <c r="B82" s="1404"/>
      <c r="C82" s="1404"/>
      <c r="D82" s="374"/>
    </row>
    <row r="83" spans="1:4" s="1" customFormat="1" ht="18.75" customHeight="1" x14ac:dyDescent="0.3">
      <c r="A83" s="1406" t="s">
        <v>365</v>
      </c>
      <c r="B83" s="1404"/>
      <c r="C83" s="1404"/>
      <c r="D83" s="374"/>
    </row>
    <row r="84" spans="1:4" s="1" customFormat="1" ht="18.75" customHeight="1" x14ac:dyDescent="0.3">
      <c r="A84" s="1406" t="s">
        <v>366</v>
      </c>
      <c r="B84" s="1404"/>
      <c r="C84" s="1404"/>
      <c r="D84" s="374"/>
    </row>
    <row r="85" spans="1:4" s="1" customFormat="1" ht="21.75" customHeight="1" x14ac:dyDescent="0.3">
      <c r="A85" s="1408" t="s">
        <v>73</v>
      </c>
      <c r="B85" s="368"/>
      <c r="C85" s="368"/>
      <c r="D85" s="374"/>
    </row>
    <row r="86" spans="1:4" s="1" customFormat="1" ht="18.75" customHeight="1" x14ac:dyDescent="0.5">
      <c r="A86" s="896" t="s">
        <v>74</v>
      </c>
      <c r="B86" s="358"/>
      <c r="C86" s="358"/>
      <c r="D86" s="374"/>
    </row>
    <row r="87" spans="1:4" s="1" customFormat="1" ht="18.75" customHeight="1" x14ac:dyDescent="0.5">
      <c r="A87" s="896" t="s">
        <v>75</v>
      </c>
      <c r="B87" s="358"/>
      <c r="C87" s="358"/>
      <c r="D87" s="374"/>
    </row>
    <row r="88" spans="1:4" ht="18.75" customHeight="1" x14ac:dyDescent="0.5">
      <c r="A88" s="896" t="s">
        <v>76</v>
      </c>
      <c r="B88" s="358"/>
      <c r="C88" s="358"/>
      <c r="D88" s="357"/>
    </row>
    <row r="89" spans="1:4" ht="18.75" customHeight="1" x14ac:dyDescent="0.5">
      <c r="A89" s="896" t="s">
        <v>218</v>
      </c>
      <c r="B89" s="358"/>
      <c r="C89" s="358"/>
      <c r="D89" s="357"/>
    </row>
    <row r="90" spans="1:4" ht="18.75" customHeight="1" x14ac:dyDescent="0.5">
      <c r="A90" s="896" t="s">
        <v>346</v>
      </c>
      <c r="B90" s="358"/>
      <c r="C90" s="358"/>
      <c r="D90" s="357"/>
    </row>
    <row r="91" spans="1:4" ht="15" customHeight="1" x14ac:dyDescent="0.5">
      <c r="A91" s="368"/>
      <c r="B91" s="368"/>
      <c r="C91" s="368"/>
      <c r="D91" s="357"/>
    </row>
    <row r="92" spans="1:4" ht="15" customHeight="1" x14ac:dyDescent="0.5">
      <c r="A92" s="368" t="s">
        <v>146</v>
      </c>
      <c r="B92" s="368"/>
      <c r="C92" s="368"/>
      <c r="D92" s="357"/>
    </row>
    <row r="106" x14ac:dyDescent="0.5"/>
    <row r="107" x14ac:dyDescent="0.5"/>
    <row r="108" x14ac:dyDescent="0.5"/>
    <row r="109" x14ac:dyDescent="0.5"/>
    <row r="110" x14ac:dyDescent="0.5"/>
    <row r="111" x14ac:dyDescent="0.5"/>
    <row r="112" x14ac:dyDescent="0.5"/>
    <row r="113" x14ac:dyDescent="0.5"/>
    <row r="114" x14ac:dyDescent="0.5"/>
    <row r="115" x14ac:dyDescent="0.5"/>
    <row r="116" x14ac:dyDescent="0.5"/>
    <row r="117" x14ac:dyDescent="0.5"/>
    <row r="118" x14ac:dyDescent="0.5"/>
    <row r="119" x14ac:dyDescent="0.5"/>
    <row r="120" x14ac:dyDescent="0.5"/>
    <row r="121" x14ac:dyDescent="0.5"/>
    <row r="122" x14ac:dyDescent="0.5"/>
    <row r="123" x14ac:dyDescent="0.5"/>
    <row r="124" x14ac:dyDescent="0.5"/>
  </sheetData>
  <sheetProtection algorithmName="SHA-512" hashValue="uHMDaecWAlp/ij7f7NK2QGgrWR6zTEi33Ny5XOvH0//9thunUsQ1fZK9M2g5DXvkbGDkXrtgfYJOoK3R8zkxkg==" saltValue="fGoNWhWEuTaHapTxmIDD4g==" spinCount="100000" sheet="1" objects="1" scenarios="1" formatCells="0"/>
  <mergeCells count="1">
    <mergeCell ref="A1:C1"/>
  </mergeCells>
  <phoneticPr fontId="6" type="noConversion"/>
  <pageMargins left="0.35433070866141736" right="0.35433070866141736" top="0.19685039370078741" bottom="0.19685039370078741" header="0.51181102362204722" footer="0.51181102362204722"/>
  <pageSetup paperSize="9" scale="80" orientation="portrait" blackAndWhite="1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27710" r:id="rId4">
          <objectPr defaultSize="0" r:id="rId5">
            <anchor moveWithCells="1">
              <from>
                <xdr:col>0</xdr:col>
                <xdr:colOff>1590675</xdr:colOff>
                <xdr:row>15</xdr:row>
                <xdr:rowOff>9525</xdr:rowOff>
              </from>
              <to>
                <xdr:col>0</xdr:col>
                <xdr:colOff>1838325</xdr:colOff>
                <xdr:row>15</xdr:row>
                <xdr:rowOff>238125</xdr:rowOff>
              </to>
            </anchor>
          </objectPr>
        </oleObject>
      </mc:Choice>
      <mc:Fallback>
        <oleObject progId="Paint.Picture" shapeId="2771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</sheetPr>
  <dimension ref="A1:HD95"/>
  <sheetViews>
    <sheetView view="pageBreakPreview" zoomScale="85" zoomScaleNormal="85" zoomScaleSheetLayoutView="85" workbookViewId="0">
      <pane xSplit="5" ySplit="6" topLeftCell="G7" activePane="bottomRight" state="frozen"/>
      <selection pane="topRight" activeCell="H1" sqref="H1"/>
      <selection pane="bottomLeft" activeCell="A7" sqref="A7"/>
      <selection pane="bottomRight" activeCell="P13" sqref="P13"/>
    </sheetView>
  </sheetViews>
  <sheetFormatPr defaultColWidth="0" defaultRowHeight="0" customHeight="1" zeroHeight="1" x14ac:dyDescent="0.3"/>
  <cols>
    <col min="1" max="1" width="3.7109375" style="207" customWidth="1"/>
    <col min="2" max="2" width="6.5703125" style="217" customWidth="1"/>
    <col min="3" max="3" width="27.42578125" style="213" customWidth="1"/>
    <col min="4" max="4" width="3.42578125" style="207" customWidth="1"/>
    <col min="5" max="5" width="4.140625" style="210" hidden="1" customWidth="1"/>
    <col min="6" max="6" width="22.85546875" style="217" hidden="1" customWidth="1"/>
    <col min="7" max="7" width="3.28515625" style="207" customWidth="1"/>
    <col min="8" max="14" width="2.7109375" style="207" customWidth="1"/>
    <col min="15" max="15" width="3.28515625" style="207" customWidth="1"/>
    <col min="16" max="18" width="2.7109375" style="207" customWidth="1"/>
    <col min="19" max="19" width="2.7109375" style="207" hidden="1" customWidth="1"/>
    <col min="20" max="20" width="3.42578125" style="207" hidden="1" customWidth="1"/>
    <col min="21" max="22" width="3.28515625" style="207" customWidth="1"/>
    <col min="23" max="27" width="2.7109375" style="207" customWidth="1"/>
    <col min="28" max="29" width="2.7109375" style="207" hidden="1" customWidth="1"/>
    <col min="30" max="30" width="3.28515625" style="207" customWidth="1"/>
    <col min="31" max="31" width="3.42578125" style="207" customWidth="1"/>
    <col min="32" max="32" width="3.7109375" style="207" hidden="1" customWidth="1"/>
    <col min="33" max="33" width="3.5703125" style="207" customWidth="1"/>
    <col min="34" max="34" width="2.7109375" style="207" customWidth="1"/>
    <col min="35" max="35" width="2.7109375" style="207" hidden="1" customWidth="1"/>
    <col min="36" max="41" width="2.7109375" style="207" customWidth="1"/>
    <col min="42" max="42" width="3.42578125" style="207" customWidth="1"/>
    <col min="43" max="44" width="3.42578125" style="207" hidden="1" customWidth="1"/>
    <col min="45" max="45" width="3.28515625" style="207" customWidth="1"/>
    <col min="46" max="46" width="3.5703125" style="207" customWidth="1"/>
    <col min="47" max="48" width="3.7109375" style="207" hidden="1" customWidth="1"/>
    <col min="49" max="49" width="3.7109375" style="207" customWidth="1"/>
    <col min="50" max="50" width="4" style="207" hidden="1" customWidth="1"/>
    <col min="51" max="51" width="3" style="207" customWidth="1"/>
    <col min="52" max="52" width="3.7109375" style="214" customWidth="1"/>
    <col min="53" max="53" width="27.140625" style="213" customWidth="1"/>
    <col min="54" max="58" width="3.5703125" style="214" customWidth="1"/>
    <col min="59" max="59" width="4.28515625" style="214" customWidth="1"/>
    <col min="60" max="69" width="3.7109375" style="214" customWidth="1"/>
    <col min="70" max="70" width="4.28515625" style="218" customWidth="1"/>
    <col min="71" max="71" width="15.28515625" style="213" customWidth="1"/>
    <col min="72" max="72" width="1.7109375" style="230" customWidth="1"/>
    <col min="73" max="73" width="6" style="215" customWidth="1"/>
    <col min="74" max="74" width="6" style="216" customWidth="1"/>
    <col min="75" max="75" width="5.7109375" style="215" customWidth="1"/>
    <col min="76" max="76" width="7.140625" style="215" customWidth="1"/>
    <col min="77" max="77" width="5.7109375" style="215" customWidth="1"/>
    <col min="78" max="78" width="11.140625" style="215" customWidth="1"/>
    <col min="79" max="79" width="9.140625" style="215"/>
    <col min="80" max="179" width="0" style="215" hidden="1" customWidth="1"/>
    <col min="180" max="212" width="0" style="69" hidden="1" customWidth="1"/>
    <col min="213" max="213" width="0" style="215" hidden="1" customWidth="1"/>
    <col min="214" max="16384" width="0" style="215" hidden="1"/>
  </cols>
  <sheetData>
    <row r="1" spans="1:212" s="68" customFormat="1" ht="36" customHeight="1" thickBot="1" x14ac:dyDescent="0.45">
      <c r="A1" s="57"/>
      <c r="B1" s="56"/>
      <c r="C1" s="65"/>
      <c r="D1" s="58"/>
      <c r="E1" s="59"/>
      <c r="F1" s="60"/>
      <c r="G1" s="61" t="str">
        <f>IF(ปก!$C$10="กิจกรรมพัฒนาผู้เรียน","","อัตราส่วนคะแนน  คะแนนเก็บ : คะแนนกลางภาค : ปลายภาค ")</f>
        <v xml:space="preserve">อัตราส่วนคะแนน  คะแนนเก็บ : คะแนนกลางภาค : ปลายภาค </v>
      </c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1286">
        <f>IF(C6="","",IF(ปก!$C$10="กิจกรรมพัฒนาผู้เรียน","",O5+AE5))</f>
        <v>0</v>
      </c>
      <c r="X1" s="1287" t="str">
        <f>IF(ปก!$C$10="กิจกรรมพัฒนาผู้เรียน","",":")</f>
        <v>:</v>
      </c>
      <c r="Y1" s="1288">
        <f>IF(ปก!$C$10="กิจกรรมพัฒนาผู้เรียน","",U5)</f>
        <v>0</v>
      </c>
      <c r="Z1" s="1287" t="str">
        <f>IF(ปก!$C$10="กิจกรรมพัฒนาผู้เรียน","",":")</f>
        <v>:</v>
      </c>
      <c r="AA1" s="1286">
        <f>IF(ปก!$C$10="กิจกรรมพัฒนาผู้เรียน","",AP5)</f>
        <v>0</v>
      </c>
      <c r="AB1" s="1289"/>
      <c r="AC1" s="1596" t="str">
        <f>IF(C6="","",IF(ปก!$C$10="กิจกรรมพัฒนาผู้เรียน","","คะแนนเก็บ : ปลายภาค "&amp;(W1+Y1)&amp;" : "&amp;AA1))</f>
        <v>คะแนนเก็บ : ปลายภาค 0 : 0</v>
      </c>
      <c r="AD1" s="1596"/>
      <c r="AE1" s="1596"/>
      <c r="AF1" s="1596"/>
      <c r="AG1" s="1596"/>
      <c r="AH1" s="1596"/>
      <c r="AI1" s="1596"/>
      <c r="AJ1" s="1596"/>
      <c r="AK1" s="1596"/>
      <c r="AL1" s="1596"/>
      <c r="AM1" s="1596"/>
      <c r="AN1" s="1596"/>
      <c r="AO1" s="1596"/>
      <c r="AP1" s="1596"/>
      <c r="AQ1" s="1596"/>
      <c r="AR1" s="1596"/>
      <c r="AS1" s="1596"/>
      <c r="AT1" s="1281" t="str">
        <f>IF(AY1="","",100-AY1)</f>
        <v/>
      </c>
      <c r="AU1" s="1282"/>
      <c r="AV1" s="1282"/>
      <c r="AW1" s="1283" t="str">
        <f>IF(AT1="","",":")</f>
        <v/>
      </c>
      <c r="AX1" s="1284"/>
      <c r="AY1" s="1285"/>
      <c r="AZ1" s="1549" t="s">
        <v>341</v>
      </c>
      <c r="BA1" s="1549"/>
      <c r="BB1" s="63" t="str">
        <f>IF(ปก!$C$10="กิจกรรมพัฒนาผู้เรียน","กิจกรรมพัฒนาผู้เรียนไม่ใช้","การประเมินอ่าน คิด วิเคราะห์ ฯ และการประมินคุณลักษณะ ")</f>
        <v xml:space="preserve">การประเมินอ่าน คิด วิเคราะห์ ฯ และการประมินคุณลักษณะ </v>
      </c>
      <c r="BC1" s="64"/>
      <c r="BD1" s="64"/>
      <c r="BE1" s="64"/>
      <c r="BF1" s="64"/>
      <c r="BG1" s="64"/>
      <c r="BH1" s="1428"/>
      <c r="BI1" s="1428"/>
      <c r="BJ1" s="1429"/>
      <c r="BK1" s="1430"/>
      <c r="BL1" s="1430"/>
      <c r="BM1" s="1430"/>
      <c r="BN1" s="1430"/>
      <c r="BO1" s="1430"/>
      <c r="BP1" s="1430"/>
      <c r="BQ1" s="1430"/>
      <c r="BR1" s="1430"/>
      <c r="BS1" s="1203"/>
      <c r="BT1" s="66"/>
      <c r="BU1" s="66"/>
      <c r="BV1" s="67"/>
      <c r="BW1" s="66">
        <v>9</v>
      </c>
      <c r="BX1" s="66"/>
      <c r="BY1" s="66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</row>
    <row r="2" spans="1:212" s="74" customFormat="1" ht="24" customHeight="1" thickBot="1" x14ac:dyDescent="0.4">
      <c r="A2" s="1580" t="s">
        <v>28</v>
      </c>
      <c r="B2" s="1583" t="s">
        <v>228</v>
      </c>
      <c r="C2" s="1577" t="s">
        <v>29</v>
      </c>
      <c r="D2" s="1586" t="s">
        <v>137</v>
      </c>
      <c r="E2" s="70"/>
      <c r="F2" s="1624" t="s">
        <v>201</v>
      </c>
      <c r="G2" s="1589" t="s">
        <v>28</v>
      </c>
      <c r="H2" s="1567" t="s">
        <v>111</v>
      </c>
      <c r="I2" s="1567"/>
      <c r="J2" s="1567"/>
      <c r="K2" s="1567"/>
      <c r="L2" s="1567"/>
      <c r="M2" s="1567"/>
      <c r="N2" s="1567"/>
      <c r="O2" s="1592"/>
      <c r="P2" s="1566" t="s">
        <v>112</v>
      </c>
      <c r="Q2" s="1567"/>
      <c r="R2" s="1567"/>
      <c r="S2" s="1567"/>
      <c r="T2" s="1567"/>
      <c r="U2" s="1568"/>
      <c r="V2" s="1597" t="s">
        <v>191</v>
      </c>
      <c r="W2" s="1600" t="s">
        <v>113</v>
      </c>
      <c r="X2" s="1601"/>
      <c r="Y2" s="1601"/>
      <c r="Z2" s="1601"/>
      <c r="AA2" s="1601"/>
      <c r="AB2" s="1601"/>
      <c r="AC2" s="1601"/>
      <c r="AD2" s="1601"/>
      <c r="AE2" s="1602"/>
      <c r="AF2" s="1605"/>
      <c r="AG2" s="1619" t="s">
        <v>36</v>
      </c>
      <c r="AH2" s="1600" t="s">
        <v>296</v>
      </c>
      <c r="AI2" s="1601"/>
      <c r="AJ2" s="1601"/>
      <c r="AK2" s="1601"/>
      <c r="AL2" s="1601"/>
      <c r="AM2" s="1601"/>
      <c r="AN2" s="1601"/>
      <c r="AO2" s="1601"/>
      <c r="AP2" s="1602"/>
      <c r="AQ2" s="1280"/>
      <c r="AR2" s="1280"/>
      <c r="AS2" s="1597" t="s">
        <v>192</v>
      </c>
      <c r="AT2" s="1616" t="s">
        <v>31</v>
      </c>
      <c r="AU2" s="1572" t="s">
        <v>42</v>
      </c>
      <c r="AV2" s="1240"/>
      <c r="AW2" s="1572" t="s">
        <v>42</v>
      </c>
      <c r="AX2" s="1563" t="s">
        <v>41</v>
      </c>
      <c r="AY2" s="1563" t="s">
        <v>41</v>
      </c>
      <c r="AZ2" s="1552" t="s">
        <v>28</v>
      </c>
      <c r="BA2" s="1577" t="str">
        <f>C2</f>
        <v>ชื่อ - สกุล</v>
      </c>
      <c r="BB2" s="1277">
        <v>1</v>
      </c>
      <c r="BC2" s="1278">
        <v>2</v>
      </c>
      <c r="BD2" s="1279">
        <v>3</v>
      </c>
      <c r="BE2" s="1277">
        <v>4</v>
      </c>
      <c r="BF2" s="1278">
        <v>5</v>
      </c>
      <c r="BG2" s="1561" t="str">
        <f>IF(ปก!$C$10="กิจกรรมพัฒนาผู้เรียน","","สรุปการประเมิน")</f>
        <v>สรุปการประเมิน</v>
      </c>
      <c r="BH2" s="1276">
        <v>1</v>
      </c>
      <c r="BI2" s="1276">
        <v>2</v>
      </c>
      <c r="BJ2" s="1276">
        <v>3</v>
      </c>
      <c r="BK2" s="1276">
        <v>4</v>
      </c>
      <c r="BL2" s="1276">
        <v>5</v>
      </c>
      <c r="BM2" s="1276">
        <v>6</v>
      </c>
      <c r="BN2" s="1276">
        <v>7</v>
      </c>
      <c r="BO2" s="1276">
        <v>8</v>
      </c>
      <c r="BP2" s="1276">
        <f>IF(ตัวชี้วัด!$B$51="","",ตัวชี้วัด!$B$51)</f>
        <v>9</v>
      </c>
      <c r="BQ2" s="1276">
        <f>IF(ตัวชี้วัด!$B$52="","",ตัวชี้วัด!$B$52)</f>
        <v>10</v>
      </c>
      <c r="BR2" s="1561" t="str">
        <f>IF(ปก!$C$10="กิจกรรมพัฒนาผู้เรียน","","สรุปการประเมิน")</f>
        <v>สรุปการประเมิน</v>
      </c>
      <c r="BS2" s="1569" t="s">
        <v>30</v>
      </c>
      <c r="BT2" s="71"/>
      <c r="BU2" s="72"/>
      <c r="BV2" s="72"/>
      <c r="BW2" s="73"/>
      <c r="BX2" s="72"/>
      <c r="BY2" s="72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</row>
    <row r="3" spans="1:212" s="74" customFormat="1" ht="30" customHeight="1" thickBot="1" x14ac:dyDescent="0.35">
      <c r="A3" s="1581"/>
      <c r="B3" s="1584"/>
      <c r="C3" s="1578"/>
      <c r="D3" s="1587"/>
      <c r="E3" s="75"/>
      <c r="F3" s="1625"/>
      <c r="G3" s="1590"/>
      <c r="H3" s="1575" t="str">
        <f>IF(ปก!$C$10="กิจกรรมพัฒนาผู้เรียน","กิจกรรม","")</f>
        <v/>
      </c>
      <c r="I3" s="1217"/>
      <c r="J3" s="76"/>
      <c r="K3" s="76"/>
      <c r="L3" s="76"/>
      <c r="M3" s="1218"/>
      <c r="N3" s="1593" t="s">
        <v>185</v>
      </c>
      <c r="O3" s="1603" t="s">
        <v>31</v>
      </c>
      <c r="P3" s="77"/>
      <c r="Q3" s="78"/>
      <c r="R3" s="79"/>
      <c r="S3" s="1628" t="s">
        <v>115</v>
      </c>
      <c r="T3" s="80"/>
      <c r="U3" s="1630" t="s">
        <v>31</v>
      </c>
      <c r="V3" s="1598"/>
      <c r="W3" s="1575" t="str">
        <f>IF(ปก!$C$10="กิจกรรมพัฒนาผู้เรียน","กิจกรรม","")</f>
        <v/>
      </c>
      <c r="X3" s="81"/>
      <c r="Y3" s="82"/>
      <c r="Z3" s="81"/>
      <c r="AA3" s="81"/>
      <c r="AB3" s="81"/>
      <c r="AC3" s="1221"/>
      <c r="AD3" s="1593" t="s">
        <v>185</v>
      </c>
      <c r="AE3" s="1603" t="s">
        <v>31</v>
      </c>
      <c r="AF3" s="1606"/>
      <c r="AG3" s="1620"/>
      <c r="AH3" s="83"/>
      <c r="AI3" s="81"/>
      <c r="AJ3" s="81"/>
      <c r="AK3" s="1090"/>
      <c r="AL3" s="1609" t="str">
        <f>IF($AT$1="","","รวมปลาย")</f>
        <v/>
      </c>
      <c r="AM3" s="1607" t="str">
        <f>IF($AT$1="","","ร้อยละ "&amp;AT1)</f>
        <v/>
      </c>
      <c r="AN3" s="1611" t="str">
        <f>IF($AT$1="","","สอบกลาง")</f>
        <v/>
      </c>
      <c r="AO3" s="1613" t="str">
        <f>IF($AT$1="","","ร้อยละ "&amp;AY1)</f>
        <v/>
      </c>
      <c r="AP3" s="1622" t="s">
        <v>297</v>
      </c>
      <c r="AQ3" s="84"/>
      <c r="AR3" s="85"/>
      <c r="AS3" s="1598"/>
      <c r="AT3" s="1617"/>
      <c r="AU3" s="1573"/>
      <c r="AV3" s="1241"/>
      <c r="AW3" s="1573"/>
      <c r="AX3" s="1564"/>
      <c r="AY3" s="1564"/>
      <c r="AZ3" s="1553"/>
      <c r="BA3" s="1578"/>
      <c r="BB3" s="1555" t="s">
        <v>322</v>
      </c>
      <c r="BC3" s="1557" t="s">
        <v>323</v>
      </c>
      <c r="BD3" s="1557" t="s">
        <v>324</v>
      </c>
      <c r="BE3" s="1557" t="s">
        <v>325</v>
      </c>
      <c r="BF3" s="1557" t="s">
        <v>326</v>
      </c>
      <c r="BG3" s="1562"/>
      <c r="BH3" s="1559" t="s">
        <v>314</v>
      </c>
      <c r="BI3" s="1559" t="s">
        <v>315</v>
      </c>
      <c r="BJ3" s="1559" t="s">
        <v>316</v>
      </c>
      <c r="BK3" s="1559" t="s">
        <v>317</v>
      </c>
      <c r="BL3" s="1559" t="s">
        <v>318</v>
      </c>
      <c r="BM3" s="1559" t="s">
        <v>319</v>
      </c>
      <c r="BN3" s="1559" t="s">
        <v>320</v>
      </c>
      <c r="BO3" s="1559" t="s">
        <v>321</v>
      </c>
      <c r="BP3" s="1559" t="str">
        <f>IF(BP2="","","คุณลักษณฯ "&amp;BP2)</f>
        <v>คุณลักษณฯ 9</v>
      </c>
      <c r="BQ3" s="1559" t="str">
        <f>IF(BQ2="","","คุณลักษณฯ "&amp;BQ2)</f>
        <v>คุณลักษณฯ 10</v>
      </c>
      <c r="BR3" s="1562"/>
      <c r="BS3" s="1570"/>
      <c r="BT3" s="71"/>
      <c r="BU3" s="86"/>
      <c r="BV3" s="87"/>
      <c r="BW3" s="88"/>
      <c r="BX3" s="87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</row>
    <row r="4" spans="1:212" s="74" customFormat="1" ht="15.75" customHeight="1" thickBot="1" x14ac:dyDescent="0.35">
      <c r="A4" s="1581"/>
      <c r="B4" s="1584"/>
      <c r="C4" s="1578"/>
      <c r="D4" s="1587"/>
      <c r="E4" s="75"/>
      <c r="F4" s="1625"/>
      <c r="G4" s="1590"/>
      <c r="H4" s="1576"/>
      <c r="I4" s="1219"/>
      <c r="J4" s="89"/>
      <c r="K4" s="89"/>
      <c r="L4" s="89"/>
      <c r="M4" s="1220"/>
      <c r="N4" s="1594"/>
      <c r="O4" s="1627"/>
      <c r="P4" s="90"/>
      <c r="Q4" s="91"/>
      <c r="R4" s="92"/>
      <c r="S4" s="1629"/>
      <c r="T4" s="93"/>
      <c r="U4" s="1631"/>
      <c r="V4" s="1599"/>
      <c r="W4" s="1576"/>
      <c r="X4" s="94"/>
      <c r="Y4" s="94"/>
      <c r="Z4" s="94"/>
      <c r="AA4" s="94"/>
      <c r="AB4" s="94"/>
      <c r="AC4" s="1222"/>
      <c r="AD4" s="1594"/>
      <c r="AE4" s="1604"/>
      <c r="AF4" s="95"/>
      <c r="AG4" s="1621"/>
      <c r="AH4" s="96"/>
      <c r="AI4" s="94"/>
      <c r="AJ4" s="94"/>
      <c r="AK4" s="1091"/>
      <c r="AL4" s="1610"/>
      <c r="AM4" s="1608"/>
      <c r="AN4" s="1612"/>
      <c r="AO4" s="1614"/>
      <c r="AP4" s="1623"/>
      <c r="AQ4" s="97"/>
      <c r="AR4" s="97"/>
      <c r="AS4" s="1599"/>
      <c r="AT4" s="1618"/>
      <c r="AU4" s="1573"/>
      <c r="AV4" s="1241"/>
      <c r="AW4" s="1573"/>
      <c r="AX4" s="1564"/>
      <c r="AY4" s="1564"/>
      <c r="AZ4" s="1553"/>
      <c r="BA4" s="1578"/>
      <c r="BB4" s="1556"/>
      <c r="BC4" s="1558"/>
      <c r="BD4" s="1558"/>
      <c r="BE4" s="1558"/>
      <c r="BF4" s="1558"/>
      <c r="BG4" s="1562"/>
      <c r="BH4" s="1560"/>
      <c r="BI4" s="1560"/>
      <c r="BJ4" s="1560"/>
      <c r="BK4" s="1560"/>
      <c r="BL4" s="1560"/>
      <c r="BM4" s="1560"/>
      <c r="BN4" s="1560"/>
      <c r="BO4" s="1560"/>
      <c r="BP4" s="1560"/>
      <c r="BQ4" s="1560"/>
      <c r="BR4" s="1562"/>
      <c r="BS4" s="1570"/>
      <c r="BT4" s="71"/>
      <c r="BU4" s="86"/>
      <c r="BV4" s="87"/>
      <c r="BW4" s="88"/>
      <c r="BX4" s="87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</row>
    <row r="5" spans="1:212" s="68" customFormat="1" ht="18" customHeight="1" thickBot="1" x14ac:dyDescent="0.35">
      <c r="A5" s="1582"/>
      <c r="B5" s="1585"/>
      <c r="C5" s="1579"/>
      <c r="D5" s="1588"/>
      <c r="E5" s="98"/>
      <c r="F5" s="1626"/>
      <c r="G5" s="1591"/>
      <c r="H5" s="951" t="str">
        <f>IF(ปก!$C$10="กิจกรรมพัฒนาผู้เรียน",เวลา!EQ1,"")</f>
        <v/>
      </c>
      <c r="I5" s="1216"/>
      <c r="J5" s="1205"/>
      <c r="K5" s="1205"/>
      <c r="L5" s="1205"/>
      <c r="M5" s="1206"/>
      <c r="N5" s="1595"/>
      <c r="O5" s="99">
        <f>IF(C6="","",SUM(H5:N5))</f>
        <v>0</v>
      </c>
      <c r="P5" s="1204"/>
      <c r="Q5" s="1205"/>
      <c r="R5" s="1205"/>
      <c r="S5" s="100">
        <f>IF(U5="","",U5/2)</f>
        <v>0</v>
      </c>
      <c r="T5" s="101"/>
      <c r="U5" s="102">
        <f>IF(C6="","",SUM(P5:R5))</f>
        <v>0</v>
      </c>
      <c r="V5" s="103">
        <f>IF(U5="","",U5+O5)</f>
        <v>0</v>
      </c>
      <c r="W5" s="951" t="str">
        <f>IF(ปก!$C$10="กิจกรรมพัฒนาผู้เรียน",เวลา!EQ1,"")</f>
        <v/>
      </c>
      <c r="X5" s="1205"/>
      <c r="Y5" s="1205"/>
      <c r="Z5" s="1205"/>
      <c r="AA5" s="1205"/>
      <c r="AB5" s="1205"/>
      <c r="AC5" s="1206"/>
      <c r="AD5" s="1595"/>
      <c r="AE5" s="102">
        <f>IF(C6="","",SUM(W5:AD5))</f>
        <v>0</v>
      </c>
      <c r="AF5" s="104"/>
      <c r="AG5" s="102">
        <f>IF(C6="","",(AF5+AE5+U5+O5))</f>
        <v>0</v>
      </c>
      <c r="AH5" s="1204"/>
      <c r="AI5" s="1205"/>
      <c r="AJ5" s="1205"/>
      <c r="AK5" s="1205"/>
      <c r="AL5" s="1093" t="str">
        <f>IF($AT$1="","",SUM(AH5:AK5))</f>
        <v/>
      </c>
      <c r="AM5" s="1231" t="str">
        <f>IF($AT$1="","",$AL$5/100*$AT$1)</f>
        <v/>
      </c>
      <c r="AN5" s="1092"/>
      <c r="AO5" s="1094" t="str">
        <f>IF($AT$1="","",AL5-AM5)</f>
        <v/>
      </c>
      <c r="AP5" s="1087">
        <f>IF($AT$1="",SUM(AH5:AK5),AM5+AO5)</f>
        <v>0</v>
      </c>
      <c r="AQ5" s="1065">
        <f>ROUND(IF(C6="","",AG5+AP5),0)</f>
        <v>0</v>
      </c>
      <c r="AR5" s="1066">
        <f>ROUND(AQ5,0)</f>
        <v>0</v>
      </c>
      <c r="AS5" s="107">
        <f>IF(AP5="","",AP5+AE5)</f>
        <v>0</v>
      </c>
      <c r="AT5" s="102">
        <f>IF(AP5="","",IF(AG5=0,0,IF(ปก!$C$10="กิจกรรมพัฒนาผู้เรียน",AQ5/$AQ$5*100,AQ5)))</f>
        <v>0</v>
      </c>
      <c r="AU5" s="1574"/>
      <c r="AV5" s="1242"/>
      <c r="AW5" s="1574"/>
      <c r="AX5" s="1565"/>
      <c r="AY5" s="1565"/>
      <c r="AZ5" s="1554"/>
      <c r="BA5" s="1579"/>
      <c r="BB5" s="1556"/>
      <c r="BC5" s="1558"/>
      <c r="BD5" s="1558"/>
      <c r="BE5" s="1558"/>
      <c r="BF5" s="1558"/>
      <c r="BG5" s="1562"/>
      <c r="BH5" s="1560"/>
      <c r="BI5" s="1560"/>
      <c r="BJ5" s="1560"/>
      <c r="BK5" s="1560"/>
      <c r="BL5" s="1560"/>
      <c r="BM5" s="1560"/>
      <c r="BN5" s="1560"/>
      <c r="BO5" s="1560"/>
      <c r="BP5" s="1560"/>
      <c r="BQ5" s="1560"/>
      <c r="BR5" s="1562"/>
      <c r="BS5" s="1571"/>
      <c r="BT5" s="71"/>
      <c r="BU5" s="109"/>
      <c r="BV5" s="110"/>
      <c r="BW5" s="111"/>
      <c r="BX5" s="110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</row>
    <row r="6" spans="1:212" s="141" customFormat="1" ht="18" customHeight="1" thickBot="1" x14ac:dyDescent="0.35">
      <c r="A6" s="1305">
        <f>IF(C6="","",1)</f>
        <v>1</v>
      </c>
      <c r="B6" s="1243" t="s">
        <v>419</v>
      </c>
      <c r="C6" s="114" t="s">
        <v>395</v>
      </c>
      <c r="D6" s="115" t="str">
        <f t="shared" ref="D6:D20" si="0">IF(C6="","","เรียน")</f>
        <v>เรียน</v>
      </c>
      <c r="E6" s="116" t="str">
        <f>IF(D6="ออก",1,IF(D6="ย้าย",1,IF(D6="พัก",1,"")))</f>
        <v/>
      </c>
      <c r="F6" s="117"/>
      <c r="G6" s="118">
        <f t="shared" ref="G6:G37" si="1">A6</f>
        <v>1</v>
      </c>
      <c r="H6" s="952" t="str">
        <f>IF($C6="","",IF(ปก!$C$10="กิจกรรมพัฒนาผู้เรียน",เวลา!$EI7,""))</f>
        <v/>
      </c>
      <c r="I6" s="1207"/>
      <c r="J6" s="1208"/>
      <c r="K6" s="1208"/>
      <c r="L6" s="1208"/>
      <c r="M6" s="1209"/>
      <c r="N6" s="121"/>
      <c r="O6" s="1056">
        <f t="shared" ref="O6:O37" si="2">IF(C6="","",SUM(H6:N6))</f>
        <v>0</v>
      </c>
      <c r="P6" s="1207"/>
      <c r="Q6" s="1208"/>
      <c r="R6" s="1208"/>
      <c r="S6" s="123"/>
      <c r="T6" s="124">
        <f t="shared" ref="T6:T37" si="3">SUM(P6:S6)</f>
        <v>0</v>
      </c>
      <c r="U6" s="122">
        <f t="shared" ref="U6:U37" si="4">IF(C6="","",IF(S6="",P6+Q6+R6,IF(T6&lt;$S$5,P6+Q6+R6+S6,$S$5)))</f>
        <v>0</v>
      </c>
      <c r="V6" s="1053">
        <f t="shared" ref="V6:V37" si="5">IF(C6="","",U6+O6)</f>
        <v>0</v>
      </c>
      <c r="W6" s="952" t="str">
        <f>IF($C6="","",IF(ปก!$C$10="กิจกรรมพัฒนาผู้เรียน",เวลา!$EI7,""))</f>
        <v/>
      </c>
      <c r="X6" s="1208"/>
      <c r="Y6" s="1208"/>
      <c r="Z6" s="1208"/>
      <c r="AA6" s="1208"/>
      <c r="AB6" s="1208"/>
      <c r="AC6" s="1209"/>
      <c r="AD6" s="121"/>
      <c r="AE6" s="1056">
        <f t="shared" ref="AE6:AE37" si="6">IF(C6="","",SUM(W6:AD6))</f>
        <v>0</v>
      </c>
      <c r="AF6" s="1059"/>
      <c r="AG6" s="1060">
        <f t="shared" ref="AG6:AG37" si="7">IF(C6="","",AF6+AE6+U6+O6)</f>
        <v>0</v>
      </c>
      <c r="AH6" s="1207"/>
      <c r="AI6" s="1208"/>
      <c r="AJ6" s="1208"/>
      <c r="AK6" s="1208"/>
      <c r="AL6" s="1088" t="str">
        <f t="shared" ref="AL6:AL37" si="8">IF(C6="","",IF($AT$1="","",SUM(AH6:AK6)))</f>
        <v/>
      </c>
      <c r="AM6" s="1232" t="str">
        <f t="shared" ref="AM6:AM37" si="9">IF(C6="","",IF($AT$1="","",(AL6/100*$AT$1)))</f>
        <v/>
      </c>
      <c r="AN6" s="1200"/>
      <c r="AO6" s="1235" t="str">
        <f t="shared" ref="AO6:AO37" si="10">IF(C6="","",IF($AT$1="","",IF($AN$5="","",($AO$5/$AN$5*AN6))))</f>
        <v/>
      </c>
      <c r="AP6" s="1075">
        <f t="shared" ref="AP6:AP37" si="11">IF(C6="","",IF($AT$1="",SUM(AH6:AK6),(AM6+AO6)))</f>
        <v>0</v>
      </c>
      <c r="AQ6" s="1056">
        <f t="shared" ref="AQ6:AQ37" si="12">IF(C6="","",IF(O6=0,0,IF(AE6=0,0,IF(AG6+AP6&gt;100,"เกิน",AG6+AP6))))</f>
        <v>0</v>
      </c>
      <c r="AR6" s="1066">
        <f t="shared" ref="AR6:AR65" si="13">ROUND(AQ6,0)</f>
        <v>0</v>
      </c>
      <c r="AS6" s="1067">
        <f t="shared" ref="AS6:AS37" si="14">IF(C6="","",AP6+AE6)</f>
        <v>0</v>
      </c>
      <c r="AT6" s="130">
        <f>IF(AP6="","",IF(D6="พัก","-",IF(D6="ออก","-",IF(D6="ร","-",IF(D6="มส","-",IF(AG6=0,0,IF(ปก!$C$10="กิจกรรมพัฒนาผู้เรียน",AR6/$AR$5*100,AR6)))))))</f>
        <v>0</v>
      </c>
      <c r="AU6" s="131" t="str">
        <f t="shared" ref="AU6:AU37" si="15">IF(C6="","",IF(D6="ออก","",IF(D6="พัก","",IF(D6="ย้าย","",IF(D6="","ผิด",IF(D6="ร","ร",IF(D6="มส","มส",VLOOKUP(AT6,AG$70:AI$78,3))))))))</f>
        <v>0</v>
      </c>
      <c r="AV6" s="132" t="str">
        <f>IF(AU6="","",IF(ปก!$C$10="กิจกรรมพัฒนาผู้เรียน",(VLOOKUP(AT6,AG$79:AI$81,3)),AU6))</f>
        <v>0</v>
      </c>
      <c r="AW6" s="1296" t="str">
        <f t="shared" ref="AW6:AW37" si="16">IF(C6="","",IF(AP6="ผิด","ผิด",IF(AV6="","---",AV6)))</f>
        <v>0</v>
      </c>
      <c r="AX6" s="134">
        <f t="shared" ref="AX6:AX37" si="17">IF(C6="","",IF(AU6="","",IF(D6="","ผิด",IF(AU6="ร","",IF(AU6="มส","",RANK(AT6,AT$6:AT$65,0))))))</f>
        <v>1</v>
      </c>
      <c r="AY6" s="733">
        <f t="shared" ref="AY6:AY37" si="18">IF(C6="","",IF(AX6="","-",AX6))</f>
        <v>1</v>
      </c>
      <c r="AZ6" s="1299">
        <f t="shared" ref="AZ6:AZ37" si="19">A6</f>
        <v>1</v>
      </c>
      <c r="BA6" s="1273" t="str">
        <f>IF($C6="","",C6)</f>
        <v>นางสาว ปริฉัตร  เดชพพันธุ์</v>
      </c>
      <c r="BB6" s="137">
        <f>IF($C6="","",IF(ปก!$C$10="กิจกรรมพัฒนาผู้เรียน","-",IF($D6="พัก","-",IF($D6="ออก","-",VLOOKUP($AW6,$BU$7:$BW$12,3)))))</f>
        <v>1</v>
      </c>
      <c r="BC6" s="137">
        <f>IF($C6="","",IF(ปก!$C$10="กิจกรรมพัฒนาผู้เรียน","-",IF($D6="พัก","-",IF($D6="ออก","-",VLOOKUP($AW6,$BU$7:$BW$12,3)))))</f>
        <v>1</v>
      </c>
      <c r="BD6" s="137">
        <f>IF($C6="","",IF(ปก!$C$10="กิจกรรมพัฒนาผู้เรียน","-",IF($D6="พัก","-",IF($D6="ออก","-",VLOOKUP($AW6,$BU$7:$BW$12,3)))))</f>
        <v>1</v>
      </c>
      <c r="BE6" s="137">
        <f>IF($C6="","",IF(ปก!$C$10="กิจกรรมพัฒนาผู้เรียน","-",IF($D6="พัก","-",IF($D6="ออก","-",VLOOKUP($AW6,$BU$7:$BW$12,3)))))</f>
        <v>1</v>
      </c>
      <c r="BF6" s="137">
        <f>IF($C6="","",IF(ปก!$C$10="กิจกรรมพัฒนาผู้เรียน","-",IF($D6="พัก","-",IF($D6="ออก","-",VLOOKUP($AW6,$BU$7:$BW$12,3)))))</f>
        <v>1</v>
      </c>
      <c r="BG6" s="1290">
        <f>IF($C6="","",IF(ปก!$C$10="กิจกรรมพัฒนาผู้เรียน","-",IF($D6="พัก","-",IF($D6="ออก","-",(ROUND(MODE(BB6:BF6),0))))))</f>
        <v>1</v>
      </c>
      <c r="BH6" s="1270">
        <f>IF($C6="","",IF(ปก!$C$10="กิจกรรมพัฒนาผู้เรียน","-",IF($D6="พัก","-",IF($D6="ออก","-",VLOOKUP($AW6,$BU$7:$BW$12,3)))))</f>
        <v>1</v>
      </c>
      <c r="BI6" s="1270">
        <f>IF($C6="","",IF(ปก!$C$10="กิจกรรมพัฒนาผู้เรียน","-",IF($D6="พัก","-",IF($D6="ออก","-",VLOOKUP($AW6,$BU$7:$BW$12,3)))))</f>
        <v>1</v>
      </c>
      <c r="BJ6" s="1270">
        <f>IF($C6="","",IF(ปก!$C$10="กิจกรรมพัฒนาผู้เรียน","-",IF($D6="พัก","-",IF($D6="ออก","-",VLOOKUP($AW6,$BU$7:$BW$12,3)))))</f>
        <v>1</v>
      </c>
      <c r="BK6" s="1270">
        <f>IF($C6="","",IF(ปก!$C$10="กิจกรรมพัฒนาผู้เรียน","-",IF($D6="พัก","-",IF($D6="ออก","-",VLOOKUP($AW6,$BU$7:$BW$12,3)))))</f>
        <v>1</v>
      </c>
      <c r="BL6" s="1270">
        <f>IF($C6="","",IF(ปก!$C$10="กิจกรรมพัฒนาผู้เรียน","-",IF($D6="พัก","-",IF($D6="ออก","-",VLOOKUP($AW6,$BU$7:$BW$12,3)))))</f>
        <v>1</v>
      </c>
      <c r="BM6" s="1270">
        <f>IF($C6="","",IF(ปก!$C$10="กิจกรรมพัฒนาผู้เรียน","-",IF($D6="พัก","-",IF($D6="ออก","-",VLOOKUP($AW6,$BU$7:$BW$12,3)))))</f>
        <v>1</v>
      </c>
      <c r="BN6" s="1270">
        <f>IF($C6="","",IF(ปก!$C$10="กิจกรรมพัฒนาผู้เรียน","-",IF($D6="พัก","-",IF($D6="ออก","-",VLOOKUP($AW6,$BU$7:$BW$12,3)))))</f>
        <v>1</v>
      </c>
      <c r="BO6" s="1270">
        <f>IF($C6="","",IF(ปก!$C$10="กิจกรรมพัฒนาผู้เรียน","-",IF($D6="พัก","-",IF($D6="ออก","-",VLOOKUP($AW6,$BU$7:$BW$12,3)))))</f>
        <v>1</v>
      </c>
      <c r="BP6" s="1270">
        <f>IF($C6="","",IF(ปก!$C$10="กิจกรรมพัฒนาผู้เรียน","-",IF($BP$2="","",IF($D6="พัก","-",IF($D6="ออก","-",VLOOKUP($AW6,$BU$7:$BW$12,3))))))</f>
        <v>1</v>
      </c>
      <c r="BQ6" s="1270">
        <f>IF($C6="","",IF(ปก!$C$10="กิจกรรมพัฒนาผู้เรียน","-",IF($BQ$2="","",IF($D6="พัก","-",IF($D6="ออก","-",VLOOKUP($AW6,$BU$7:$BW$12,3))))))</f>
        <v>1</v>
      </c>
      <c r="BR6" s="1293">
        <f>IF($C6="","",IF(ปก!$C$10="กิจกรรมพัฒนาผู้เรียน","-",IF($D6="พัก","-",IF($D6="ออก","-",(ROUND(MODE(BH6:BP6),0))))))</f>
        <v>1</v>
      </c>
      <c r="BS6" s="136"/>
      <c r="BT6" s="140"/>
      <c r="BU6" s="1550" t="s">
        <v>370</v>
      </c>
      <c r="BV6" s="1550"/>
      <c r="BW6" s="1550"/>
      <c r="BX6" s="1346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</row>
    <row r="7" spans="1:212" s="141" customFormat="1" ht="18" customHeight="1" thickBot="1" x14ac:dyDescent="0.35">
      <c r="A7" s="1306">
        <f t="shared" ref="A7:A38" si="20">IF(C7="","",A6+1)</f>
        <v>2</v>
      </c>
      <c r="B7" s="1244" t="s">
        <v>420</v>
      </c>
      <c r="C7" s="144" t="s">
        <v>396</v>
      </c>
      <c r="D7" s="115" t="str">
        <f t="shared" si="0"/>
        <v>เรียน</v>
      </c>
      <c r="E7" s="116" t="str">
        <f t="shared" ref="E7:E65" si="21">IF(D7="ออก",1,IF(D7="ย้าย",1,IF(D7="พัก",1,"")))</f>
        <v/>
      </c>
      <c r="F7" s="145"/>
      <c r="G7" s="146">
        <f t="shared" si="1"/>
        <v>2</v>
      </c>
      <c r="H7" s="953" t="str">
        <f>IF($C7="","",IF(ปก!$C$10="กิจกรรมพัฒนาผู้เรียน",เวลา!$EI8,""))</f>
        <v/>
      </c>
      <c r="I7" s="1210"/>
      <c r="J7" s="1211"/>
      <c r="K7" s="1211"/>
      <c r="L7" s="1211"/>
      <c r="M7" s="1212"/>
      <c r="N7" s="149"/>
      <c r="O7" s="1057">
        <f t="shared" si="2"/>
        <v>0</v>
      </c>
      <c r="P7" s="1210"/>
      <c r="Q7" s="1211"/>
      <c r="R7" s="1211"/>
      <c r="S7" s="151"/>
      <c r="T7" s="124">
        <f t="shared" si="3"/>
        <v>0</v>
      </c>
      <c r="U7" s="150">
        <f t="shared" si="4"/>
        <v>0</v>
      </c>
      <c r="V7" s="1054">
        <f t="shared" si="5"/>
        <v>0</v>
      </c>
      <c r="W7" s="953" t="str">
        <f>IF($C7="","",IF(ปก!$C$10="กิจกรรมพัฒนาผู้เรียน",เวลา!$EI8,""))</f>
        <v/>
      </c>
      <c r="X7" s="1211"/>
      <c r="Y7" s="1211"/>
      <c r="Z7" s="1211"/>
      <c r="AA7" s="1211"/>
      <c r="AB7" s="1211"/>
      <c r="AC7" s="1212"/>
      <c r="AD7" s="149"/>
      <c r="AE7" s="1057">
        <f t="shared" si="6"/>
        <v>0</v>
      </c>
      <c r="AF7" s="1061"/>
      <c r="AG7" s="1062">
        <f t="shared" si="7"/>
        <v>0</v>
      </c>
      <c r="AH7" s="1210"/>
      <c r="AI7" s="1211"/>
      <c r="AJ7" s="1211"/>
      <c r="AK7" s="1211"/>
      <c r="AL7" s="1080" t="str">
        <f t="shared" si="8"/>
        <v/>
      </c>
      <c r="AM7" s="1233" t="str">
        <f t="shared" si="9"/>
        <v/>
      </c>
      <c r="AN7" s="1201"/>
      <c r="AO7" s="1236" t="str">
        <f t="shared" si="10"/>
        <v/>
      </c>
      <c r="AP7" s="1078">
        <f t="shared" si="11"/>
        <v>0</v>
      </c>
      <c r="AQ7" s="1056">
        <f t="shared" si="12"/>
        <v>0</v>
      </c>
      <c r="AR7" s="1066">
        <f t="shared" si="13"/>
        <v>0</v>
      </c>
      <c r="AS7" s="1068">
        <f t="shared" si="14"/>
        <v>0</v>
      </c>
      <c r="AT7" s="156">
        <f>IF(AP7="","",IF(D7="พัก","-",IF(D7="ออก","-",IF(D7="ร","-",IF(D7="มส","-",IF(AG7=0,0,IF(ปก!$C$10="กิจกรรมพัฒนาผู้เรียน",AR7/$AR$5*100,AR7)))))))</f>
        <v>0</v>
      </c>
      <c r="AU7" s="131" t="str">
        <f t="shared" si="15"/>
        <v>0</v>
      </c>
      <c r="AV7" s="132" t="str">
        <f>IF(AU7="","",IF(ปก!$C$10="กิจกรรมพัฒนาผู้เรียน",(VLOOKUP(AT7,AG$79:AI$81,3)),AU7))</f>
        <v>0</v>
      </c>
      <c r="AW7" s="1297" t="str">
        <f t="shared" si="16"/>
        <v>0</v>
      </c>
      <c r="AX7" s="134">
        <f t="shared" si="17"/>
        <v>1</v>
      </c>
      <c r="AY7" s="1300">
        <f t="shared" si="18"/>
        <v>1</v>
      </c>
      <c r="AZ7" s="1301">
        <f t="shared" si="19"/>
        <v>2</v>
      </c>
      <c r="BA7" s="1274" t="str">
        <f t="shared" ref="BA7:BA55" si="22">IF($C7="","",C7)</f>
        <v>นาย กมลวัทน์  ช่อมณี</v>
      </c>
      <c r="BB7" s="160">
        <f>IF($C7="","",IF(ปก!$C$10="กิจกรรมพัฒนาผู้เรียน","-",IF($D7="พัก","-",IF($D7="ออก","-",VLOOKUP($AW7,$BU$7:$BW$12,3)))))</f>
        <v>1</v>
      </c>
      <c r="BC7" s="160">
        <f>IF($C7="","",IF(ปก!$C$10="กิจกรรมพัฒนาผู้เรียน","-",IF($D7="พัก","-",IF($D7="ออก","-",VLOOKUP($AW7,$BU$7:$BW$12,3)))))</f>
        <v>1</v>
      </c>
      <c r="BD7" s="160">
        <f>IF($C7="","",IF(ปก!$C$10="กิจกรรมพัฒนาผู้เรียน","-",IF($D7="พัก","-",IF($D7="ออก","-",VLOOKUP($AW7,$BU$7:$BW$12,3)))))</f>
        <v>1</v>
      </c>
      <c r="BE7" s="160">
        <f>IF($C7="","",IF(ปก!$C$10="กิจกรรมพัฒนาผู้เรียน","-",IF($D7="พัก","-",IF($D7="ออก","-",VLOOKUP($AW7,$BU$7:$BW$12,3)))))</f>
        <v>1</v>
      </c>
      <c r="BF7" s="160">
        <f>IF($C7="","",IF(ปก!$C$10="กิจกรรมพัฒนาผู้เรียน","-",IF($D7="พัก","-",IF($D7="ออก","-",VLOOKUP($AW7,$BU$7:$BW$12,3)))))</f>
        <v>1</v>
      </c>
      <c r="BG7" s="1291">
        <f>IF($C7="","",IF(ปก!$C$10="กิจกรรมพัฒนาผู้เรียน","-",IF($D7="พัก","-",IF($D7="ออก","-",(ROUND(MODE(BB7:BF7),0))))))</f>
        <v>1</v>
      </c>
      <c r="BH7" s="1271">
        <f>IF($C7="","",IF(ปก!$C$10="กิจกรรมพัฒนาผู้เรียน","-",IF($D7="พัก","-",IF($D7="ออก","-",VLOOKUP($AW7,$BU$7:$BW$12,3)))))</f>
        <v>1</v>
      </c>
      <c r="BI7" s="1271">
        <f>IF($C7="","",IF(ปก!$C$10="กิจกรรมพัฒนาผู้เรียน","-",IF($D7="พัก","-",IF($D7="ออก","-",VLOOKUP($AW7,$BU$7:$BW$12,3)))))</f>
        <v>1</v>
      </c>
      <c r="BJ7" s="1271">
        <f>IF($C7="","",IF(ปก!$C$10="กิจกรรมพัฒนาผู้เรียน","-",IF($D7="พัก","-",IF($D7="ออก","-",VLOOKUP($AW7,$BU$7:$BW$12,3)))))</f>
        <v>1</v>
      </c>
      <c r="BK7" s="1271">
        <f>IF($C7="","",IF(ปก!$C$10="กิจกรรมพัฒนาผู้เรียน","-",IF($D7="พัก","-",IF($D7="ออก","-",VLOOKUP($AW7,$BU$7:$BW$12,3)))))</f>
        <v>1</v>
      </c>
      <c r="BL7" s="1271">
        <f>IF($C7="","",IF(ปก!$C$10="กิจกรรมพัฒนาผู้เรียน","-",IF($D7="พัก","-",IF($D7="ออก","-",VLOOKUP($AW7,$BU$7:$BW$12,3)))))</f>
        <v>1</v>
      </c>
      <c r="BM7" s="1271">
        <f>IF($C7="","",IF(ปก!$C$10="กิจกรรมพัฒนาผู้เรียน","-",IF($D7="พัก","-",IF($D7="ออก","-",VLOOKUP($AW7,$BU$7:$BW$12,3)))))</f>
        <v>1</v>
      </c>
      <c r="BN7" s="1271">
        <f>IF($C7="","",IF(ปก!$C$10="กิจกรรมพัฒนาผู้เรียน","-",IF($D7="พัก","-",IF($D7="ออก","-",VLOOKUP($AW7,$BU$7:$BW$12,3)))))</f>
        <v>1</v>
      </c>
      <c r="BO7" s="1271">
        <f>IF($C7="","",IF(ปก!$C$10="กิจกรรมพัฒนาผู้เรียน","-",IF($D7="พัก","-",IF($D7="ออก","-",VLOOKUP($AW7,$BU$7:$BW$12,3)))))</f>
        <v>1</v>
      </c>
      <c r="BP7" s="1271">
        <f>IF($C7="","",IF(ปก!$C$10="กิจกรรมพัฒนาผู้เรียน","-",IF($BP$2="","",IF($D7="พัก","-",IF($D7="ออก","-",VLOOKUP($AW7,$BU$7:$BW$12,3))))))</f>
        <v>1</v>
      </c>
      <c r="BQ7" s="1271">
        <f>IF($C7="","",IF(ปก!$C$10="กิจกรรมพัฒนาผู้เรียน","-",IF($BQ$2="","",IF($D7="พัก","-",IF($D7="ออก","-",VLOOKUP($AW7,$BU$7:$BW$12,3))))))</f>
        <v>1</v>
      </c>
      <c r="BR7" s="1294">
        <f>IF($C7="","",IF(ปก!$C$10="กิจกรรมพัฒนาผู้เรียน","-",IF($D7="พัก","-",IF($D7="ออก","-",(ROUND(MODE(BH7:BP7),0))))))</f>
        <v>1</v>
      </c>
      <c r="BS7" s="159"/>
      <c r="BT7" s="140"/>
      <c r="BU7" s="1347"/>
      <c r="BV7" s="1347"/>
      <c r="BW7" s="1425">
        <v>0</v>
      </c>
      <c r="BX7" s="197" t="s">
        <v>349</v>
      </c>
      <c r="BY7" s="1352" t="s">
        <v>129</v>
      </c>
      <c r="BZ7" s="936" t="str">
        <f t="shared" ref="BZ7:BZ8" si="23">BU7&amp;" - "&amp;BV7</f>
        <v xml:space="preserve"> - </v>
      </c>
      <c r="CA7" s="936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</row>
    <row r="8" spans="1:212" s="141" customFormat="1" ht="18" customHeight="1" thickBot="1" x14ac:dyDescent="0.35">
      <c r="A8" s="1306">
        <f t="shared" si="20"/>
        <v>3</v>
      </c>
      <c r="B8" s="1244" t="s">
        <v>421</v>
      </c>
      <c r="C8" s="144" t="s">
        <v>397</v>
      </c>
      <c r="D8" s="115" t="str">
        <f t="shared" si="0"/>
        <v>เรียน</v>
      </c>
      <c r="E8" s="116" t="str">
        <f t="shared" si="21"/>
        <v/>
      </c>
      <c r="F8" s="145"/>
      <c r="G8" s="146">
        <f t="shared" si="1"/>
        <v>3</v>
      </c>
      <c r="H8" s="953" t="str">
        <f>IF($C8="","",IF(ปก!$C$10="กิจกรรมพัฒนาผู้เรียน",เวลา!$EI9,""))</f>
        <v/>
      </c>
      <c r="I8" s="1210"/>
      <c r="J8" s="1211"/>
      <c r="K8" s="1211"/>
      <c r="L8" s="1211"/>
      <c r="M8" s="1212"/>
      <c r="N8" s="149"/>
      <c r="O8" s="1057">
        <f t="shared" si="2"/>
        <v>0</v>
      </c>
      <c r="P8" s="1210"/>
      <c r="Q8" s="1211"/>
      <c r="R8" s="1211"/>
      <c r="S8" s="151"/>
      <c r="T8" s="124">
        <f t="shared" si="3"/>
        <v>0</v>
      </c>
      <c r="U8" s="150">
        <f t="shared" si="4"/>
        <v>0</v>
      </c>
      <c r="V8" s="1054">
        <f t="shared" si="5"/>
        <v>0</v>
      </c>
      <c r="W8" s="953" t="str">
        <f>IF($C8="","",IF(ปก!$C$10="กิจกรรมพัฒนาผู้เรียน",เวลา!$EI9,""))</f>
        <v/>
      </c>
      <c r="X8" s="1211"/>
      <c r="Y8" s="1211"/>
      <c r="Z8" s="1211"/>
      <c r="AA8" s="1211"/>
      <c r="AB8" s="1211"/>
      <c r="AC8" s="1212"/>
      <c r="AD8" s="149"/>
      <c r="AE8" s="1057">
        <f t="shared" si="6"/>
        <v>0</v>
      </c>
      <c r="AF8" s="1061"/>
      <c r="AG8" s="1062">
        <f t="shared" si="7"/>
        <v>0</v>
      </c>
      <c r="AH8" s="1210"/>
      <c r="AI8" s="1211"/>
      <c r="AJ8" s="1211"/>
      <c r="AK8" s="1211"/>
      <c r="AL8" s="1080" t="str">
        <f t="shared" si="8"/>
        <v/>
      </c>
      <c r="AM8" s="1233" t="str">
        <f t="shared" si="9"/>
        <v/>
      </c>
      <c r="AN8" s="1201"/>
      <c r="AO8" s="1236" t="str">
        <f t="shared" si="10"/>
        <v/>
      </c>
      <c r="AP8" s="1078">
        <f t="shared" si="11"/>
        <v>0</v>
      </c>
      <c r="AQ8" s="1056">
        <f t="shared" si="12"/>
        <v>0</v>
      </c>
      <c r="AR8" s="1066">
        <f t="shared" si="13"/>
        <v>0</v>
      </c>
      <c r="AS8" s="1068">
        <f t="shared" si="14"/>
        <v>0</v>
      </c>
      <c r="AT8" s="156">
        <f>IF(AP8="","",IF(D8="พัก","-",IF(D8="ออก","-",IF(D8="ร","-",IF(D8="มส","-",IF(AG8=0,0,IF(ปก!$C$10="กิจกรรมพัฒนาผู้เรียน",AR8/$AR$5*100,AR8)))))))</f>
        <v>0</v>
      </c>
      <c r="AU8" s="131" t="str">
        <f t="shared" si="15"/>
        <v>0</v>
      </c>
      <c r="AV8" s="132" t="str">
        <f>IF(AU8="","",IF(ปก!$C$10="กิจกรรมพัฒนาผู้เรียน",(VLOOKUP(AT8,AG$79:AI$81,3)),AU8))</f>
        <v>0</v>
      </c>
      <c r="AW8" s="1297" t="str">
        <f t="shared" si="16"/>
        <v>0</v>
      </c>
      <c r="AX8" s="134">
        <f t="shared" si="17"/>
        <v>1</v>
      </c>
      <c r="AY8" s="1300">
        <f t="shared" si="18"/>
        <v>1</v>
      </c>
      <c r="AZ8" s="1301">
        <f t="shared" si="19"/>
        <v>3</v>
      </c>
      <c r="BA8" s="1274" t="str">
        <f t="shared" si="22"/>
        <v>นางสาว เกวลิน  โมลา</v>
      </c>
      <c r="BB8" s="160">
        <f>IF($C8="","",IF(ปก!$C$10="กิจกรรมพัฒนาผู้เรียน","-",IF($D8="พัก","-",IF($D8="ออก","-",VLOOKUP($AW8,$BU$7:$BW$12,3)))))</f>
        <v>1</v>
      </c>
      <c r="BC8" s="160">
        <f>IF($C8="","",IF(ปก!$C$10="กิจกรรมพัฒนาผู้เรียน","-",IF($D8="พัก","-",IF($D8="ออก","-",VLOOKUP($AW8,$BU$7:$BW$12,3)))))</f>
        <v>1</v>
      </c>
      <c r="BD8" s="160">
        <f>IF($C8="","",IF(ปก!$C$10="กิจกรรมพัฒนาผู้เรียน","-",IF($D8="พัก","-",IF($D8="ออก","-",VLOOKUP($AW8,$BU$7:$BW$12,3)))))</f>
        <v>1</v>
      </c>
      <c r="BE8" s="160">
        <f>IF($C8="","",IF(ปก!$C$10="กิจกรรมพัฒนาผู้เรียน","-",IF($D8="พัก","-",IF($D8="ออก","-",VLOOKUP($AW8,$BU$7:$BW$12,3)))))</f>
        <v>1</v>
      </c>
      <c r="BF8" s="160">
        <f>IF($C8="","",IF(ปก!$C$10="กิจกรรมพัฒนาผู้เรียน","-",IF($D8="พัก","-",IF($D8="ออก","-",VLOOKUP($AW8,$BU$7:$BW$12,3)))))</f>
        <v>1</v>
      </c>
      <c r="BG8" s="1291">
        <f>IF($C8="","",IF(ปก!$C$10="กิจกรรมพัฒนาผู้เรียน","-",IF($D8="พัก","-",IF($D8="ออก","-",(ROUND(MODE(BB8:BF8),0))))))</f>
        <v>1</v>
      </c>
      <c r="BH8" s="1271">
        <f>IF($C8="","",IF(ปก!$C$10="กิจกรรมพัฒนาผู้เรียน","-",IF($D8="พัก","-",IF($D8="ออก","-",VLOOKUP($AW8,$BU$7:$BW$12,3)))))</f>
        <v>1</v>
      </c>
      <c r="BI8" s="1271">
        <f>IF($C8="","",IF(ปก!$C$10="กิจกรรมพัฒนาผู้เรียน","-",IF($D8="พัก","-",IF($D8="ออก","-",VLOOKUP($AW8,$BU$7:$BW$12,3)))))</f>
        <v>1</v>
      </c>
      <c r="BJ8" s="1271">
        <f>IF($C8="","",IF(ปก!$C$10="กิจกรรมพัฒนาผู้เรียน","-",IF($D8="พัก","-",IF($D8="ออก","-",VLOOKUP($AW8,$BU$7:$BW$12,3)))))</f>
        <v>1</v>
      </c>
      <c r="BK8" s="1271">
        <f>IF($C8="","",IF(ปก!$C$10="กิจกรรมพัฒนาผู้เรียน","-",IF($D8="พัก","-",IF($D8="ออก","-",VLOOKUP($AW8,$BU$7:$BW$12,3)))))</f>
        <v>1</v>
      </c>
      <c r="BL8" s="1271">
        <f>IF($C8="","",IF(ปก!$C$10="กิจกรรมพัฒนาผู้เรียน","-",IF($D8="พัก","-",IF($D8="ออก","-",VLOOKUP($AW8,$BU$7:$BW$12,3)))))</f>
        <v>1</v>
      </c>
      <c r="BM8" s="1271">
        <f>IF($C8="","",IF(ปก!$C$10="กิจกรรมพัฒนาผู้เรียน","-",IF($D8="พัก","-",IF($D8="ออก","-",VLOOKUP($AW8,$BU$7:$BW$12,3)))))</f>
        <v>1</v>
      </c>
      <c r="BN8" s="1271">
        <f>IF($C8="","",IF(ปก!$C$10="กิจกรรมพัฒนาผู้เรียน","-",IF($D8="พัก","-",IF($D8="ออก","-",VLOOKUP($AW8,$BU$7:$BW$12,3)))))</f>
        <v>1</v>
      </c>
      <c r="BO8" s="1271">
        <f>IF($C8="","",IF(ปก!$C$10="กิจกรรมพัฒนาผู้เรียน","-",IF($D8="พัก","-",IF($D8="ออก","-",VLOOKUP($AW8,$BU$7:$BW$12,3)))))</f>
        <v>1</v>
      </c>
      <c r="BP8" s="1271">
        <f>IF($C8="","",IF(ปก!$C$10="กิจกรรมพัฒนาผู้เรียน","-",IF($BP$2="","",IF($D8="พัก","-",IF($D8="ออก","-",VLOOKUP($AW8,$BU$7:$BW$12,3))))))</f>
        <v>1</v>
      </c>
      <c r="BQ8" s="1271">
        <f>IF($C8="","",IF(ปก!$C$10="กิจกรรมพัฒนาผู้เรียน","-",IF($BQ$2="","",IF($D8="พัก","-",IF($D8="ออก","-",VLOOKUP($AW8,$BU$7:$BW$12,3))))))</f>
        <v>1</v>
      </c>
      <c r="BR8" s="1294">
        <f>IF($C8="","",IF(ปก!$C$10="กิจกรรมพัฒนาผู้เรียน","-",IF($D8="พัก","-",IF($D8="ออก","-",(ROUND(MODE(BH8:BP8),0))))))</f>
        <v>1</v>
      </c>
      <c r="BS8" s="159"/>
      <c r="BT8" s="140"/>
      <c r="BU8" s="1349" t="s">
        <v>129</v>
      </c>
      <c r="BV8" s="1349" t="s">
        <v>129</v>
      </c>
      <c r="BW8" s="1426">
        <v>1</v>
      </c>
      <c r="BX8" s="204" t="s">
        <v>138</v>
      </c>
      <c r="BY8" s="1353">
        <v>1</v>
      </c>
      <c r="BZ8" s="936" t="str">
        <f t="shared" si="23"/>
        <v>0 - 0</v>
      </c>
      <c r="CA8" s="936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</row>
    <row r="9" spans="1:212" s="141" customFormat="1" ht="18" customHeight="1" thickBot="1" x14ac:dyDescent="0.35">
      <c r="A9" s="1306">
        <f t="shared" si="20"/>
        <v>4</v>
      </c>
      <c r="B9" s="1244" t="s">
        <v>422</v>
      </c>
      <c r="C9" s="144" t="s">
        <v>398</v>
      </c>
      <c r="D9" s="115" t="str">
        <f t="shared" si="0"/>
        <v>เรียน</v>
      </c>
      <c r="E9" s="116" t="str">
        <f t="shared" si="21"/>
        <v/>
      </c>
      <c r="F9" s="145"/>
      <c r="G9" s="163">
        <f t="shared" si="1"/>
        <v>4</v>
      </c>
      <c r="H9" s="953" t="str">
        <f>IF($C9="","",IF(ปก!$C$10="กิจกรรมพัฒนาผู้เรียน",เวลา!$EI10,""))</f>
        <v/>
      </c>
      <c r="I9" s="1210"/>
      <c r="J9" s="1211"/>
      <c r="K9" s="1211"/>
      <c r="L9" s="1211"/>
      <c r="M9" s="1212"/>
      <c r="N9" s="149"/>
      <c r="O9" s="1057">
        <f t="shared" si="2"/>
        <v>0</v>
      </c>
      <c r="P9" s="1210"/>
      <c r="Q9" s="1211"/>
      <c r="R9" s="1211"/>
      <c r="S9" s="151"/>
      <c r="T9" s="124">
        <f t="shared" si="3"/>
        <v>0</v>
      </c>
      <c r="U9" s="150">
        <f t="shared" si="4"/>
        <v>0</v>
      </c>
      <c r="V9" s="1054">
        <f t="shared" si="5"/>
        <v>0</v>
      </c>
      <c r="W9" s="953" t="str">
        <f>IF($C9="","",IF(ปก!$C$10="กิจกรรมพัฒนาผู้เรียน",เวลา!$EI10,""))</f>
        <v/>
      </c>
      <c r="X9" s="1211"/>
      <c r="Y9" s="1211"/>
      <c r="Z9" s="1211"/>
      <c r="AA9" s="1211"/>
      <c r="AB9" s="1211"/>
      <c r="AC9" s="1212"/>
      <c r="AD9" s="149"/>
      <c r="AE9" s="1057">
        <f t="shared" si="6"/>
        <v>0</v>
      </c>
      <c r="AF9" s="1061"/>
      <c r="AG9" s="1062">
        <f t="shared" si="7"/>
        <v>0</v>
      </c>
      <c r="AH9" s="1210"/>
      <c r="AI9" s="1211"/>
      <c r="AJ9" s="1211"/>
      <c r="AK9" s="1211"/>
      <c r="AL9" s="1080" t="str">
        <f t="shared" si="8"/>
        <v/>
      </c>
      <c r="AM9" s="1233" t="str">
        <f t="shared" si="9"/>
        <v/>
      </c>
      <c r="AN9" s="1201"/>
      <c r="AO9" s="1236" t="str">
        <f t="shared" si="10"/>
        <v/>
      </c>
      <c r="AP9" s="1078">
        <f t="shared" si="11"/>
        <v>0</v>
      </c>
      <c r="AQ9" s="1056">
        <f t="shared" si="12"/>
        <v>0</v>
      </c>
      <c r="AR9" s="1066">
        <f t="shared" si="13"/>
        <v>0</v>
      </c>
      <c r="AS9" s="1068">
        <f t="shared" si="14"/>
        <v>0</v>
      </c>
      <c r="AT9" s="156">
        <f>IF(AP9="","",IF(D9="พัก","-",IF(D9="ออก","-",IF(D9="ร","-",IF(D9="มส","-",IF(AG9=0,0,IF(ปก!$C$10="กิจกรรมพัฒนาผู้เรียน",AR9/$AR$5*100,AR9)))))))</f>
        <v>0</v>
      </c>
      <c r="AU9" s="131" t="str">
        <f t="shared" si="15"/>
        <v>0</v>
      </c>
      <c r="AV9" s="132" t="str">
        <f>IF(AU9="","",IF(ปก!$C$10="กิจกรรมพัฒนาผู้เรียน",(VLOOKUP(AT9,AG$79:AI$81,3)),AU9))</f>
        <v>0</v>
      </c>
      <c r="AW9" s="1297" t="str">
        <f t="shared" si="16"/>
        <v>0</v>
      </c>
      <c r="AX9" s="134">
        <f t="shared" si="17"/>
        <v>1</v>
      </c>
      <c r="AY9" s="1300">
        <f t="shared" si="18"/>
        <v>1</v>
      </c>
      <c r="AZ9" s="1301">
        <f t="shared" si="19"/>
        <v>4</v>
      </c>
      <c r="BA9" s="1274" t="str">
        <f t="shared" si="22"/>
        <v>สามเณร จิรกิตติ์  แก้วน้อย</v>
      </c>
      <c r="BB9" s="160">
        <f>IF($C9="","",IF(ปก!$C$10="กิจกรรมพัฒนาผู้เรียน","-",IF($D9="พัก","-",IF($D9="ออก","-",VLOOKUP($AW9,$BU$7:$BW$12,3)))))</f>
        <v>1</v>
      </c>
      <c r="BC9" s="160">
        <f>IF($C9="","",IF(ปก!$C$10="กิจกรรมพัฒนาผู้เรียน","-",IF($D9="พัก","-",IF($D9="ออก","-",VLOOKUP($AW9,$BU$7:$BW$12,3)))))</f>
        <v>1</v>
      </c>
      <c r="BD9" s="160">
        <f>IF($C9="","",IF(ปก!$C$10="กิจกรรมพัฒนาผู้เรียน","-",IF($D9="พัก","-",IF($D9="ออก","-",VLOOKUP($AW9,$BU$7:$BW$12,3)))))</f>
        <v>1</v>
      </c>
      <c r="BE9" s="160">
        <f>IF($C9="","",IF(ปก!$C$10="กิจกรรมพัฒนาผู้เรียน","-",IF($D9="พัก","-",IF($D9="ออก","-",VLOOKUP($AW9,$BU$7:$BW$12,3)))))</f>
        <v>1</v>
      </c>
      <c r="BF9" s="160">
        <f>IF($C9="","",IF(ปก!$C$10="กิจกรรมพัฒนาผู้เรียน","-",IF($D9="พัก","-",IF($D9="ออก","-",VLOOKUP($AW9,$BU$7:$BW$12,3)))))</f>
        <v>1</v>
      </c>
      <c r="BG9" s="1291">
        <f>IF($C9="","",IF(ปก!$C$10="กิจกรรมพัฒนาผู้เรียน","-",IF($D9="พัก","-",IF($D9="ออก","-",(ROUND(MODE(BB9:BF9),0))))))</f>
        <v>1</v>
      </c>
      <c r="BH9" s="1271">
        <f>IF($C9="","",IF(ปก!$C$10="กิจกรรมพัฒนาผู้เรียน","-",IF($D9="พัก","-",IF($D9="ออก","-",VLOOKUP($AW9,$BU$7:$BW$12,3)))))</f>
        <v>1</v>
      </c>
      <c r="BI9" s="1271">
        <f>IF($C9="","",IF(ปก!$C$10="กิจกรรมพัฒนาผู้เรียน","-",IF($D9="พัก","-",IF($D9="ออก","-",VLOOKUP($AW9,$BU$7:$BW$12,3)))))</f>
        <v>1</v>
      </c>
      <c r="BJ9" s="1271">
        <f>IF($C9="","",IF(ปก!$C$10="กิจกรรมพัฒนาผู้เรียน","-",IF($D9="พัก","-",IF($D9="ออก","-",VLOOKUP($AW9,$BU$7:$BW$12,3)))))</f>
        <v>1</v>
      </c>
      <c r="BK9" s="1271">
        <f>IF($C9="","",IF(ปก!$C$10="กิจกรรมพัฒนาผู้เรียน","-",IF($D9="พัก","-",IF($D9="ออก","-",VLOOKUP($AW9,$BU$7:$BW$12,3)))))</f>
        <v>1</v>
      </c>
      <c r="BL9" s="1271">
        <f>IF($C9="","",IF(ปก!$C$10="กิจกรรมพัฒนาผู้เรียน","-",IF($D9="พัก","-",IF($D9="ออก","-",VLOOKUP($AW9,$BU$7:$BW$12,3)))))</f>
        <v>1</v>
      </c>
      <c r="BM9" s="1271">
        <f>IF($C9="","",IF(ปก!$C$10="กิจกรรมพัฒนาผู้เรียน","-",IF($D9="พัก","-",IF($D9="ออก","-",VLOOKUP($AW9,$BU$7:$BW$12,3)))))</f>
        <v>1</v>
      </c>
      <c r="BN9" s="1271">
        <f>IF($C9="","",IF(ปก!$C$10="กิจกรรมพัฒนาผู้เรียน","-",IF($D9="พัก","-",IF($D9="ออก","-",VLOOKUP($AW9,$BU$7:$BW$12,3)))))</f>
        <v>1</v>
      </c>
      <c r="BO9" s="1271">
        <f>IF($C9="","",IF(ปก!$C$10="กิจกรรมพัฒนาผู้เรียน","-",IF($D9="พัก","-",IF($D9="ออก","-",VLOOKUP($AW9,$BU$7:$BW$12,3)))))</f>
        <v>1</v>
      </c>
      <c r="BP9" s="1271">
        <f>IF($C9="","",IF(ปก!$C$10="กิจกรรมพัฒนาผู้เรียน","-",IF($BP$2="","",IF($D9="พัก","-",IF($D9="ออก","-",VLOOKUP($AW9,$BU$7:$BW$12,3))))))</f>
        <v>1</v>
      </c>
      <c r="BQ9" s="1271">
        <f>IF($C9="","",IF(ปก!$C$10="กิจกรรมพัฒนาผู้เรียน","-",IF($BQ$2="","",IF($D9="พัก","-",IF($D9="ออก","-",VLOOKUP($AW9,$BU$7:$BW$12,3))))))</f>
        <v>1</v>
      </c>
      <c r="BR9" s="1294">
        <f>IF($C9="","",IF(ปก!$C$10="กิจกรรมพัฒนาผู้เรียน","-",IF($D9="พัก","-",IF($D9="ออก","-",(ROUND(MODE(BH9:BP9),0))))))</f>
        <v>1</v>
      </c>
      <c r="BS9" s="159"/>
      <c r="BT9" s="140"/>
      <c r="BU9" s="1350">
        <v>1</v>
      </c>
      <c r="BV9" s="1351">
        <v>1.5</v>
      </c>
      <c r="BW9" s="1426">
        <v>1</v>
      </c>
      <c r="BX9" s="204" t="s">
        <v>144</v>
      </c>
      <c r="BY9" s="1353">
        <v>2</v>
      </c>
      <c r="BZ9" s="936" t="str">
        <f>BU9&amp;" - "&amp;BV9</f>
        <v>1 - 1.5</v>
      </c>
      <c r="CA9" s="936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</row>
    <row r="10" spans="1:212" s="141" customFormat="1" ht="18" customHeight="1" thickBot="1" x14ac:dyDescent="0.35">
      <c r="A10" s="1307">
        <f t="shared" si="20"/>
        <v>5</v>
      </c>
      <c r="B10" s="1245" t="s">
        <v>423</v>
      </c>
      <c r="C10" s="167" t="s">
        <v>399</v>
      </c>
      <c r="D10" s="168" t="str">
        <f t="shared" si="0"/>
        <v>เรียน</v>
      </c>
      <c r="E10" s="116" t="str">
        <f t="shared" si="21"/>
        <v/>
      </c>
      <c r="F10" s="169"/>
      <c r="G10" s="170">
        <f t="shared" si="1"/>
        <v>5</v>
      </c>
      <c r="H10" s="954" t="str">
        <f>IF($C10="","",IF(ปก!$C$10="กิจกรรมพัฒนาผู้เรียน",เวลา!$EI11,""))</f>
        <v/>
      </c>
      <c r="I10" s="1213"/>
      <c r="J10" s="1214"/>
      <c r="K10" s="1214"/>
      <c r="L10" s="1214"/>
      <c r="M10" s="1215"/>
      <c r="N10" s="173"/>
      <c r="O10" s="1058">
        <f t="shared" si="2"/>
        <v>0</v>
      </c>
      <c r="P10" s="1213"/>
      <c r="Q10" s="1214"/>
      <c r="R10" s="1214"/>
      <c r="S10" s="175"/>
      <c r="T10" s="176">
        <f t="shared" si="3"/>
        <v>0</v>
      </c>
      <c r="U10" s="174">
        <f t="shared" si="4"/>
        <v>0</v>
      </c>
      <c r="V10" s="1055">
        <f t="shared" si="5"/>
        <v>0</v>
      </c>
      <c r="W10" s="954" t="str">
        <f>IF($C10="","",IF(ปก!$C$10="กิจกรรมพัฒนาผู้เรียน",เวลา!$EI11,""))</f>
        <v/>
      </c>
      <c r="X10" s="1214"/>
      <c r="Y10" s="1214"/>
      <c r="Z10" s="1214"/>
      <c r="AA10" s="1214"/>
      <c r="AB10" s="1214"/>
      <c r="AC10" s="1215"/>
      <c r="AD10" s="173"/>
      <c r="AE10" s="1058">
        <f t="shared" si="6"/>
        <v>0</v>
      </c>
      <c r="AF10" s="1063"/>
      <c r="AG10" s="1064">
        <f t="shared" si="7"/>
        <v>0</v>
      </c>
      <c r="AH10" s="1213"/>
      <c r="AI10" s="1214"/>
      <c r="AJ10" s="1214"/>
      <c r="AK10" s="1214"/>
      <c r="AL10" s="1081" t="str">
        <f t="shared" si="8"/>
        <v/>
      </c>
      <c r="AM10" s="1234" t="str">
        <f t="shared" si="9"/>
        <v/>
      </c>
      <c r="AN10" s="1202"/>
      <c r="AO10" s="1237" t="str">
        <f t="shared" si="10"/>
        <v/>
      </c>
      <c r="AP10" s="1079">
        <f t="shared" si="11"/>
        <v>0</v>
      </c>
      <c r="AQ10" s="1056">
        <f t="shared" si="12"/>
        <v>0</v>
      </c>
      <c r="AR10" s="1066">
        <f t="shared" si="13"/>
        <v>0</v>
      </c>
      <c r="AS10" s="1069">
        <f t="shared" si="14"/>
        <v>0</v>
      </c>
      <c r="AT10" s="181">
        <f>IF(AP10="","",IF(D10="พัก","-",IF(D10="ออก","-",IF(D10="ร","-",IF(D10="มส","-",IF(AG10=0,0,IF(ปก!$C$10="กิจกรรมพัฒนาผู้เรียน",AR10/$AR$5*100,AR10)))))))</f>
        <v>0</v>
      </c>
      <c r="AU10" s="182" t="str">
        <f t="shared" si="15"/>
        <v>0</v>
      </c>
      <c r="AV10" s="132" t="str">
        <f>IF(AU10="","",IF(ปก!$C$10="กิจกรรมพัฒนาผู้เรียน",(VLOOKUP(AT10,AG$79:AI$81,3)),AU10))</f>
        <v>0</v>
      </c>
      <c r="AW10" s="1298" t="str">
        <f t="shared" si="16"/>
        <v>0</v>
      </c>
      <c r="AX10" s="134">
        <f t="shared" si="17"/>
        <v>1</v>
      </c>
      <c r="AY10" s="1302">
        <f t="shared" si="18"/>
        <v>1</v>
      </c>
      <c r="AZ10" s="1303">
        <f t="shared" si="19"/>
        <v>5</v>
      </c>
      <c r="BA10" s="1275" t="str">
        <f t="shared" si="22"/>
        <v>สามเณร จิรภัทร  แก้วน้อย</v>
      </c>
      <c r="BB10" s="187">
        <f>IF($C10="","",IF(ปก!$C$10="กิจกรรมพัฒนาผู้เรียน","-",IF($D10="พัก","-",IF($D10="ออก","-",VLOOKUP($AW10,$BU$7:$BW$12,3)))))</f>
        <v>1</v>
      </c>
      <c r="BC10" s="187">
        <f>IF($C10="","",IF(ปก!$C$10="กิจกรรมพัฒนาผู้เรียน","-",IF($D10="พัก","-",IF($D10="ออก","-",VLOOKUP($AW10,$BU$7:$BW$12,3)))))</f>
        <v>1</v>
      </c>
      <c r="BD10" s="187">
        <f>IF($C10="","",IF(ปก!$C$10="กิจกรรมพัฒนาผู้เรียน","-",IF($D10="พัก","-",IF($D10="ออก","-",VLOOKUP($AW10,$BU$7:$BW$12,3)))))</f>
        <v>1</v>
      </c>
      <c r="BE10" s="187">
        <f>IF($C10="","",IF(ปก!$C$10="กิจกรรมพัฒนาผู้เรียน","-",IF($D10="พัก","-",IF($D10="ออก","-",VLOOKUP($AW10,$BU$7:$BW$12,3)))))</f>
        <v>1</v>
      </c>
      <c r="BF10" s="187">
        <f>IF($C10="","",IF(ปก!$C$10="กิจกรรมพัฒนาผู้เรียน","-",IF($D10="พัก","-",IF($D10="ออก","-",VLOOKUP($AW10,$BU$7:$BW$12,3)))))</f>
        <v>1</v>
      </c>
      <c r="BG10" s="1292">
        <f>IF($C10="","",IF(ปก!$C$10="กิจกรรมพัฒนาผู้เรียน","-",IF($D10="พัก","-",IF($D10="ออก","-",(ROUND(MODE(BB10:BF10),0))))))</f>
        <v>1</v>
      </c>
      <c r="BH10" s="1272">
        <f>IF($C10="","",IF(ปก!$C$10="กิจกรรมพัฒนาผู้เรียน","-",IF($D10="พัก","-",IF($D10="ออก","-",VLOOKUP($AW10,$BU$7:$BW$12,3)))))</f>
        <v>1</v>
      </c>
      <c r="BI10" s="1272">
        <f>IF($C10="","",IF(ปก!$C$10="กิจกรรมพัฒนาผู้เรียน","-",IF($D10="พัก","-",IF($D10="ออก","-",VLOOKUP($AW10,$BU$7:$BW$12,3)))))</f>
        <v>1</v>
      </c>
      <c r="BJ10" s="1272">
        <f>IF($C10="","",IF(ปก!$C$10="กิจกรรมพัฒนาผู้เรียน","-",IF($D10="พัก","-",IF($D10="ออก","-",VLOOKUP($AW10,$BU$7:$BW$12,3)))))</f>
        <v>1</v>
      </c>
      <c r="BK10" s="1272">
        <f>IF($C10="","",IF(ปก!$C$10="กิจกรรมพัฒนาผู้เรียน","-",IF($D10="พัก","-",IF($D10="ออก","-",VLOOKUP($AW10,$BU$7:$BW$12,3)))))</f>
        <v>1</v>
      </c>
      <c r="BL10" s="1272">
        <f>IF($C10="","",IF(ปก!$C$10="กิจกรรมพัฒนาผู้เรียน","-",IF($D10="พัก","-",IF($D10="ออก","-",VLOOKUP($AW10,$BU$7:$BW$12,3)))))</f>
        <v>1</v>
      </c>
      <c r="BM10" s="1272">
        <f>IF($C10="","",IF(ปก!$C$10="กิจกรรมพัฒนาผู้เรียน","-",IF($D10="พัก","-",IF($D10="ออก","-",VLOOKUP($AW10,$BU$7:$BW$12,3)))))</f>
        <v>1</v>
      </c>
      <c r="BN10" s="1272">
        <f>IF($C10="","",IF(ปก!$C$10="กิจกรรมพัฒนาผู้เรียน","-",IF($D10="พัก","-",IF($D10="ออก","-",VLOOKUP($AW10,$BU$7:$BW$12,3)))))</f>
        <v>1</v>
      </c>
      <c r="BO10" s="1272">
        <f>IF($C10="","",IF(ปก!$C$10="กิจกรรมพัฒนาผู้เรียน","-",IF($D10="พัก","-",IF($D10="ออก","-",VLOOKUP($AW10,$BU$7:$BW$12,3)))))</f>
        <v>1</v>
      </c>
      <c r="BP10" s="1272">
        <f>IF($C10="","",IF(ปก!$C$10="กิจกรรมพัฒนาผู้เรียน","-",IF($BP$2="","",IF($D10="พัก","-",IF($D10="ออก","-",VLOOKUP($AW10,$BU$7:$BW$12,3))))))</f>
        <v>1</v>
      </c>
      <c r="BQ10" s="1272">
        <f>IF($C10="","",IF(ปก!$C$10="กิจกรรมพัฒนาผู้เรียน","-",IF($BQ$2="","",IF($D10="พัก","-",IF($D10="ออก","-",VLOOKUP($AW10,$BU$7:$BW$12,3))))))</f>
        <v>1</v>
      </c>
      <c r="BR10" s="1295">
        <f>IF($C10="","",IF(ปก!$C$10="กิจกรรมพัฒนาผู้เรียน","-",IF($D10="พัก","-",IF($D10="ออก","-",(ROUND(MODE(BH10:BP10),0))))))</f>
        <v>1</v>
      </c>
      <c r="BS10" s="185"/>
      <c r="BT10" s="140"/>
      <c r="BU10" s="1350">
        <v>2</v>
      </c>
      <c r="BV10" s="1351">
        <v>2.5</v>
      </c>
      <c r="BW10" s="1426">
        <v>2</v>
      </c>
      <c r="BX10" s="204" t="s">
        <v>21</v>
      </c>
      <c r="BY10" s="1353">
        <v>3</v>
      </c>
      <c r="BZ10" s="936" t="str">
        <f>BU10&amp;" - "&amp;BV10</f>
        <v>2 - 2.5</v>
      </c>
      <c r="CA10" s="936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</row>
    <row r="11" spans="1:212" s="141" customFormat="1" ht="18" customHeight="1" thickBot="1" x14ac:dyDescent="0.35">
      <c r="A11" s="1305">
        <f t="shared" si="20"/>
        <v>6</v>
      </c>
      <c r="B11" s="1243" t="s">
        <v>424</v>
      </c>
      <c r="C11" s="114" t="s">
        <v>400</v>
      </c>
      <c r="D11" s="115" t="str">
        <f t="shared" si="0"/>
        <v>เรียน</v>
      </c>
      <c r="E11" s="116" t="str">
        <f t="shared" si="21"/>
        <v/>
      </c>
      <c r="F11" s="145"/>
      <c r="G11" s="191">
        <f t="shared" si="1"/>
        <v>6</v>
      </c>
      <c r="H11" s="952" t="str">
        <f>IF($C11="","",IF(ปก!$C$10="กิจกรรมพัฒนาผู้เรียน",เวลา!$EI12,""))</f>
        <v/>
      </c>
      <c r="I11" s="1207"/>
      <c r="J11" s="1208"/>
      <c r="K11" s="1208"/>
      <c r="L11" s="1208"/>
      <c r="M11" s="1209"/>
      <c r="N11" s="149"/>
      <c r="O11" s="1056">
        <f t="shared" si="2"/>
        <v>0</v>
      </c>
      <c r="P11" s="1207"/>
      <c r="Q11" s="1208"/>
      <c r="R11" s="1208"/>
      <c r="S11" s="123"/>
      <c r="T11" s="124">
        <f t="shared" si="3"/>
        <v>0</v>
      </c>
      <c r="U11" s="122">
        <f t="shared" si="4"/>
        <v>0</v>
      </c>
      <c r="V11" s="1053">
        <f t="shared" si="5"/>
        <v>0</v>
      </c>
      <c r="W11" s="952" t="str">
        <f>IF($C11="","",IF(ปก!$C$10="กิจกรรมพัฒนาผู้เรียน",เวลา!$EI12,""))</f>
        <v/>
      </c>
      <c r="X11" s="1208"/>
      <c r="Y11" s="1208"/>
      <c r="Z11" s="1208"/>
      <c r="AA11" s="1208"/>
      <c r="AB11" s="1208"/>
      <c r="AC11" s="1209"/>
      <c r="AD11" s="192"/>
      <c r="AE11" s="1056">
        <f t="shared" si="6"/>
        <v>0</v>
      </c>
      <c r="AF11" s="1059"/>
      <c r="AG11" s="1060">
        <f t="shared" si="7"/>
        <v>0</v>
      </c>
      <c r="AH11" s="1207"/>
      <c r="AI11" s="1208"/>
      <c r="AJ11" s="1208"/>
      <c r="AK11" s="1208"/>
      <c r="AL11" s="1088" t="str">
        <f t="shared" si="8"/>
        <v/>
      </c>
      <c r="AM11" s="1232" t="str">
        <f t="shared" si="9"/>
        <v/>
      </c>
      <c r="AN11" s="1200"/>
      <c r="AO11" s="1235" t="str">
        <f t="shared" si="10"/>
        <v/>
      </c>
      <c r="AP11" s="1075">
        <f t="shared" si="11"/>
        <v>0</v>
      </c>
      <c r="AQ11" s="1056">
        <f t="shared" si="12"/>
        <v>0</v>
      </c>
      <c r="AR11" s="1066">
        <f t="shared" si="13"/>
        <v>0</v>
      </c>
      <c r="AS11" s="1067">
        <f t="shared" si="14"/>
        <v>0</v>
      </c>
      <c r="AT11" s="130">
        <f>IF(AP11="","",IF(D11="พัก","-",IF(D11="ออก","-",IF(D11="ร","-",IF(D11="มส","-",IF(AG11=0,0,IF(ปก!$C$10="กิจกรรมพัฒนาผู้เรียน",AR11/$AR$5*100,AR11)))))))</f>
        <v>0</v>
      </c>
      <c r="AU11" s="193" t="str">
        <f t="shared" si="15"/>
        <v>0</v>
      </c>
      <c r="AV11" s="132" t="str">
        <f>IF(AU11="","",IF(ปก!$C$10="กิจกรรมพัฒนาผู้เรียน",(VLOOKUP(AT11,AG$79:AI$81,3)),AU11))</f>
        <v>0</v>
      </c>
      <c r="AW11" s="1296" t="str">
        <f t="shared" si="16"/>
        <v>0</v>
      </c>
      <c r="AX11" s="134">
        <f t="shared" si="17"/>
        <v>1</v>
      </c>
      <c r="AY11" s="733">
        <f t="shared" si="18"/>
        <v>1</v>
      </c>
      <c r="AZ11" s="1304">
        <f t="shared" si="19"/>
        <v>6</v>
      </c>
      <c r="BA11" s="1273" t="str">
        <f t="shared" si="22"/>
        <v>นาย จิรายุ  คัตสงค์</v>
      </c>
      <c r="BB11" s="137">
        <f>IF($C11="","",IF(ปก!$C$10="กิจกรรมพัฒนาผู้เรียน","-",IF($D11="พัก","-",IF($D11="ออก","-",VLOOKUP($AW11,$BU$7:$BW$12,3)))))</f>
        <v>1</v>
      </c>
      <c r="BC11" s="137">
        <f>IF($C11="","",IF(ปก!$C$10="กิจกรรมพัฒนาผู้เรียน","-",IF($D11="พัก","-",IF($D11="ออก","-",VLOOKUP($AW11,$BU$7:$BW$12,3)))))</f>
        <v>1</v>
      </c>
      <c r="BD11" s="137">
        <f>IF($C11="","",IF(ปก!$C$10="กิจกรรมพัฒนาผู้เรียน","-",IF($D11="พัก","-",IF($D11="ออก","-",VLOOKUP($AW11,$BU$7:$BW$12,3)))))</f>
        <v>1</v>
      </c>
      <c r="BE11" s="137">
        <f>IF($C11="","",IF(ปก!$C$10="กิจกรรมพัฒนาผู้เรียน","-",IF($D11="พัก","-",IF($D11="ออก","-",VLOOKUP($AW11,$BU$7:$BW$12,3)))))</f>
        <v>1</v>
      </c>
      <c r="BF11" s="137">
        <f>IF($C11="","",IF(ปก!$C$10="กิจกรรมพัฒนาผู้เรียน","-",IF($D11="พัก","-",IF($D11="ออก","-",VLOOKUP($AW11,$BU$7:$BW$12,3)))))</f>
        <v>1</v>
      </c>
      <c r="BG11" s="1290">
        <f>IF($C11="","",IF(ปก!$C$10="กิจกรรมพัฒนาผู้เรียน","-",IF($D11="พัก","-",IF($D11="ออก","-",(ROUND(MODE(BB11:BF11),0))))))</f>
        <v>1</v>
      </c>
      <c r="BH11" s="1270">
        <f>IF($C11="","",IF(ปก!$C$10="กิจกรรมพัฒนาผู้เรียน","-",IF($D11="พัก","-",IF($D11="ออก","-",VLOOKUP($AW11,$BU$7:$BW$12,3)))))</f>
        <v>1</v>
      </c>
      <c r="BI11" s="1270">
        <f>IF($C11="","",IF(ปก!$C$10="กิจกรรมพัฒนาผู้เรียน","-",IF($D11="พัก","-",IF($D11="ออก","-",VLOOKUP($AW11,$BU$7:$BW$12,3)))))</f>
        <v>1</v>
      </c>
      <c r="BJ11" s="1270">
        <f>IF($C11="","",IF(ปก!$C$10="กิจกรรมพัฒนาผู้เรียน","-",IF($D11="พัก","-",IF($D11="ออก","-",VLOOKUP($AW11,$BU$7:$BW$12,3)))))</f>
        <v>1</v>
      </c>
      <c r="BK11" s="1270">
        <f>IF($C11="","",IF(ปก!$C$10="กิจกรรมพัฒนาผู้เรียน","-",IF($D11="พัก","-",IF($D11="ออก","-",VLOOKUP($AW11,$BU$7:$BW$12,3)))))</f>
        <v>1</v>
      </c>
      <c r="BL11" s="1270">
        <f>IF($C11="","",IF(ปก!$C$10="กิจกรรมพัฒนาผู้เรียน","-",IF($D11="พัก","-",IF($D11="ออก","-",VLOOKUP($AW11,$BU$7:$BW$12,3)))))</f>
        <v>1</v>
      </c>
      <c r="BM11" s="1270">
        <f>IF($C11="","",IF(ปก!$C$10="กิจกรรมพัฒนาผู้เรียน","-",IF($D11="พัก","-",IF($D11="ออก","-",VLOOKUP($AW11,$BU$7:$BW$12,3)))))</f>
        <v>1</v>
      </c>
      <c r="BN11" s="1270">
        <f>IF($C11="","",IF(ปก!$C$10="กิจกรรมพัฒนาผู้เรียน","-",IF($D11="พัก","-",IF($D11="ออก","-",VLOOKUP($AW11,$BU$7:$BW$12,3)))))</f>
        <v>1</v>
      </c>
      <c r="BO11" s="1270">
        <f>IF($C11="","",IF(ปก!$C$10="กิจกรรมพัฒนาผู้เรียน","-",IF($D11="พัก","-",IF($D11="ออก","-",VLOOKUP($AW11,$BU$7:$BW$12,3)))))</f>
        <v>1</v>
      </c>
      <c r="BP11" s="1270">
        <f>IF($C11="","",IF(ปก!$C$10="กิจกรรมพัฒนาผู้เรียน","-",IF($BP$2="","",IF($D11="พัก","-",IF($D11="ออก","-",VLOOKUP($AW11,$BU$7:$BW$12,3))))))</f>
        <v>1</v>
      </c>
      <c r="BQ11" s="1270">
        <f>IF($C11="","",IF(ปก!$C$10="กิจกรรมพัฒนาผู้เรียน","-",IF($BQ$2="","",IF($D11="พัก","-",IF($D11="ออก","-",VLOOKUP($AW11,$BU$7:$BW$12,3))))))</f>
        <v>1</v>
      </c>
      <c r="BR11" s="1293">
        <f>IF($C11="","",IF(ปก!$C$10="กิจกรรมพัฒนาผู้เรียน","-",IF($D11="พัก","-",IF($D11="ออก","-",(ROUND(MODE(BH11:BP11),0))))))</f>
        <v>1</v>
      </c>
      <c r="BS11" s="136"/>
      <c r="BT11" s="140"/>
      <c r="BU11" s="1349">
        <v>3</v>
      </c>
      <c r="BV11" s="1350">
        <v>4</v>
      </c>
      <c r="BW11" s="1426">
        <v>3</v>
      </c>
      <c r="BX11" s="204" t="s">
        <v>22</v>
      </c>
      <c r="BZ11" s="937"/>
      <c r="CA11" s="937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</row>
    <row r="12" spans="1:212" s="141" customFormat="1" ht="18" customHeight="1" thickBot="1" x14ac:dyDescent="0.35">
      <c r="A12" s="1306">
        <f t="shared" si="20"/>
        <v>7</v>
      </c>
      <c r="B12" s="1244" t="s">
        <v>425</v>
      </c>
      <c r="C12" s="144" t="s">
        <v>401</v>
      </c>
      <c r="D12" s="115" t="str">
        <f t="shared" si="0"/>
        <v>เรียน</v>
      </c>
      <c r="E12" s="116" t="str">
        <f t="shared" si="21"/>
        <v/>
      </c>
      <c r="F12" s="145"/>
      <c r="G12" s="198">
        <f t="shared" si="1"/>
        <v>7</v>
      </c>
      <c r="H12" s="953" t="str">
        <f>IF($C12="","",IF(ปก!$C$10="กิจกรรมพัฒนาผู้เรียน",เวลา!$EI13,""))</f>
        <v/>
      </c>
      <c r="I12" s="1210"/>
      <c r="J12" s="1211"/>
      <c r="K12" s="1211"/>
      <c r="L12" s="1211"/>
      <c r="M12" s="1212"/>
      <c r="N12" s="149"/>
      <c r="O12" s="1057">
        <f t="shared" si="2"/>
        <v>0</v>
      </c>
      <c r="P12" s="1210"/>
      <c r="Q12" s="1211"/>
      <c r="R12" s="1211"/>
      <c r="S12" s="151"/>
      <c r="T12" s="124">
        <f t="shared" si="3"/>
        <v>0</v>
      </c>
      <c r="U12" s="150">
        <f t="shared" si="4"/>
        <v>0</v>
      </c>
      <c r="V12" s="1054">
        <f t="shared" si="5"/>
        <v>0</v>
      </c>
      <c r="W12" s="953" t="str">
        <f>IF($C12="","",IF(ปก!$C$10="กิจกรรมพัฒนาผู้เรียน",เวลา!$EI13,""))</f>
        <v/>
      </c>
      <c r="X12" s="1211"/>
      <c r="Y12" s="1211"/>
      <c r="Z12" s="1211"/>
      <c r="AA12" s="1211"/>
      <c r="AB12" s="1211"/>
      <c r="AC12" s="1212"/>
      <c r="AD12" s="192"/>
      <c r="AE12" s="1057">
        <f t="shared" si="6"/>
        <v>0</v>
      </c>
      <c r="AF12" s="1061"/>
      <c r="AG12" s="1062">
        <f t="shared" si="7"/>
        <v>0</v>
      </c>
      <c r="AH12" s="1210"/>
      <c r="AI12" s="1211"/>
      <c r="AJ12" s="1211"/>
      <c r="AK12" s="1211"/>
      <c r="AL12" s="1080" t="str">
        <f t="shared" si="8"/>
        <v/>
      </c>
      <c r="AM12" s="1233" t="str">
        <f t="shared" si="9"/>
        <v/>
      </c>
      <c r="AN12" s="1201"/>
      <c r="AO12" s="1236" t="str">
        <f t="shared" si="10"/>
        <v/>
      </c>
      <c r="AP12" s="1078">
        <f t="shared" si="11"/>
        <v>0</v>
      </c>
      <c r="AQ12" s="1056">
        <f t="shared" si="12"/>
        <v>0</v>
      </c>
      <c r="AR12" s="1066">
        <f t="shared" si="13"/>
        <v>0</v>
      </c>
      <c r="AS12" s="1068">
        <f t="shared" si="14"/>
        <v>0</v>
      </c>
      <c r="AT12" s="156">
        <f>IF(AP12="","",IF(D12="พัก","-",IF(D12="ออก","-",IF(D12="ร","-",IF(D12="มส","-",IF(AG12=0,0,IF(ปก!$C$10="กิจกรรมพัฒนาผู้เรียน",AR12/$AR$5*100,AR12)))))))</f>
        <v>0</v>
      </c>
      <c r="AU12" s="132" t="str">
        <f t="shared" si="15"/>
        <v>0</v>
      </c>
      <c r="AV12" s="132" t="str">
        <f>IF(AU12="","",IF(ปก!$C$10="กิจกรรมพัฒนาผู้เรียน",(VLOOKUP(AT12,AG$79:AI$81,3)),AU12))</f>
        <v>0</v>
      </c>
      <c r="AW12" s="1297" t="str">
        <f t="shared" si="16"/>
        <v>0</v>
      </c>
      <c r="AX12" s="134">
        <f t="shared" si="17"/>
        <v>1</v>
      </c>
      <c r="AY12" s="1300">
        <f t="shared" si="18"/>
        <v>1</v>
      </c>
      <c r="AZ12" s="1301">
        <f t="shared" si="19"/>
        <v>7</v>
      </c>
      <c r="BA12" s="1274" t="str">
        <f t="shared" si="22"/>
        <v>นาย ฐิติวุฒิ  ป้องกา</v>
      </c>
      <c r="BB12" s="160">
        <f>IF($C12="","",IF(ปก!$C$10="กิจกรรมพัฒนาผู้เรียน","-",IF($D12="พัก","-",IF($D12="ออก","-",VLOOKUP($AW12,$BU$7:$BW$12,3)))))</f>
        <v>1</v>
      </c>
      <c r="BC12" s="160">
        <f>IF($C12="","",IF(ปก!$C$10="กิจกรรมพัฒนาผู้เรียน","-",IF($D12="พัก","-",IF($D12="ออก","-",VLOOKUP($AW12,$BU$7:$BW$12,3)))))</f>
        <v>1</v>
      </c>
      <c r="BD12" s="160">
        <f>IF($C12="","",IF(ปก!$C$10="กิจกรรมพัฒนาผู้เรียน","-",IF($D12="พัก","-",IF($D12="ออก","-",VLOOKUP($AW12,$BU$7:$BW$12,3)))))</f>
        <v>1</v>
      </c>
      <c r="BE12" s="160">
        <f>IF($C12="","",IF(ปก!$C$10="กิจกรรมพัฒนาผู้เรียน","-",IF($D12="พัก","-",IF($D12="ออก","-",VLOOKUP($AW12,$BU$7:$BW$12,3)))))</f>
        <v>1</v>
      </c>
      <c r="BF12" s="160">
        <f>IF($C12="","",IF(ปก!$C$10="กิจกรรมพัฒนาผู้เรียน","-",IF($D12="พัก","-",IF($D12="ออก","-",VLOOKUP($AW12,$BU$7:$BW$12,3)))))</f>
        <v>1</v>
      </c>
      <c r="BG12" s="1291">
        <f>IF($C12="","",IF(ปก!$C$10="กิจกรรมพัฒนาผู้เรียน","-",IF($D12="พัก","-",IF($D12="ออก","-",(ROUND(MODE(BB12:BF12),0))))))</f>
        <v>1</v>
      </c>
      <c r="BH12" s="1271">
        <f>IF($C12="","",IF(ปก!$C$10="กิจกรรมพัฒนาผู้เรียน","-",IF($D12="พัก","-",IF($D12="ออก","-",VLOOKUP($AW12,$BU$7:$BW$12,3)))))</f>
        <v>1</v>
      </c>
      <c r="BI12" s="1271">
        <f>IF($C12="","",IF(ปก!$C$10="กิจกรรมพัฒนาผู้เรียน","-",IF($D12="พัก","-",IF($D12="ออก","-",VLOOKUP($AW12,$BU$7:$BW$12,3)))))</f>
        <v>1</v>
      </c>
      <c r="BJ12" s="1271">
        <f>IF($C12="","",IF(ปก!$C$10="กิจกรรมพัฒนาผู้เรียน","-",IF($D12="พัก","-",IF($D12="ออก","-",VLOOKUP($AW12,$BU$7:$BW$12,3)))))</f>
        <v>1</v>
      </c>
      <c r="BK12" s="1271">
        <f>IF($C12="","",IF(ปก!$C$10="กิจกรรมพัฒนาผู้เรียน","-",IF($D12="พัก","-",IF($D12="ออก","-",VLOOKUP($AW12,$BU$7:$BW$12,3)))))</f>
        <v>1</v>
      </c>
      <c r="BL12" s="1271">
        <f>IF($C12="","",IF(ปก!$C$10="กิจกรรมพัฒนาผู้เรียน","-",IF($D12="พัก","-",IF($D12="ออก","-",VLOOKUP($AW12,$BU$7:$BW$12,3)))))</f>
        <v>1</v>
      </c>
      <c r="BM12" s="1271">
        <f>IF($C12="","",IF(ปก!$C$10="กิจกรรมพัฒนาผู้เรียน","-",IF($D12="พัก","-",IF($D12="ออก","-",VLOOKUP($AW12,$BU$7:$BW$12,3)))))</f>
        <v>1</v>
      </c>
      <c r="BN12" s="1271">
        <f>IF($C12="","",IF(ปก!$C$10="กิจกรรมพัฒนาผู้เรียน","-",IF($D12="พัก","-",IF($D12="ออก","-",VLOOKUP($AW12,$BU$7:$BW$12,3)))))</f>
        <v>1</v>
      </c>
      <c r="BO12" s="1271">
        <f>IF($C12="","",IF(ปก!$C$10="กิจกรรมพัฒนาผู้เรียน","-",IF($D12="พัก","-",IF($D12="ออก","-",VLOOKUP($AW12,$BU$7:$BW$12,3)))))</f>
        <v>1</v>
      </c>
      <c r="BP12" s="1271">
        <f>IF($C12="","",IF(ปก!$C$10="กิจกรรมพัฒนาผู้เรียน","-",IF($BP$2="","",IF($D12="พัก","-",IF($D12="ออก","-",VLOOKUP($AW12,$BU$7:$BW$12,3))))))</f>
        <v>1</v>
      </c>
      <c r="BQ12" s="1271">
        <f>IF($C12="","",IF(ปก!$C$10="กิจกรรมพัฒนาผู้เรียน","-",IF($BQ$2="","",IF($D12="พัก","-",IF($D12="ออก","-",VLOOKUP($AW12,$BU$7:$BW$12,3))))))</f>
        <v>1</v>
      </c>
      <c r="BR12" s="1294">
        <f>IF($C12="","",IF(ปก!$C$10="กิจกรรมพัฒนาผู้เรียน","-",IF($D12="พัก","-",IF($D12="ออก","-",(ROUND(MODE(BH12:BP12),0))))))</f>
        <v>1</v>
      </c>
      <c r="BS12" s="159"/>
      <c r="BT12" s="140"/>
      <c r="BU12" s="1349" t="s">
        <v>22</v>
      </c>
      <c r="BV12" s="1350" t="s">
        <v>21</v>
      </c>
      <c r="BW12" s="1426">
        <v>1</v>
      </c>
      <c r="BX12" s="197"/>
      <c r="BY12" s="1336"/>
      <c r="BZ12" s="1337"/>
      <c r="CA12" s="937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</row>
    <row r="13" spans="1:212" s="141" customFormat="1" ht="18" customHeight="1" thickBot="1" x14ac:dyDescent="0.35">
      <c r="A13" s="1306">
        <f t="shared" si="20"/>
        <v>8</v>
      </c>
      <c r="B13" s="1244" t="s">
        <v>426</v>
      </c>
      <c r="C13" s="144" t="s">
        <v>402</v>
      </c>
      <c r="D13" s="115" t="str">
        <f t="shared" si="0"/>
        <v>เรียน</v>
      </c>
      <c r="E13" s="116" t="str">
        <f t="shared" si="21"/>
        <v/>
      </c>
      <c r="F13" s="145"/>
      <c r="G13" s="198">
        <f t="shared" si="1"/>
        <v>8</v>
      </c>
      <c r="H13" s="953" t="str">
        <f>IF($C13="","",IF(ปก!$C$10="กิจกรรมพัฒนาผู้เรียน",เวลา!$EI14,""))</f>
        <v/>
      </c>
      <c r="I13" s="1210"/>
      <c r="J13" s="1211"/>
      <c r="K13" s="1211"/>
      <c r="L13" s="1211"/>
      <c r="M13" s="1212"/>
      <c r="N13" s="149"/>
      <c r="O13" s="1057">
        <f t="shared" si="2"/>
        <v>0</v>
      </c>
      <c r="P13" s="1210"/>
      <c r="Q13" s="1211"/>
      <c r="R13" s="1211"/>
      <c r="S13" s="151"/>
      <c r="T13" s="124">
        <f t="shared" si="3"/>
        <v>0</v>
      </c>
      <c r="U13" s="150">
        <f t="shared" si="4"/>
        <v>0</v>
      </c>
      <c r="V13" s="1054">
        <f t="shared" si="5"/>
        <v>0</v>
      </c>
      <c r="W13" s="953" t="str">
        <f>IF($C13="","",IF(ปก!$C$10="กิจกรรมพัฒนาผู้เรียน",เวลา!$EI14,""))</f>
        <v/>
      </c>
      <c r="X13" s="1211"/>
      <c r="Y13" s="1211"/>
      <c r="Z13" s="1211"/>
      <c r="AA13" s="1211"/>
      <c r="AB13" s="1211"/>
      <c r="AC13" s="1212"/>
      <c r="AD13" s="192"/>
      <c r="AE13" s="1057">
        <f t="shared" si="6"/>
        <v>0</v>
      </c>
      <c r="AF13" s="1061"/>
      <c r="AG13" s="1062">
        <f t="shared" si="7"/>
        <v>0</v>
      </c>
      <c r="AH13" s="1210"/>
      <c r="AI13" s="1211"/>
      <c r="AJ13" s="1211"/>
      <c r="AK13" s="1211"/>
      <c r="AL13" s="1080" t="str">
        <f t="shared" si="8"/>
        <v/>
      </c>
      <c r="AM13" s="1233" t="str">
        <f t="shared" si="9"/>
        <v/>
      </c>
      <c r="AN13" s="1201"/>
      <c r="AO13" s="1236" t="str">
        <f t="shared" si="10"/>
        <v/>
      </c>
      <c r="AP13" s="1078">
        <f t="shared" si="11"/>
        <v>0</v>
      </c>
      <c r="AQ13" s="1056">
        <f t="shared" si="12"/>
        <v>0</v>
      </c>
      <c r="AR13" s="1066">
        <f t="shared" si="13"/>
        <v>0</v>
      </c>
      <c r="AS13" s="1068">
        <f t="shared" si="14"/>
        <v>0</v>
      </c>
      <c r="AT13" s="156">
        <f>IF(AP13="","",IF(D13="พัก","-",IF(D13="ออก","-",IF(D13="ร","-",IF(D13="มส","-",IF(AG13=0,0,IF(ปก!$C$10="กิจกรรมพัฒนาผู้เรียน",AR13/$AR$5*100,AR13)))))))</f>
        <v>0</v>
      </c>
      <c r="AU13" s="132" t="str">
        <f t="shared" si="15"/>
        <v>0</v>
      </c>
      <c r="AV13" s="132" t="str">
        <f>IF(AU13="","",IF(ปก!$C$10="กิจกรรมพัฒนาผู้เรียน",(VLOOKUP(AT13,AG$79:AI$81,3)),AU13))</f>
        <v>0</v>
      </c>
      <c r="AW13" s="1297" t="str">
        <f t="shared" si="16"/>
        <v>0</v>
      </c>
      <c r="AX13" s="134">
        <f t="shared" si="17"/>
        <v>1</v>
      </c>
      <c r="AY13" s="1300">
        <f t="shared" si="18"/>
        <v>1</v>
      </c>
      <c r="AZ13" s="1301">
        <f t="shared" si="19"/>
        <v>8</v>
      </c>
      <c r="BA13" s="1274" t="str">
        <f t="shared" si="22"/>
        <v>นาย ณัฐกิตติ์  เมืองเดช</v>
      </c>
      <c r="BB13" s="160">
        <f>IF($C13="","",IF(ปก!$C$10="กิจกรรมพัฒนาผู้เรียน","-",IF($D13="พัก","-",IF($D13="ออก","-",VLOOKUP($AW13,$BU$7:$BW$12,3)))))</f>
        <v>1</v>
      </c>
      <c r="BC13" s="160">
        <f>IF($C13="","",IF(ปก!$C$10="กิจกรรมพัฒนาผู้เรียน","-",IF($D13="พัก","-",IF($D13="ออก","-",VLOOKUP($AW13,$BU$7:$BW$12,3)))))</f>
        <v>1</v>
      </c>
      <c r="BD13" s="160">
        <f>IF($C13="","",IF(ปก!$C$10="กิจกรรมพัฒนาผู้เรียน","-",IF($D13="พัก","-",IF($D13="ออก","-",VLOOKUP($AW13,$BU$7:$BW$12,3)))))</f>
        <v>1</v>
      </c>
      <c r="BE13" s="160">
        <f>IF($C13="","",IF(ปก!$C$10="กิจกรรมพัฒนาผู้เรียน","-",IF($D13="พัก","-",IF($D13="ออก","-",VLOOKUP($AW13,$BU$7:$BW$12,3)))))</f>
        <v>1</v>
      </c>
      <c r="BF13" s="160">
        <f>IF($C13="","",IF(ปก!$C$10="กิจกรรมพัฒนาผู้เรียน","-",IF($D13="พัก","-",IF($D13="ออก","-",VLOOKUP($AW13,$BU$7:$BW$12,3)))))</f>
        <v>1</v>
      </c>
      <c r="BG13" s="1291">
        <f>IF($C13="","",IF(ปก!$C$10="กิจกรรมพัฒนาผู้เรียน","-",IF($D13="พัก","-",IF($D13="ออก","-",(ROUND(MODE(BB13:BF13),0))))))</f>
        <v>1</v>
      </c>
      <c r="BH13" s="1271">
        <f>IF($C13="","",IF(ปก!$C$10="กิจกรรมพัฒนาผู้เรียน","-",IF($D13="พัก","-",IF($D13="ออก","-",VLOOKUP($AW13,$BU$7:$BW$12,3)))))</f>
        <v>1</v>
      </c>
      <c r="BI13" s="1271">
        <f>IF($C13="","",IF(ปก!$C$10="กิจกรรมพัฒนาผู้เรียน","-",IF($D13="พัก","-",IF($D13="ออก","-",VLOOKUP($AW13,$BU$7:$BW$12,3)))))</f>
        <v>1</v>
      </c>
      <c r="BJ13" s="1271">
        <f>IF($C13="","",IF(ปก!$C$10="กิจกรรมพัฒนาผู้เรียน","-",IF($D13="พัก","-",IF($D13="ออก","-",VLOOKUP($AW13,$BU$7:$BW$12,3)))))</f>
        <v>1</v>
      </c>
      <c r="BK13" s="1271">
        <f>IF($C13="","",IF(ปก!$C$10="กิจกรรมพัฒนาผู้เรียน","-",IF($D13="พัก","-",IF($D13="ออก","-",VLOOKUP($AW13,$BU$7:$BW$12,3)))))</f>
        <v>1</v>
      </c>
      <c r="BL13" s="1271">
        <f>IF($C13="","",IF(ปก!$C$10="กิจกรรมพัฒนาผู้เรียน","-",IF($D13="พัก","-",IF($D13="ออก","-",VLOOKUP($AW13,$BU$7:$BW$12,3)))))</f>
        <v>1</v>
      </c>
      <c r="BM13" s="1271">
        <f>IF($C13="","",IF(ปก!$C$10="กิจกรรมพัฒนาผู้เรียน","-",IF($D13="พัก","-",IF($D13="ออก","-",VLOOKUP($AW13,$BU$7:$BW$12,3)))))</f>
        <v>1</v>
      </c>
      <c r="BN13" s="1271">
        <f>IF($C13="","",IF(ปก!$C$10="กิจกรรมพัฒนาผู้เรียน","-",IF($D13="พัก","-",IF($D13="ออก","-",VLOOKUP($AW13,$BU$7:$BW$12,3)))))</f>
        <v>1</v>
      </c>
      <c r="BO13" s="1271">
        <f>IF($C13="","",IF(ปก!$C$10="กิจกรรมพัฒนาผู้เรียน","-",IF($D13="พัก","-",IF($D13="ออก","-",VLOOKUP($AW13,$BU$7:$BW$12,3)))))</f>
        <v>1</v>
      </c>
      <c r="BP13" s="1271">
        <f>IF($C13="","",IF(ปก!$C$10="กิจกรรมพัฒนาผู้เรียน","-",IF($BP$2="","",IF($D13="พัก","-",IF($D13="ออก","-",VLOOKUP($AW13,$BU$7:$BW$12,3))))))</f>
        <v>1</v>
      </c>
      <c r="BQ13" s="1271">
        <f>IF($C13="","",IF(ปก!$C$10="กิจกรรมพัฒนาผู้เรียน","-",IF($BQ$2="","",IF($D13="พัก","-",IF($D13="ออก","-",VLOOKUP($AW13,$BU$7:$BW$12,3))))))</f>
        <v>1</v>
      </c>
      <c r="BR13" s="1294">
        <f>IF($C13="","",IF(ปก!$C$10="กิจกรรมพัฒนาผู้เรียน","-",IF($D13="พัก","-",IF($D13="ออก","-",(ROUND(MODE(BH13:BP13),0))))))</f>
        <v>1</v>
      </c>
      <c r="BS13" s="159"/>
      <c r="BT13" s="140"/>
      <c r="BU13" s="1551" t="s">
        <v>30</v>
      </c>
      <c r="BV13" s="1551"/>
      <c r="BW13" s="1339"/>
      <c r="BX13" s="1340"/>
      <c r="BY13" s="1336"/>
      <c r="BZ13" s="1341" t="str">
        <f t="shared" ref="BZ13:BZ14" si="24">BU13&amp;" - "&amp;BV13</f>
        <v xml:space="preserve">หมายเหตุ - </v>
      </c>
      <c r="CA13" s="936" t="str">
        <f>BW13&amp;" - "&amp;BX13</f>
        <v xml:space="preserve"> - </v>
      </c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</row>
    <row r="14" spans="1:212" s="141" customFormat="1" ht="18" customHeight="1" thickBot="1" x14ac:dyDescent="0.35">
      <c r="A14" s="1306">
        <f t="shared" si="20"/>
        <v>9</v>
      </c>
      <c r="B14" s="1244" t="s">
        <v>427</v>
      </c>
      <c r="C14" s="144" t="s">
        <v>403</v>
      </c>
      <c r="D14" s="115" t="str">
        <f t="shared" si="0"/>
        <v>เรียน</v>
      </c>
      <c r="E14" s="116" t="str">
        <f t="shared" si="21"/>
        <v/>
      </c>
      <c r="F14" s="145"/>
      <c r="G14" s="198">
        <f t="shared" si="1"/>
        <v>9</v>
      </c>
      <c r="H14" s="953" t="str">
        <f>IF($C14="","",IF(ปก!$C$10="กิจกรรมพัฒนาผู้เรียน",เวลา!$EI15,""))</f>
        <v/>
      </c>
      <c r="I14" s="1210"/>
      <c r="J14" s="1211"/>
      <c r="K14" s="1211"/>
      <c r="L14" s="1211"/>
      <c r="M14" s="1212"/>
      <c r="N14" s="149"/>
      <c r="O14" s="1057">
        <f t="shared" si="2"/>
        <v>0</v>
      </c>
      <c r="P14" s="1210"/>
      <c r="Q14" s="1211"/>
      <c r="R14" s="1211"/>
      <c r="S14" s="151"/>
      <c r="T14" s="124">
        <f t="shared" si="3"/>
        <v>0</v>
      </c>
      <c r="U14" s="150">
        <f t="shared" si="4"/>
        <v>0</v>
      </c>
      <c r="V14" s="1054">
        <f t="shared" si="5"/>
        <v>0</v>
      </c>
      <c r="W14" s="953" t="str">
        <f>IF($C14="","",IF(ปก!$C$10="กิจกรรมพัฒนาผู้เรียน",เวลา!$EI15,""))</f>
        <v/>
      </c>
      <c r="X14" s="1211"/>
      <c r="Y14" s="1211"/>
      <c r="Z14" s="1211"/>
      <c r="AA14" s="1211"/>
      <c r="AB14" s="1211"/>
      <c r="AC14" s="1212"/>
      <c r="AD14" s="192"/>
      <c r="AE14" s="1057">
        <f t="shared" si="6"/>
        <v>0</v>
      </c>
      <c r="AF14" s="1061"/>
      <c r="AG14" s="1062">
        <f t="shared" si="7"/>
        <v>0</v>
      </c>
      <c r="AH14" s="1210"/>
      <c r="AI14" s="1211"/>
      <c r="AJ14" s="1211"/>
      <c r="AK14" s="1211"/>
      <c r="AL14" s="1080" t="str">
        <f t="shared" si="8"/>
        <v/>
      </c>
      <c r="AM14" s="1233" t="str">
        <f t="shared" si="9"/>
        <v/>
      </c>
      <c r="AN14" s="1201"/>
      <c r="AO14" s="1236" t="str">
        <f t="shared" si="10"/>
        <v/>
      </c>
      <c r="AP14" s="1078">
        <f t="shared" si="11"/>
        <v>0</v>
      </c>
      <c r="AQ14" s="1056">
        <f t="shared" si="12"/>
        <v>0</v>
      </c>
      <c r="AR14" s="1066">
        <f t="shared" si="13"/>
        <v>0</v>
      </c>
      <c r="AS14" s="1068">
        <f t="shared" si="14"/>
        <v>0</v>
      </c>
      <c r="AT14" s="156">
        <f>IF(AP14="","",IF(D14="พัก","-",IF(D14="ออก","-",IF(D14="ร","-",IF(D14="มส","-",IF(AG14=0,0,IF(ปก!$C$10="กิจกรรมพัฒนาผู้เรียน",AR14/$AR$5*100,AR14)))))))</f>
        <v>0</v>
      </c>
      <c r="AU14" s="132" t="str">
        <f t="shared" si="15"/>
        <v>0</v>
      </c>
      <c r="AV14" s="132" t="str">
        <f>IF(AU14="","",IF(ปก!$C$10="กิจกรรมพัฒนาผู้เรียน",(VLOOKUP(AT14,AG$79:AI$81,3)),AU14))</f>
        <v>0</v>
      </c>
      <c r="AW14" s="1297" t="str">
        <f t="shared" si="16"/>
        <v>0</v>
      </c>
      <c r="AX14" s="134">
        <f t="shared" si="17"/>
        <v>1</v>
      </c>
      <c r="AY14" s="1300">
        <f t="shared" si="18"/>
        <v>1</v>
      </c>
      <c r="AZ14" s="1301">
        <f t="shared" si="19"/>
        <v>9</v>
      </c>
      <c r="BA14" s="1274" t="str">
        <f t="shared" si="22"/>
        <v>นาย ณัฐยศ  ก้ะสุ</v>
      </c>
      <c r="BB14" s="160">
        <f>IF($C14="","",IF(ปก!$C$10="กิจกรรมพัฒนาผู้เรียน","-",IF($D14="พัก","-",IF($D14="ออก","-",VLOOKUP($AW14,$BU$7:$BW$12,3)))))</f>
        <v>1</v>
      </c>
      <c r="BC14" s="160">
        <f>IF($C14="","",IF(ปก!$C$10="กิจกรรมพัฒนาผู้เรียน","-",IF($D14="พัก","-",IF($D14="ออก","-",VLOOKUP($AW14,$BU$7:$BW$12,3)))))</f>
        <v>1</v>
      </c>
      <c r="BD14" s="160">
        <f>IF($C14="","",IF(ปก!$C$10="กิจกรรมพัฒนาผู้เรียน","-",IF($D14="พัก","-",IF($D14="ออก","-",VLOOKUP($AW14,$BU$7:$BW$12,3)))))</f>
        <v>1</v>
      </c>
      <c r="BE14" s="160">
        <f>IF($C14="","",IF(ปก!$C$10="กิจกรรมพัฒนาผู้เรียน","-",IF($D14="พัก","-",IF($D14="ออก","-",VLOOKUP($AW14,$BU$7:$BW$12,3)))))</f>
        <v>1</v>
      </c>
      <c r="BF14" s="160">
        <f>IF($C14="","",IF(ปก!$C$10="กิจกรรมพัฒนาผู้เรียน","-",IF($D14="พัก","-",IF($D14="ออก","-",VLOOKUP($AW14,$BU$7:$BW$12,3)))))</f>
        <v>1</v>
      </c>
      <c r="BG14" s="1291">
        <f>IF($C14="","",IF(ปก!$C$10="กิจกรรมพัฒนาผู้เรียน","-",IF($D14="พัก","-",IF($D14="ออก","-",(ROUND(MODE(BB14:BF14),0))))))</f>
        <v>1</v>
      </c>
      <c r="BH14" s="1271">
        <f>IF($C14="","",IF(ปก!$C$10="กิจกรรมพัฒนาผู้เรียน","-",IF($D14="พัก","-",IF($D14="ออก","-",VLOOKUP($AW14,$BU$7:$BW$12,3)))))</f>
        <v>1</v>
      </c>
      <c r="BI14" s="1271">
        <f>IF($C14="","",IF(ปก!$C$10="กิจกรรมพัฒนาผู้เรียน","-",IF($D14="พัก","-",IF($D14="ออก","-",VLOOKUP($AW14,$BU$7:$BW$12,3)))))</f>
        <v>1</v>
      </c>
      <c r="BJ14" s="1271">
        <f>IF($C14="","",IF(ปก!$C$10="กิจกรรมพัฒนาผู้เรียน","-",IF($D14="พัก","-",IF($D14="ออก","-",VLOOKUP($AW14,$BU$7:$BW$12,3)))))</f>
        <v>1</v>
      </c>
      <c r="BK14" s="1271">
        <f>IF($C14="","",IF(ปก!$C$10="กิจกรรมพัฒนาผู้เรียน","-",IF($D14="พัก","-",IF($D14="ออก","-",VLOOKUP($AW14,$BU$7:$BW$12,3)))))</f>
        <v>1</v>
      </c>
      <c r="BL14" s="1271">
        <f>IF($C14="","",IF(ปก!$C$10="กิจกรรมพัฒนาผู้เรียน","-",IF($D14="พัก","-",IF($D14="ออก","-",VLOOKUP($AW14,$BU$7:$BW$12,3)))))</f>
        <v>1</v>
      </c>
      <c r="BM14" s="1271">
        <f>IF($C14="","",IF(ปก!$C$10="กิจกรรมพัฒนาผู้เรียน","-",IF($D14="พัก","-",IF($D14="ออก","-",VLOOKUP($AW14,$BU$7:$BW$12,3)))))</f>
        <v>1</v>
      </c>
      <c r="BN14" s="1271">
        <f>IF($C14="","",IF(ปก!$C$10="กิจกรรมพัฒนาผู้เรียน","-",IF($D14="พัก","-",IF($D14="ออก","-",VLOOKUP($AW14,$BU$7:$BW$12,3)))))</f>
        <v>1</v>
      </c>
      <c r="BO14" s="1271">
        <f>IF($C14="","",IF(ปก!$C$10="กิจกรรมพัฒนาผู้เรียน","-",IF($D14="พัก","-",IF($D14="ออก","-",VLOOKUP($AW14,$BU$7:$BW$12,3)))))</f>
        <v>1</v>
      </c>
      <c r="BP14" s="1271">
        <f>IF($C14="","",IF(ปก!$C$10="กิจกรรมพัฒนาผู้เรียน","-",IF($BP$2="","",IF($D14="พัก","-",IF($D14="ออก","-",VLOOKUP($AW14,$BU$7:$BW$12,3))))))</f>
        <v>1</v>
      </c>
      <c r="BQ14" s="1271">
        <f>IF($C14="","",IF(ปก!$C$10="กิจกรรมพัฒนาผู้เรียน","-",IF($BQ$2="","",IF($D14="พัก","-",IF($D14="ออก","-",VLOOKUP($AW14,$BU$7:$BW$12,3))))))</f>
        <v>1</v>
      </c>
      <c r="BR14" s="1294">
        <f>IF($C14="","",IF(ปก!$C$10="กิจกรรมพัฒนาผู้เรียน","-",IF($D14="พัก","-",IF($D14="ออก","-",(ROUND(MODE(BH14:BP14),0))))))</f>
        <v>1</v>
      </c>
      <c r="BS14" s="159"/>
      <c r="BT14" s="140"/>
      <c r="BU14" s="1348" t="s">
        <v>333</v>
      </c>
      <c r="BV14" s="1338"/>
      <c r="BW14" s="1342"/>
      <c r="BX14" s="1343"/>
      <c r="BY14" s="1336"/>
      <c r="BZ14" s="1341" t="str">
        <f t="shared" si="24"/>
        <v xml:space="preserve">1. ประเมินคุณลักษณธเป็นแบบอัตโนมัติ - </v>
      </c>
      <c r="CA14" s="936" t="str">
        <f>BW14&amp;" - "&amp;BX14</f>
        <v xml:space="preserve"> - </v>
      </c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</row>
    <row r="15" spans="1:212" s="141" customFormat="1" ht="18" customHeight="1" thickBot="1" x14ac:dyDescent="0.35">
      <c r="A15" s="1307">
        <f t="shared" si="20"/>
        <v>10</v>
      </c>
      <c r="B15" s="1245" t="s">
        <v>428</v>
      </c>
      <c r="C15" s="167" t="s">
        <v>404</v>
      </c>
      <c r="D15" s="168" t="str">
        <f t="shared" si="0"/>
        <v>เรียน</v>
      </c>
      <c r="E15" s="116" t="str">
        <f t="shared" si="21"/>
        <v/>
      </c>
      <c r="F15" s="169"/>
      <c r="G15" s="199">
        <f t="shared" si="1"/>
        <v>10</v>
      </c>
      <c r="H15" s="954" t="str">
        <f>IF($C15="","",IF(ปก!$C$10="กิจกรรมพัฒนาผู้เรียน",เวลา!$EI16,""))</f>
        <v/>
      </c>
      <c r="I15" s="1213"/>
      <c r="J15" s="1214"/>
      <c r="K15" s="1214"/>
      <c r="L15" s="1214"/>
      <c r="M15" s="1215"/>
      <c r="N15" s="173"/>
      <c r="O15" s="1058">
        <f t="shared" si="2"/>
        <v>0</v>
      </c>
      <c r="P15" s="1213"/>
      <c r="Q15" s="1214"/>
      <c r="R15" s="1214"/>
      <c r="S15" s="175"/>
      <c r="T15" s="176">
        <f t="shared" si="3"/>
        <v>0</v>
      </c>
      <c r="U15" s="174">
        <f t="shared" si="4"/>
        <v>0</v>
      </c>
      <c r="V15" s="1055">
        <f t="shared" si="5"/>
        <v>0</v>
      </c>
      <c r="W15" s="954" t="str">
        <f>IF($C15="","",IF(ปก!$C$10="กิจกรรมพัฒนาผู้เรียน",เวลา!$EI16,""))</f>
        <v/>
      </c>
      <c r="X15" s="1214"/>
      <c r="Y15" s="1214"/>
      <c r="Z15" s="1214"/>
      <c r="AA15" s="1214"/>
      <c r="AB15" s="1214"/>
      <c r="AC15" s="1215"/>
      <c r="AD15" s="200"/>
      <c r="AE15" s="1058">
        <f t="shared" si="6"/>
        <v>0</v>
      </c>
      <c r="AF15" s="1063"/>
      <c r="AG15" s="1064">
        <f t="shared" si="7"/>
        <v>0</v>
      </c>
      <c r="AH15" s="1213"/>
      <c r="AI15" s="1214"/>
      <c r="AJ15" s="1214"/>
      <c r="AK15" s="1214"/>
      <c r="AL15" s="1081" t="str">
        <f t="shared" si="8"/>
        <v/>
      </c>
      <c r="AM15" s="1234" t="str">
        <f t="shared" si="9"/>
        <v/>
      </c>
      <c r="AN15" s="1202"/>
      <c r="AO15" s="1237" t="str">
        <f t="shared" si="10"/>
        <v/>
      </c>
      <c r="AP15" s="1079">
        <f t="shared" si="11"/>
        <v>0</v>
      </c>
      <c r="AQ15" s="1056">
        <f t="shared" si="12"/>
        <v>0</v>
      </c>
      <c r="AR15" s="1066">
        <f t="shared" si="13"/>
        <v>0</v>
      </c>
      <c r="AS15" s="1069">
        <f t="shared" si="14"/>
        <v>0</v>
      </c>
      <c r="AT15" s="181">
        <f>IF(AP15="","",IF(D15="พัก","-",IF(D15="ออก","-",IF(D15="ร","-",IF(D15="มส","-",IF(AG15=0,0,IF(ปก!$C$10="กิจกรรมพัฒนาผู้เรียน",AR15/$AR$5*100,AR15)))))))</f>
        <v>0</v>
      </c>
      <c r="AU15" s="201" t="str">
        <f t="shared" si="15"/>
        <v>0</v>
      </c>
      <c r="AV15" s="132" t="str">
        <f>IF(AU15="","",IF(ปก!$C$10="กิจกรรมพัฒนาผู้เรียน",(VLOOKUP(AT15,AG$79:AI$81,3)),AU15))</f>
        <v>0</v>
      </c>
      <c r="AW15" s="1298" t="str">
        <f t="shared" si="16"/>
        <v>0</v>
      </c>
      <c r="AX15" s="134">
        <f t="shared" si="17"/>
        <v>1</v>
      </c>
      <c r="AY15" s="1302">
        <f t="shared" si="18"/>
        <v>1</v>
      </c>
      <c r="AZ15" s="1303">
        <f t="shared" si="19"/>
        <v>10</v>
      </c>
      <c r="BA15" s="1275" t="str">
        <f t="shared" si="22"/>
        <v>นาย ณัฐวุฒิ  ใจวงศ์</v>
      </c>
      <c r="BB15" s="187">
        <f>IF($C15="","",IF(ปก!$C$10="กิจกรรมพัฒนาผู้เรียน","-",IF($D15="พัก","-",IF($D15="ออก","-",VLOOKUP($AW15,$BU$7:$BW$12,3)))))</f>
        <v>1</v>
      </c>
      <c r="BC15" s="187">
        <f>IF($C15="","",IF(ปก!$C$10="กิจกรรมพัฒนาผู้เรียน","-",IF($D15="พัก","-",IF($D15="ออก","-",VLOOKUP($AW15,$BU$7:$BW$12,3)))))</f>
        <v>1</v>
      </c>
      <c r="BD15" s="187">
        <f>IF($C15="","",IF(ปก!$C$10="กิจกรรมพัฒนาผู้เรียน","-",IF($D15="พัก","-",IF($D15="ออก","-",VLOOKUP($AW15,$BU$7:$BW$12,3)))))</f>
        <v>1</v>
      </c>
      <c r="BE15" s="187">
        <f>IF($C15="","",IF(ปก!$C$10="กิจกรรมพัฒนาผู้เรียน","-",IF($D15="พัก","-",IF($D15="ออก","-",VLOOKUP($AW15,$BU$7:$BW$12,3)))))</f>
        <v>1</v>
      </c>
      <c r="BF15" s="187">
        <f>IF($C15="","",IF(ปก!$C$10="กิจกรรมพัฒนาผู้เรียน","-",IF($D15="พัก","-",IF($D15="ออก","-",VLOOKUP($AW15,$BU$7:$BW$12,3)))))</f>
        <v>1</v>
      </c>
      <c r="BG15" s="1292">
        <f>IF($C15="","",IF(ปก!$C$10="กิจกรรมพัฒนาผู้เรียน","-",IF($D15="พัก","-",IF($D15="ออก","-",(ROUND(MODE(BB15:BF15),0))))))</f>
        <v>1</v>
      </c>
      <c r="BH15" s="1272">
        <f>IF($C15="","",IF(ปก!$C$10="กิจกรรมพัฒนาผู้เรียน","-",IF($D15="พัก","-",IF($D15="ออก","-",VLOOKUP($AW15,$BU$7:$BW$12,3)))))</f>
        <v>1</v>
      </c>
      <c r="BI15" s="1272">
        <f>IF($C15="","",IF(ปก!$C$10="กิจกรรมพัฒนาผู้เรียน","-",IF($D15="พัก","-",IF($D15="ออก","-",VLOOKUP($AW15,$BU$7:$BW$12,3)))))</f>
        <v>1</v>
      </c>
      <c r="BJ15" s="1272">
        <f>IF($C15="","",IF(ปก!$C$10="กิจกรรมพัฒนาผู้เรียน","-",IF($D15="พัก","-",IF($D15="ออก","-",VLOOKUP($AW15,$BU$7:$BW$12,3)))))</f>
        <v>1</v>
      </c>
      <c r="BK15" s="1272">
        <f>IF($C15="","",IF(ปก!$C$10="กิจกรรมพัฒนาผู้เรียน","-",IF($D15="พัก","-",IF($D15="ออก","-",VLOOKUP($AW15,$BU$7:$BW$12,3)))))</f>
        <v>1</v>
      </c>
      <c r="BL15" s="1272">
        <f>IF($C15="","",IF(ปก!$C$10="กิจกรรมพัฒนาผู้เรียน","-",IF($D15="พัก","-",IF($D15="ออก","-",VLOOKUP($AW15,$BU$7:$BW$12,3)))))</f>
        <v>1</v>
      </c>
      <c r="BM15" s="1272">
        <f>IF($C15="","",IF(ปก!$C$10="กิจกรรมพัฒนาผู้เรียน","-",IF($D15="พัก","-",IF($D15="ออก","-",VLOOKUP($AW15,$BU$7:$BW$12,3)))))</f>
        <v>1</v>
      </c>
      <c r="BN15" s="1272">
        <f>IF($C15="","",IF(ปก!$C$10="กิจกรรมพัฒนาผู้เรียน","-",IF($D15="พัก","-",IF($D15="ออก","-",VLOOKUP($AW15,$BU$7:$BW$12,3)))))</f>
        <v>1</v>
      </c>
      <c r="BO15" s="1272">
        <f>IF($C15="","",IF(ปก!$C$10="กิจกรรมพัฒนาผู้เรียน","-",IF($D15="พัก","-",IF($D15="ออก","-",VLOOKUP($AW15,$BU$7:$BW$12,3)))))</f>
        <v>1</v>
      </c>
      <c r="BP15" s="1272">
        <f>IF($C15="","",IF(ปก!$C$10="กิจกรรมพัฒนาผู้เรียน","-",IF($BP$2="","",IF($D15="พัก","-",IF($D15="ออก","-",VLOOKUP($AW15,$BU$7:$BW$12,3))))))</f>
        <v>1</v>
      </c>
      <c r="BQ15" s="1272">
        <f>IF($C15="","",IF(ปก!$C$10="กิจกรรมพัฒนาผู้เรียน","-",IF($BQ$2="","",IF($D15="พัก","-",IF($D15="ออก","-",VLOOKUP($AW15,$BU$7:$BW$12,3))))))</f>
        <v>1</v>
      </c>
      <c r="BR15" s="1295">
        <f>IF($C15="","",IF(ปก!$C$10="กิจกรรมพัฒนาผู้เรียน","-",IF($D15="พัก","-",IF($D15="ออก","-",(ROUND(MODE(BH15:BP15),0))))))</f>
        <v>1</v>
      </c>
      <c r="BS15" s="185"/>
      <c r="BT15" s="140"/>
      <c r="BU15" s="1348" t="s">
        <v>334</v>
      </c>
      <c r="BV15" s="1338"/>
      <c r="BW15" s="1342"/>
      <c r="BX15" s="1343"/>
      <c r="BY15" s="1336"/>
      <c r="BZ15" s="1341"/>
      <c r="CA15" s="936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</row>
    <row r="16" spans="1:212" s="141" customFormat="1" ht="18" customHeight="1" thickBot="1" x14ac:dyDescent="0.35">
      <c r="A16" s="1305">
        <f t="shared" si="20"/>
        <v>11</v>
      </c>
      <c r="B16" s="1243" t="s">
        <v>429</v>
      </c>
      <c r="C16" s="114" t="s">
        <v>405</v>
      </c>
      <c r="D16" s="115" t="str">
        <f t="shared" si="0"/>
        <v>เรียน</v>
      </c>
      <c r="E16" s="116" t="str">
        <f t="shared" si="21"/>
        <v/>
      </c>
      <c r="F16" s="145"/>
      <c r="G16" s="191">
        <f t="shared" si="1"/>
        <v>11</v>
      </c>
      <c r="H16" s="952" t="str">
        <f>IF($C16="","",IF(ปก!$C$10="กิจกรรมพัฒนาผู้เรียน",เวลา!$EI17,""))</f>
        <v/>
      </c>
      <c r="I16" s="1207"/>
      <c r="J16" s="1208"/>
      <c r="K16" s="1208"/>
      <c r="L16" s="1208"/>
      <c r="M16" s="1209"/>
      <c r="N16" s="149"/>
      <c r="O16" s="1056">
        <f t="shared" si="2"/>
        <v>0</v>
      </c>
      <c r="P16" s="1207"/>
      <c r="Q16" s="1208"/>
      <c r="R16" s="1208"/>
      <c r="S16" s="123"/>
      <c r="T16" s="124">
        <f t="shared" si="3"/>
        <v>0</v>
      </c>
      <c r="U16" s="122">
        <f t="shared" si="4"/>
        <v>0</v>
      </c>
      <c r="V16" s="1053">
        <f t="shared" si="5"/>
        <v>0</v>
      </c>
      <c r="W16" s="952" t="str">
        <f>IF($C16="","",IF(ปก!$C$10="กิจกรรมพัฒนาผู้เรียน",เวลา!$EI17,""))</f>
        <v/>
      </c>
      <c r="X16" s="1208"/>
      <c r="Y16" s="1208"/>
      <c r="Z16" s="1208"/>
      <c r="AA16" s="1208"/>
      <c r="AB16" s="1208"/>
      <c r="AC16" s="1209"/>
      <c r="AD16" s="192"/>
      <c r="AE16" s="1056">
        <f t="shared" si="6"/>
        <v>0</v>
      </c>
      <c r="AF16" s="1059"/>
      <c r="AG16" s="1060">
        <f t="shared" si="7"/>
        <v>0</v>
      </c>
      <c r="AH16" s="1207"/>
      <c r="AI16" s="1208"/>
      <c r="AJ16" s="1208"/>
      <c r="AK16" s="1208"/>
      <c r="AL16" s="1088" t="str">
        <f t="shared" si="8"/>
        <v/>
      </c>
      <c r="AM16" s="1232" t="str">
        <f t="shared" si="9"/>
        <v/>
      </c>
      <c r="AN16" s="1200"/>
      <c r="AO16" s="1235" t="str">
        <f t="shared" si="10"/>
        <v/>
      </c>
      <c r="AP16" s="1075">
        <f t="shared" si="11"/>
        <v>0</v>
      </c>
      <c r="AQ16" s="1056">
        <f t="shared" si="12"/>
        <v>0</v>
      </c>
      <c r="AR16" s="1066">
        <f t="shared" si="13"/>
        <v>0</v>
      </c>
      <c r="AS16" s="1067">
        <f t="shared" si="14"/>
        <v>0</v>
      </c>
      <c r="AT16" s="130">
        <f>IF(AP16="","",IF(D16="พัก","-",IF(D16="ออก","-",IF(D16="ร","-",IF(D16="มส","-",IF(AG16=0,0,IF(ปก!$C$10="กิจกรรมพัฒนาผู้เรียน",AR16/$AR$5*100,AR16)))))))</f>
        <v>0</v>
      </c>
      <c r="AU16" s="193" t="str">
        <f t="shared" si="15"/>
        <v>0</v>
      </c>
      <c r="AV16" s="132" t="str">
        <f>IF(AU16="","",IF(ปก!$C$10="กิจกรรมพัฒนาผู้เรียน",(VLOOKUP(AT16,AG$79:AI$81,3)),AU16))</f>
        <v>0</v>
      </c>
      <c r="AW16" s="1296" t="str">
        <f t="shared" si="16"/>
        <v>0</v>
      </c>
      <c r="AX16" s="134">
        <f t="shared" si="17"/>
        <v>1</v>
      </c>
      <c r="AY16" s="733">
        <f t="shared" si="18"/>
        <v>1</v>
      </c>
      <c r="AZ16" s="1304">
        <f t="shared" si="19"/>
        <v>11</v>
      </c>
      <c r="BA16" s="1273" t="str">
        <f t="shared" si="22"/>
        <v>นาย ธนานุรักษ์  กิตติคุณาดุลย์</v>
      </c>
      <c r="BB16" s="137">
        <f>IF($C16="","",IF(ปก!$C$10="กิจกรรมพัฒนาผู้เรียน","-",IF($D16="พัก","-",IF($D16="ออก","-",VLOOKUP($AW16,$BU$7:$BW$12,3)))))</f>
        <v>1</v>
      </c>
      <c r="BC16" s="137">
        <f>IF($C16="","",IF(ปก!$C$10="กิจกรรมพัฒนาผู้เรียน","-",IF($D16="พัก","-",IF($D16="ออก","-",VLOOKUP($AW16,$BU$7:$BW$12,3)))))</f>
        <v>1</v>
      </c>
      <c r="BD16" s="137">
        <f>IF($C16="","",IF(ปก!$C$10="กิจกรรมพัฒนาผู้เรียน","-",IF($D16="พัก","-",IF($D16="ออก","-",VLOOKUP($AW16,$BU$7:$BW$12,3)))))</f>
        <v>1</v>
      </c>
      <c r="BE16" s="137">
        <f>IF($C16="","",IF(ปก!$C$10="กิจกรรมพัฒนาผู้เรียน","-",IF($D16="พัก","-",IF($D16="ออก","-",VLOOKUP($AW16,$BU$7:$BW$12,3)))))</f>
        <v>1</v>
      </c>
      <c r="BF16" s="137">
        <f>IF($C16="","",IF(ปก!$C$10="กิจกรรมพัฒนาผู้เรียน","-",IF($D16="พัก","-",IF($D16="ออก","-",VLOOKUP($AW16,$BU$7:$BW$12,3)))))</f>
        <v>1</v>
      </c>
      <c r="BG16" s="1290">
        <f>IF($C16="","",IF(ปก!$C$10="กิจกรรมพัฒนาผู้เรียน","-",IF($D16="พัก","-",IF($D16="ออก","-",(ROUND(MODE(BB16:BF16),0))))))</f>
        <v>1</v>
      </c>
      <c r="BH16" s="1270">
        <f>IF($C16="","",IF(ปก!$C$10="กิจกรรมพัฒนาผู้เรียน","-",IF($D16="พัก","-",IF($D16="ออก","-",VLOOKUP($AW16,$BU$7:$BW$12,3)))))</f>
        <v>1</v>
      </c>
      <c r="BI16" s="1270">
        <f>IF($C16="","",IF(ปก!$C$10="กิจกรรมพัฒนาผู้เรียน","-",IF($D16="พัก","-",IF($D16="ออก","-",VLOOKUP($AW16,$BU$7:$BW$12,3)))))</f>
        <v>1</v>
      </c>
      <c r="BJ16" s="1270">
        <f>IF($C16="","",IF(ปก!$C$10="กิจกรรมพัฒนาผู้เรียน","-",IF($D16="พัก","-",IF($D16="ออก","-",VLOOKUP($AW16,$BU$7:$BW$12,3)))))</f>
        <v>1</v>
      </c>
      <c r="BK16" s="1270">
        <f>IF($C16="","",IF(ปก!$C$10="กิจกรรมพัฒนาผู้เรียน","-",IF($D16="พัก","-",IF($D16="ออก","-",VLOOKUP($AW16,$BU$7:$BW$12,3)))))</f>
        <v>1</v>
      </c>
      <c r="BL16" s="1270">
        <f>IF($C16="","",IF(ปก!$C$10="กิจกรรมพัฒนาผู้เรียน","-",IF($D16="พัก","-",IF($D16="ออก","-",VLOOKUP($AW16,$BU$7:$BW$12,3)))))</f>
        <v>1</v>
      </c>
      <c r="BM16" s="1270">
        <f>IF($C16="","",IF(ปก!$C$10="กิจกรรมพัฒนาผู้เรียน","-",IF($D16="พัก","-",IF($D16="ออก","-",VLOOKUP($AW16,$BU$7:$BW$12,3)))))</f>
        <v>1</v>
      </c>
      <c r="BN16" s="1270">
        <f>IF($C16="","",IF(ปก!$C$10="กิจกรรมพัฒนาผู้เรียน","-",IF($D16="พัก","-",IF($D16="ออก","-",VLOOKUP($AW16,$BU$7:$BW$12,3)))))</f>
        <v>1</v>
      </c>
      <c r="BO16" s="1270">
        <f>IF($C16="","",IF(ปก!$C$10="กิจกรรมพัฒนาผู้เรียน","-",IF($D16="พัก","-",IF($D16="ออก","-",VLOOKUP($AW16,$BU$7:$BW$12,3)))))</f>
        <v>1</v>
      </c>
      <c r="BP16" s="1270">
        <f>IF($C16="","",IF(ปก!$C$10="กิจกรรมพัฒนาผู้เรียน","-",IF($BP$2="","",IF($D16="พัก","-",IF($D16="ออก","-",VLOOKUP($AW16,$BU$7:$BW$12,3))))))</f>
        <v>1</v>
      </c>
      <c r="BQ16" s="1270">
        <f>IF($C16="","",IF(ปก!$C$10="กิจกรรมพัฒนาผู้เรียน","-",IF($BQ$2="","",IF($D16="พัก","-",IF($D16="ออก","-",VLOOKUP($AW16,$BU$7:$BW$12,3))))))</f>
        <v>1</v>
      </c>
      <c r="BR16" s="1293">
        <f>IF($C16="","",IF(ปก!$C$10="กิจกรรมพัฒนาผู้เรียน","-",IF($D16="พัก","-",IF($D16="ออก","-",(ROUND(MODE(BH16:BP16),0))))))</f>
        <v>1</v>
      </c>
      <c r="BS16" s="136"/>
      <c r="BT16" s="140"/>
      <c r="BU16" s="1348" t="s">
        <v>335</v>
      </c>
      <c r="BV16" s="1338"/>
      <c r="BW16" s="1342"/>
      <c r="BX16" s="1343"/>
      <c r="BY16" s="1336"/>
      <c r="BZ16" s="1341"/>
      <c r="CA16" s="936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</row>
    <row r="17" spans="1:212" s="141" customFormat="1" ht="18" customHeight="1" thickBot="1" x14ac:dyDescent="0.35">
      <c r="A17" s="1306">
        <f t="shared" si="20"/>
        <v>12</v>
      </c>
      <c r="B17" s="1244" t="s">
        <v>430</v>
      </c>
      <c r="C17" s="144" t="s">
        <v>406</v>
      </c>
      <c r="D17" s="115" t="str">
        <f t="shared" si="0"/>
        <v>เรียน</v>
      </c>
      <c r="E17" s="116" t="str">
        <f t="shared" si="21"/>
        <v/>
      </c>
      <c r="F17" s="145"/>
      <c r="G17" s="198">
        <f t="shared" si="1"/>
        <v>12</v>
      </c>
      <c r="H17" s="953" t="str">
        <f>IF($C17="","",IF(ปก!$C$10="กิจกรรมพัฒนาผู้เรียน",เวลา!$EI18,""))</f>
        <v/>
      </c>
      <c r="I17" s="1210"/>
      <c r="J17" s="1211"/>
      <c r="K17" s="1211"/>
      <c r="L17" s="1211"/>
      <c r="M17" s="1212"/>
      <c r="N17" s="149"/>
      <c r="O17" s="1057">
        <f t="shared" si="2"/>
        <v>0</v>
      </c>
      <c r="P17" s="1210"/>
      <c r="Q17" s="1211"/>
      <c r="R17" s="1211"/>
      <c r="S17" s="151"/>
      <c r="T17" s="124">
        <f t="shared" si="3"/>
        <v>0</v>
      </c>
      <c r="U17" s="150">
        <f t="shared" si="4"/>
        <v>0</v>
      </c>
      <c r="V17" s="1054">
        <f t="shared" si="5"/>
        <v>0</v>
      </c>
      <c r="W17" s="953" t="str">
        <f>IF($C17="","",IF(ปก!$C$10="กิจกรรมพัฒนาผู้เรียน",เวลา!$EI18,""))</f>
        <v/>
      </c>
      <c r="X17" s="1211"/>
      <c r="Y17" s="1211"/>
      <c r="Z17" s="1211"/>
      <c r="AA17" s="1211"/>
      <c r="AB17" s="1211"/>
      <c r="AC17" s="1212"/>
      <c r="AD17" s="192"/>
      <c r="AE17" s="1057">
        <f t="shared" si="6"/>
        <v>0</v>
      </c>
      <c r="AF17" s="1061"/>
      <c r="AG17" s="1062">
        <f t="shared" si="7"/>
        <v>0</v>
      </c>
      <c r="AH17" s="1210"/>
      <c r="AI17" s="1211"/>
      <c r="AJ17" s="1211"/>
      <c r="AK17" s="1211"/>
      <c r="AL17" s="1080" t="str">
        <f t="shared" si="8"/>
        <v/>
      </c>
      <c r="AM17" s="1233" t="str">
        <f t="shared" si="9"/>
        <v/>
      </c>
      <c r="AN17" s="1201"/>
      <c r="AO17" s="1236" t="str">
        <f t="shared" si="10"/>
        <v/>
      </c>
      <c r="AP17" s="1078">
        <f t="shared" si="11"/>
        <v>0</v>
      </c>
      <c r="AQ17" s="1056">
        <f t="shared" si="12"/>
        <v>0</v>
      </c>
      <c r="AR17" s="1066">
        <f t="shared" si="13"/>
        <v>0</v>
      </c>
      <c r="AS17" s="1068">
        <f t="shared" si="14"/>
        <v>0</v>
      </c>
      <c r="AT17" s="156">
        <f>IF(AP17="","",IF(D17="พัก","-",IF(D17="ออก","-",IF(D17="ร","-",IF(D17="มส","-",IF(AG17=0,0,IF(ปก!$C$10="กิจกรรมพัฒนาผู้เรียน",AR17/$AR$5*100,AR17)))))))</f>
        <v>0</v>
      </c>
      <c r="AU17" s="132" t="str">
        <f t="shared" si="15"/>
        <v>0</v>
      </c>
      <c r="AV17" s="132" t="str">
        <f>IF(AU17="","",IF(ปก!$C$10="กิจกรรมพัฒนาผู้เรียน",(VLOOKUP(AT17,AG$79:AI$81,3)),AU17))</f>
        <v>0</v>
      </c>
      <c r="AW17" s="1297" t="str">
        <f t="shared" si="16"/>
        <v>0</v>
      </c>
      <c r="AX17" s="134">
        <f t="shared" si="17"/>
        <v>1</v>
      </c>
      <c r="AY17" s="1300">
        <f t="shared" si="18"/>
        <v>1</v>
      </c>
      <c r="AZ17" s="1301">
        <f t="shared" si="19"/>
        <v>12</v>
      </c>
      <c r="BA17" s="1274" t="str">
        <f t="shared" si="22"/>
        <v>นางสาว ธัญญรัตน์  ธนศิริสกุลวงษ์</v>
      </c>
      <c r="BB17" s="160">
        <f>IF($C17="","",IF(ปก!$C$10="กิจกรรมพัฒนาผู้เรียน","-",IF($D17="พัก","-",IF($D17="ออก","-",VLOOKUP($AW17,$BU$7:$BW$12,3)))))</f>
        <v>1</v>
      </c>
      <c r="BC17" s="160">
        <f>IF($C17="","",IF(ปก!$C$10="กิจกรรมพัฒนาผู้เรียน","-",IF($D17="พัก","-",IF($D17="ออก","-",VLOOKUP($AW17,$BU$7:$BW$12,3)))))</f>
        <v>1</v>
      </c>
      <c r="BD17" s="160">
        <f>IF($C17="","",IF(ปก!$C$10="กิจกรรมพัฒนาผู้เรียน","-",IF($D17="พัก","-",IF($D17="ออก","-",VLOOKUP($AW17,$BU$7:$BW$12,3)))))</f>
        <v>1</v>
      </c>
      <c r="BE17" s="160">
        <f>IF($C17="","",IF(ปก!$C$10="กิจกรรมพัฒนาผู้เรียน","-",IF($D17="พัก","-",IF($D17="ออก","-",VLOOKUP($AW17,$BU$7:$BW$12,3)))))</f>
        <v>1</v>
      </c>
      <c r="BF17" s="160">
        <f>IF($C17="","",IF(ปก!$C$10="กิจกรรมพัฒนาผู้เรียน","-",IF($D17="พัก","-",IF($D17="ออก","-",VLOOKUP($AW17,$BU$7:$BW$12,3)))))</f>
        <v>1</v>
      </c>
      <c r="BG17" s="1291">
        <f>IF($C17="","",IF(ปก!$C$10="กิจกรรมพัฒนาผู้เรียน","-",IF($D17="พัก","-",IF($D17="ออก","-",(ROUND(MODE(BB17:BF17),0))))))</f>
        <v>1</v>
      </c>
      <c r="BH17" s="1271">
        <f>IF($C17="","",IF(ปก!$C$10="กิจกรรมพัฒนาผู้เรียน","-",IF($D17="พัก","-",IF($D17="ออก","-",VLOOKUP($AW17,$BU$7:$BW$12,3)))))</f>
        <v>1</v>
      </c>
      <c r="BI17" s="1271">
        <f>IF($C17="","",IF(ปก!$C$10="กิจกรรมพัฒนาผู้เรียน","-",IF($D17="พัก","-",IF($D17="ออก","-",VLOOKUP($AW17,$BU$7:$BW$12,3)))))</f>
        <v>1</v>
      </c>
      <c r="BJ17" s="1271">
        <f>IF($C17="","",IF(ปก!$C$10="กิจกรรมพัฒนาผู้เรียน","-",IF($D17="พัก","-",IF($D17="ออก","-",VLOOKUP($AW17,$BU$7:$BW$12,3)))))</f>
        <v>1</v>
      </c>
      <c r="BK17" s="1271">
        <f>IF($C17="","",IF(ปก!$C$10="กิจกรรมพัฒนาผู้เรียน","-",IF($D17="พัก","-",IF($D17="ออก","-",VLOOKUP($AW17,$BU$7:$BW$12,3)))))</f>
        <v>1</v>
      </c>
      <c r="BL17" s="1271">
        <f>IF($C17="","",IF(ปก!$C$10="กิจกรรมพัฒนาผู้เรียน","-",IF($D17="พัก","-",IF($D17="ออก","-",VLOOKUP($AW17,$BU$7:$BW$12,3)))))</f>
        <v>1</v>
      </c>
      <c r="BM17" s="1271">
        <f>IF($C17="","",IF(ปก!$C$10="กิจกรรมพัฒนาผู้เรียน","-",IF($D17="พัก","-",IF($D17="ออก","-",VLOOKUP($AW17,$BU$7:$BW$12,3)))))</f>
        <v>1</v>
      </c>
      <c r="BN17" s="1271">
        <f>IF($C17="","",IF(ปก!$C$10="กิจกรรมพัฒนาผู้เรียน","-",IF($D17="พัก","-",IF($D17="ออก","-",VLOOKUP($AW17,$BU$7:$BW$12,3)))))</f>
        <v>1</v>
      </c>
      <c r="BO17" s="1271">
        <f>IF($C17="","",IF(ปก!$C$10="กิจกรรมพัฒนาผู้เรียน","-",IF($D17="พัก","-",IF($D17="ออก","-",VLOOKUP($AW17,$BU$7:$BW$12,3)))))</f>
        <v>1</v>
      </c>
      <c r="BP17" s="1271">
        <f>IF($C17="","",IF(ปก!$C$10="กิจกรรมพัฒนาผู้เรียน","-",IF($BP$2="","",IF($D17="พัก","-",IF($D17="ออก","-",VLOOKUP($AW17,$BU$7:$BW$12,3))))))</f>
        <v>1</v>
      </c>
      <c r="BQ17" s="1271">
        <f>IF($C17="","",IF(ปก!$C$10="กิจกรรมพัฒนาผู้เรียน","-",IF($BQ$2="","",IF($D17="พัก","-",IF($D17="ออก","-",VLOOKUP($AW17,$BU$7:$BW$12,3))))))</f>
        <v>1</v>
      </c>
      <c r="BR17" s="1294">
        <f>IF($C17="","",IF(ปก!$C$10="กิจกรรมพัฒนาผู้เรียน","-",IF($D17="พัก","-",IF($D17="ออก","-",(ROUND(MODE(BH17:BP17),0))))))</f>
        <v>1</v>
      </c>
      <c r="BS17" s="159"/>
      <c r="BT17" s="140"/>
      <c r="BU17" s="1348" t="s">
        <v>336</v>
      </c>
      <c r="BV17" s="195"/>
      <c r="BW17" s="196"/>
      <c r="BX17" s="1344"/>
      <c r="BY17" s="1336"/>
      <c r="BZ17" s="1345"/>
      <c r="CA17" s="828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</row>
    <row r="18" spans="1:212" s="141" customFormat="1" ht="18" customHeight="1" thickBot="1" x14ac:dyDescent="0.35">
      <c r="A18" s="1306">
        <f t="shared" si="20"/>
        <v>13</v>
      </c>
      <c r="B18" s="1244" t="s">
        <v>431</v>
      </c>
      <c r="C18" s="144" t="s">
        <v>407</v>
      </c>
      <c r="D18" s="115" t="str">
        <f t="shared" si="0"/>
        <v>เรียน</v>
      </c>
      <c r="E18" s="116" t="str">
        <f t="shared" si="21"/>
        <v/>
      </c>
      <c r="F18" s="145"/>
      <c r="G18" s="198">
        <f t="shared" si="1"/>
        <v>13</v>
      </c>
      <c r="H18" s="953" t="str">
        <f>IF($C18="","",IF(ปก!$C$10="กิจกรรมพัฒนาผู้เรียน",เวลา!$EI19,""))</f>
        <v/>
      </c>
      <c r="I18" s="1210"/>
      <c r="J18" s="1211"/>
      <c r="K18" s="1211"/>
      <c r="L18" s="1211"/>
      <c r="M18" s="1212"/>
      <c r="N18" s="149"/>
      <c r="O18" s="1057">
        <f t="shared" si="2"/>
        <v>0</v>
      </c>
      <c r="P18" s="1210"/>
      <c r="Q18" s="1211"/>
      <c r="R18" s="1211"/>
      <c r="S18" s="151"/>
      <c r="T18" s="124">
        <f t="shared" si="3"/>
        <v>0</v>
      </c>
      <c r="U18" s="150">
        <f t="shared" si="4"/>
        <v>0</v>
      </c>
      <c r="V18" s="1054">
        <f t="shared" si="5"/>
        <v>0</v>
      </c>
      <c r="W18" s="953" t="str">
        <f>IF($C18="","",IF(ปก!$C$10="กิจกรรมพัฒนาผู้เรียน",เวลา!$EI19,""))</f>
        <v/>
      </c>
      <c r="X18" s="1211"/>
      <c r="Y18" s="1211"/>
      <c r="Z18" s="1211"/>
      <c r="AA18" s="1211"/>
      <c r="AB18" s="1211"/>
      <c r="AC18" s="1212"/>
      <c r="AD18" s="192"/>
      <c r="AE18" s="1057">
        <f t="shared" si="6"/>
        <v>0</v>
      </c>
      <c r="AF18" s="1061"/>
      <c r="AG18" s="1062">
        <f t="shared" si="7"/>
        <v>0</v>
      </c>
      <c r="AH18" s="1210"/>
      <c r="AI18" s="1211"/>
      <c r="AJ18" s="1211"/>
      <c r="AK18" s="1211"/>
      <c r="AL18" s="1080" t="str">
        <f t="shared" si="8"/>
        <v/>
      </c>
      <c r="AM18" s="1233" t="str">
        <f t="shared" si="9"/>
        <v/>
      </c>
      <c r="AN18" s="1201"/>
      <c r="AO18" s="1236" t="str">
        <f t="shared" si="10"/>
        <v/>
      </c>
      <c r="AP18" s="1078">
        <f t="shared" si="11"/>
        <v>0</v>
      </c>
      <c r="AQ18" s="1056">
        <f t="shared" si="12"/>
        <v>0</v>
      </c>
      <c r="AR18" s="1066">
        <f t="shared" si="13"/>
        <v>0</v>
      </c>
      <c r="AS18" s="1068">
        <f t="shared" si="14"/>
        <v>0</v>
      </c>
      <c r="AT18" s="156">
        <f>IF(AP18="","",IF(D18="พัก","-",IF(D18="ออก","-",IF(D18="ร","-",IF(D18="มส","-",IF(AG18=0,0,IF(ปก!$C$10="กิจกรรมพัฒนาผู้เรียน",AR18/$AR$5*100,AR18)))))))</f>
        <v>0</v>
      </c>
      <c r="AU18" s="132" t="str">
        <f t="shared" si="15"/>
        <v>0</v>
      </c>
      <c r="AV18" s="132" t="str">
        <f>IF(AU18="","",IF(ปก!$C$10="กิจกรรมพัฒนาผู้เรียน",(VLOOKUP(AT18,AG$79:AI$81,3)),AU18))</f>
        <v>0</v>
      </c>
      <c r="AW18" s="1297" t="str">
        <f t="shared" si="16"/>
        <v>0</v>
      </c>
      <c r="AX18" s="134">
        <f t="shared" si="17"/>
        <v>1</v>
      </c>
      <c r="AY18" s="1300">
        <f t="shared" si="18"/>
        <v>1</v>
      </c>
      <c r="AZ18" s="1301">
        <f t="shared" si="19"/>
        <v>13</v>
      </c>
      <c r="BA18" s="1274" t="str">
        <f t="shared" si="22"/>
        <v>สามเณร นิติพงษ์  อินทร์แก้ว</v>
      </c>
      <c r="BB18" s="160">
        <f>IF($C18="","",IF(ปก!$C$10="กิจกรรมพัฒนาผู้เรียน","-",IF($D18="พัก","-",IF($D18="ออก","-",VLOOKUP($AW18,$BU$7:$BW$12,3)))))</f>
        <v>1</v>
      </c>
      <c r="BC18" s="160">
        <f>IF($C18="","",IF(ปก!$C$10="กิจกรรมพัฒนาผู้เรียน","-",IF($D18="พัก","-",IF($D18="ออก","-",VLOOKUP($AW18,$BU$7:$BW$12,3)))))</f>
        <v>1</v>
      </c>
      <c r="BD18" s="160">
        <f>IF($C18="","",IF(ปก!$C$10="กิจกรรมพัฒนาผู้เรียน","-",IF($D18="พัก","-",IF($D18="ออก","-",VLOOKUP($AW18,$BU$7:$BW$12,3)))))</f>
        <v>1</v>
      </c>
      <c r="BE18" s="160">
        <f>IF($C18="","",IF(ปก!$C$10="กิจกรรมพัฒนาผู้เรียน","-",IF($D18="พัก","-",IF($D18="ออก","-",VLOOKUP($AW18,$BU$7:$BW$12,3)))))</f>
        <v>1</v>
      </c>
      <c r="BF18" s="160">
        <f>IF($C18="","",IF(ปก!$C$10="กิจกรรมพัฒนาผู้เรียน","-",IF($D18="พัก","-",IF($D18="ออก","-",VLOOKUP($AW18,$BU$7:$BW$12,3)))))</f>
        <v>1</v>
      </c>
      <c r="BG18" s="1291">
        <f>IF($C18="","",IF(ปก!$C$10="กิจกรรมพัฒนาผู้เรียน","-",IF($D18="พัก","-",IF($D18="ออก","-",(ROUND(MODE(BB18:BF18),0))))))</f>
        <v>1</v>
      </c>
      <c r="BH18" s="1271">
        <f>IF($C18="","",IF(ปก!$C$10="กิจกรรมพัฒนาผู้เรียน","-",IF($D18="พัก","-",IF($D18="ออก","-",VLOOKUP($AW18,$BU$7:$BW$12,3)))))</f>
        <v>1</v>
      </c>
      <c r="BI18" s="1271">
        <f>IF($C18="","",IF(ปก!$C$10="กิจกรรมพัฒนาผู้เรียน","-",IF($D18="พัก","-",IF($D18="ออก","-",VLOOKUP($AW18,$BU$7:$BW$12,3)))))</f>
        <v>1</v>
      </c>
      <c r="BJ18" s="1271">
        <f>IF($C18="","",IF(ปก!$C$10="กิจกรรมพัฒนาผู้เรียน","-",IF($D18="พัก","-",IF($D18="ออก","-",VLOOKUP($AW18,$BU$7:$BW$12,3)))))</f>
        <v>1</v>
      </c>
      <c r="BK18" s="1271">
        <f>IF($C18="","",IF(ปก!$C$10="กิจกรรมพัฒนาผู้เรียน","-",IF($D18="พัก","-",IF($D18="ออก","-",VLOOKUP($AW18,$BU$7:$BW$12,3)))))</f>
        <v>1</v>
      </c>
      <c r="BL18" s="1271">
        <f>IF($C18="","",IF(ปก!$C$10="กิจกรรมพัฒนาผู้เรียน","-",IF($D18="พัก","-",IF($D18="ออก","-",VLOOKUP($AW18,$BU$7:$BW$12,3)))))</f>
        <v>1</v>
      </c>
      <c r="BM18" s="1271">
        <f>IF($C18="","",IF(ปก!$C$10="กิจกรรมพัฒนาผู้เรียน","-",IF($D18="พัก","-",IF($D18="ออก","-",VLOOKUP($AW18,$BU$7:$BW$12,3)))))</f>
        <v>1</v>
      </c>
      <c r="BN18" s="1271">
        <f>IF($C18="","",IF(ปก!$C$10="กิจกรรมพัฒนาผู้เรียน","-",IF($D18="พัก","-",IF($D18="ออก","-",VLOOKUP($AW18,$BU$7:$BW$12,3)))))</f>
        <v>1</v>
      </c>
      <c r="BO18" s="1271">
        <f>IF($C18="","",IF(ปก!$C$10="กิจกรรมพัฒนาผู้เรียน","-",IF($D18="พัก","-",IF($D18="ออก","-",VLOOKUP($AW18,$BU$7:$BW$12,3)))))</f>
        <v>1</v>
      </c>
      <c r="BP18" s="1271">
        <f>IF($C18="","",IF(ปก!$C$10="กิจกรรมพัฒนาผู้เรียน","-",IF($BP$2="","",IF($D18="พัก","-",IF($D18="ออก","-",VLOOKUP($AW18,$BU$7:$BW$12,3))))))</f>
        <v>1</v>
      </c>
      <c r="BQ18" s="1271">
        <f>IF($C18="","",IF(ปก!$C$10="กิจกรรมพัฒนาผู้เรียน","-",IF($BQ$2="","",IF($D18="พัก","-",IF($D18="ออก","-",VLOOKUP($AW18,$BU$7:$BW$12,3))))))</f>
        <v>1</v>
      </c>
      <c r="BR18" s="1294">
        <f>IF($C18="","",IF(ปก!$C$10="กิจกรรมพัฒนาผู้เรียน","-",IF($D18="พัก","-",IF($D18="ออก","-",(ROUND(MODE(BH18:BP18),0))))))</f>
        <v>1</v>
      </c>
      <c r="BS18" s="159"/>
      <c r="BT18" s="140"/>
      <c r="BU18" s="939"/>
      <c r="BV18" s="939"/>
      <c r="BW18" s="940"/>
      <c r="BX18" s="941"/>
      <c r="BY18" s="940"/>
      <c r="BZ18" s="942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</row>
    <row r="19" spans="1:212" s="141" customFormat="1" ht="18" customHeight="1" thickBot="1" x14ac:dyDescent="0.35">
      <c r="A19" s="1306">
        <f t="shared" si="20"/>
        <v>14</v>
      </c>
      <c r="B19" s="1244" t="s">
        <v>432</v>
      </c>
      <c r="C19" s="144" t="s">
        <v>408</v>
      </c>
      <c r="D19" s="115" t="str">
        <f t="shared" si="0"/>
        <v>เรียน</v>
      </c>
      <c r="E19" s="116" t="str">
        <f t="shared" si="21"/>
        <v/>
      </c>
      <c r="F19" s="145"/>
      <c r="G19" s="198">
        <f t="shared" si="1"/>
        <v>14</v>
      </c>
      <c r="H19" s="953" t="str">
        <f>IF($C19="","",IF(ปก!$C$10="กิจกรรมพัฒนาผู้เรียน",เวลา!$EI20,""))</f>
        <v/>
      </c>
      <c r="I19" s="1210"/>
      <c r="J19" s="1211"/>
      <c r="K19" s="1211"/>
      <c r="L19" s="1211"/>
      <c r="M19" s="1212"/>
      <c r="N19" s="149"/>
      <c r="O19" s="1057">
        <f t="shared" si="2"/>
        <v>0</v>
      </c>
      <c r="P19" s="1210"/>
      <c r="Q19" s="1211"/>
      <c r="R19" s="1211"/>
      <c r="S19" s="151"/>
      <c r="T19" s="124">
        <f t="shared" si="3"/>
        <v>0</v>
      </c>
      <c r="U19" s="150">
        <f t="shared" si="4"/>
        <v>0</v>
      </c>
      <c r="V19" s="1054">
        <f t="shared" si="5"/>
        <v>0</v>
      </c>
      <c r="W19" s="953" t="str">
        <f>IF($C19="","",IF(ปก!$C$10="กิจกรรมพัฒนาผู้เรียน",เวลา!$EI20,""))</f>
        <v/>
      </c>
      <c r="X19" s="1211"/>
      <c r="Y19" s="1211"/>
      <c r="Z19" s="1211"/>
      <c r="AA19" s="1211"/>
      <c r="AB19" s="1211"/>
      <c r="AC19" s="1212"/>
      <c r="AD19" s="192"/>
      <c r="AE19" s="1057">
        <f t="shared" si="6"/>
        <v>0</v>
      </c>
      <c r="AF19" s="1061"/>
      <c r="AG19" s="1062">
        <f t="shared" si="7"/>
        <v>0</v>
      </c>
      <c r="AH19" s="1210"/>
      <c r="AI19" s="1211"/>
      <c r="AJ19" s="1211"/>
      <c r="AK19" s="1211"/>
      <c r="AL19" s="1080" t="str">
        <f t="shared" si="8"/>
        <v/>
      </c>
      <c r="AM19" s="1233" t="str">
        <f t="shared" si="9"/>
        <v/>
      </c>
      <c r="AN19" s="1201"/>
      <c r="AO19" s="1236" t="str">
        <f t="shared" si="10"/>
        <v/>
      </c>
      <c r="AP19" s="1078">
        <f t="shared" si="11"/>
        <v>0</v>
      </c>
      <c r="AQ19" s="1056">
        <f t="shared" si="12"/>
        <v>0</v>
      </c>
      <c r="AR19" s="1066">
        <f t="shared" si="13"/>
        <v>0</v>
      </c>
      <c r="AS19" s="1068">
        <f t="shared" si="14"/>
        <v>0</v>
      </c>
      <c r="AT19" s="156">
        <f>IF(AP19="","",IF(D19="พัก","-",IF(D19="ออก","-",IF(D19="ร","-",IF(D19="มส","-",IF(AG19=0,0,IF(ปก!$C$10="กิจกรรมพัฒนาผู้เรียน",AR19/$AR$5*100,AR19)))))))</f>
        <v>0</v>
      </c>
      <c r="AU19" s="132" t="str">
        <f t="shared" si="15"/>
        <v>0</v>
      </c>
      <c r="AV19" s="132" t="str">
        <f>IF(AU19="","",IF(ปก!$C$10="กิจกรรมพัฒนาผู้เรียน",(VLOOKUP(AT19,AG$79:AI$81,3)),AU19))</f>
        <v>0</v>
      </c>
      <c r="AW19" s="1297" t="str">
        <f t="shared" si="16"/>
        <v>0</v>
      </c>
      <c r="AX19" s="134">
        <f t="shared" si="17"/>
        <v>1</v>
      </c>
      <c r="AY19" s="1300">
        <f t="shared" si="18"/>
        <v>1</v>
      </c>
      <c r="AZ19" s="1301">
        <f t="shared" si="19"/>
        <v>14</v>
      </c>
      <c r="BA19" s="1274" t="str">
        <f t="shared" si="22"/>
        <v>นางสาว ปวริศา  แซ่เติ๋น</v>
      </c>
      <c r="BB19" s="160">
        <f>IF($C19="","",IF(ปก!$C$10="กิจกรรมพัฒนาผู้เรียน","-",IF($D19="พัก","-",IF($D19="ออก","-",VLOOKUP($AW19,$BU$7:$BW$12,3)))))</f>
        <v>1</v>
      </c>
      <c r="BC19" s="160">
        <f>IF($C19="","",IF(ปก!$C$10="กิจกรรมพัฒนาผู้เรียน","-",IF($D19="พัก","-",IF($D19="ออก","-",VLOOKUP($AW19,$BU$7:$BW$12,3)))))</f>
        <v>1</v>
      </c>
      <c r="BD19" s="160">
        <f>IF($C19="","",IF(ปก!$C$10="กิจกรรมพัฒนาผู้เรียน","-",IF($D19="พัก","-",IF($D19="ออก","-",VLOOKUP($AW19,$BU$7:$BW$12,3)))))</f>
        <v>1</v>
      </c>
      <c r="BE19" s="160">
        <f>IF($C19="","",IF(ปก!$C$10="กิจกรรมพัฒนาผู้เรียน","-",IF($D19="พัก","-",IF($D19="ออก","-",VLOOKUP($AW19,$BU$7:$BW$12,3)))))</f>
        <v>1</v>
      </c>
      <c r="BF19" s="160">
        <f>IF($C19="","",IF(ปก!$C$10="กิจกรรมพัฒนาผู้เรียน","-",IF($D19="พัก","-",IF($D19="ออก","-",VLOOKUP($AW19,$BU$7:$BW$12,3)))))</f>
        <v>1</v>
      </c>
      <c r="BG19" s="1291">
        <f>IF($C19="","",IF(ปก!$C$10="กิจกรรมพัฒนาผู้เรียน","-",IF($D19="พัก","-",IF($D19="ออก","-",(ROUND(MODE(BB19:BF19),0))))))</f>
        <v>1</v>
      </c>
      <c r="BH19" s="1271">
        <f>IF($C19="","",IF(ปก!$C$10="กิจกรรมพัฒนาผู้เรียน","-",IF($D19="พัก","-",IF($D19="ออก","-",VLOOKUP($AW19,$BU$7:$BW$12,3)))))</f>
        <v>1</v>
      </c>
      <c r="BI19" s="1271">
        <f>IF($C19="","",IF(ปก!$C$10="กิจกรรมพัฒนาผู้เรียน","-",IF($D19="พัก","-",IF($D19="ออก","-",VLOOKUP($AW19,$BU$7:$BW$12,3)))))</f>
        <v>1</v>
      </c>
      <c r="BJ19" s="1271">
        <f>IF($C19="","",IF(ปก!$C$10="กิจกรรมพัฒนาผู้เรียน","-",IF($D19="พัก","-",IF($D19="ออก","-",VLOOKUP($AW19,$BU$7:$BW$12,3)))))</f>
        <v>1</v>
      </c>
      <c r="BK19" s="1271">
        <f>IF($C19="","",IF(ปก!$C$10="กิจกรรมพัฒนาผู้เรียน","-",IF($D19="พัก","-",IF($D19="ออก","-",VLOOKUP($AW19,$BU$7:$BW$12,3)))))</f>
        <v>1</v>
      </c>
      <c r="BL19" s="1271">
        <f>IF($C19="","",IF(ปก!$C$10="กิจกรรมพัฒนาผู้เรียน","-",IF($D19="พัก","-",IF($D19="ออก","-",VLOOKUP($AW19,$BU$7:$BW$12,3)))))</f>
        <v>1</v>
      </c>
      <c r="BM19" s="1271">
        <f>IF($C19="","",IF(ปก!$C$10="กิจกรรมพัฒนาผู้เรียน","-",IF($D19="พัก","-",IF($D19="ออก","-",VLOOKUP($AW19,$BU$7:$BW$12,3)))))</f>
        <v>1</v>
      </c>
      <c r="BN19" s="1271">
        <f>IF($C19="","",IF(ปก!$C$10="กิจกรรมพัฒนาผู้เรียน","-",IF($D19="พัก","-",IF($D19="ออก","-",VLOOKUP($AW19,$BU$7:$BW$12,3)))))</f>
        <v>1</v>
      </c>
      <c r="BO19" s="1271">
        <f>IF($C19="","",IF(ปก!$C$10="กิจกรรมพัฒนาผู้เรียน","-",IF($D19="พัก","-",IF($D19="ออก","-",VLOOKUP($AW19,$BU$7:$BW$12,3)))))</f>
        <v>1</v>
      </c>
      <c r="BP19" s="1271">
        <f>IF($C19="","",IF(ปก!$C$10="กิจกรรมพัฒนาผู้เรียน","-",IF($BP$2="","",IF($D19="พัก","-",IF($D19="ออก","-",VLOOKUP($AW19,$BU$7:$BW$12,3))))))</f>
        <v>1</v>
      </c>
      <c r="BQ19" s="1271">
        <f>IF($C19="","",IF(ปก!$C$10="กิจกรรมพัฒนาผู้เรียน","-",IF($BQ$2="","",IF($D19="พัก","-",IF($D19="ออก","-",VLOOKUP($AW19,$BU$7:$BW$12,3))))))</f>
        <v>1</v>
      </c>
      <c r="BR19" s="1294">
        <f>IF($C19="","",IF(ปก!$C$10="กิจกรรมพัฒนาผู้เรียน","-",IF($D19="พัก","-",IF($D19="ออก","-",(ROUND(MODE(BH19:BP19),0))))))</f>
        <v>1</v>
      </c>
      <c r="BS19" s="159"/>
      <c r="BT19" s="140"/>
      <c r="BU19" s="943"/>
      <c r="BV19" s="944"/>
      <c r="BW19" s="942"/>
      <c r="BX19" s="945"/>
      <c r="BY19" s="942"/>
      <c r="BZ19" s="942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</row>
    <row r="20" spans="1:212" s="141" customFormat="1" ht="18" customHeight="1" thickBot="1" x14ac:dyDescent="0.35">
      <c r="A20" s="1307">
        <f t="shared" si="20"/>
        <v>15</v>
      </c>
      <c r="B20" s="1245" t="s">
        <v>433</v>
      </c>
      <c r="C20" s="167" t="s">
        <v>409</v>
      </c>
      <c r="D20" s="168" t="str">
        <f t="shared" si="0"/>
        <v>เรียน</v>
      </c>
      <c r="E20" s="116" t="str">
        <f t="shared" si="21"/>
        <v/>
      </c>
      <c r="F20" s="169"/>
      <c r="G20" s="199">
        <f t="shared" si="1"/>
        <v>15</v>
      </c>
      <c r="H20" s="954" t="str">
        <f>IF($C20="","",IF(ปก!$C$10="กิจกรรมพัฒนาผู้เรียน",เวลา!$EI21,""))</f>
        <v/>
      </c>
      <c r="I20" s="1213"/>
      <c r="J20" s="1214"/>
      <c r="K20" s="1214"/>
      <c r="L20" s="1214"/>
      <c r="M20" s="1215"/>
      <c r="N20" s="173"/>
      <c r="O20" s="1058">
        <f t="shared" si="2"/>
        <v>0</v>
      </c>
      <c r="P20" s="1213"/>
      <c r="Q20" s="1214"/>
      <c r="R20" s="1214"/>
      <c r="S20" s="175"/>
      <c r="T20" s="176">
        <f t="shared" si="3"/>
        <v>0</v>
      </c>
      <c r="U20" s="174">
        <f t="shared" si="4"/>
        <v>0</v>
      </c>
      <c r="V20" s="1055">
        <f t="shared" si="5"/>
        <v>0</v>
      </c>
      <c r="W20" s="954" t="str">
        <f>IF($C20="","",IF(ปก!$C$10="กิจกรรมพัฒนาผู้เรียน",เวลา!$EI21,""))</f>
        <v/>
      </c>
      <c r="X20" s="1214"/>
      <c r="Y20" s="1214"/>
      <c r="Z20" s="1214"/>
      <c r="AA20" s="1214"/>
      <c r="AB20" s="1214"/>
      <c r="AC20" s="1215"/>
      <c r="AD20" s="200"/>
      <c r="AE20" s="1058">
        <f t="shared" si="6"/>
        <v>0</v>
      </c>
      <c r="AF20" s="1063"/>
      <c r="AG20" s="1064">
        <f t="shared" si="7"/>
        <v>0</v>
      </c>
      <c r="AH20" s="1213"/>
      <c r="AI20" s="1214"/>
      <c r="AJ20" s="1214"/>
      <c r="AK20" s="1214"/>
      <c r="AL20" s="1081" t="str">
        <f t="shared" si="8"/>
        <v/>
      </c>
      <c r="AM20" s="1234" t="str">
        <f t="shared" si="9"/>
        <v/>
      </c>
      <c r="AN20" s="1202"/>
      <c r="AO20" s="1237" t="str">
        <f t="shared" si="10"/>
        <v/>
      </c>
      <c r="AP20" s="1079">
        <f t="shared" si="11"/>
        <v>0</v>
      </c>
      <c r="AQ20" s="1056">
        <f t="shared" si="12"/>
        <v>0</v>
      </c>
      <c r="AR20" s="1066">
        <f t="shared" si="13"/>
        <v>0</v>
      </c>
      <c r="AS20" s="1069">
        <f t="shared" si="14"/>
        <v>0</v>
      </c>
      <c r="AT20" s="181">
        <f>IF(AP20="","",IF(D20="พัก","-",IF(D20="ออก","-",IF(D20="ร","-",IF(D20="มส","-",IF(AG20=0,0,IF(ปก!$C$10="กิจกรรมพัฒนาผู้เรียน",AR20/$AR$5*100,AR20)))))))</f>
        <v>0</v>
      </c>
      <c r="AU20" s="201" t="str">
        <f t="shared" si="15"/>
        <v>0</v>
      </c>
      <c r="AV20" s="132" t="str">
        <f>IF(AU20="","",IF(ปก!$C$10="กิจกรรมพัฒนาผู้เรียน",(VLOOKUP(AT20,AG$79:AI$81,3)),AU20))</f>
        <v>0</v>
      </c>
      <c r="AW20" s="1298" t="str">
        <f t="shared" si="16"/>
        <v>0</v>
      </c>
      <c r="AX20" s="134">
        <f t="shared" si="17"/>
        <v>1</v>
      </c>
      <c r="AY20" s="1302">
        <f t="shared" si="18"/>
        <v>1</v>
      </c>
      <c r="AZ20" s="1303">
        <f t="shared" si="19"/>
        <v>15</v>
      </c>
      <c r="BA20" s="1275" t="str">
        <f t="shared" si="22"/>
        <v>นาย พิรภัทร  เป็งคำวัน</v>
      </c>
      <c r="BB20" s="187">
        <f>IF($C20="","",IF(ปก!$C$10="กิจกรรมพัฒนาผู้เรียน","-",IF($D20="พัก","-",IF($D20="ออก","-",VLOOKUP($AW20,$BU$7:$BW$12,3)))))</f>
        <v>1</v>
      </c>
      <c r="BC20" s="187">
        <f>IF($C20="","",IF(ปก!$C$10="กิจกรรมพัฒนาผู้เรียน","-",IF($D20="พัก","-",IF($D20="ออก","-",VLOOKUP($AW20,$BU$7:$BW$12,3)))))</f>
        <v>1</v>
      </c>
      <c r="BD20" s="187">
        <f>IF($C20="","",IF(ปก!$C$10="กิจกรรมพัฒนาผู้เรียน","-",IF($D20="พัก","-",IF($D20="ออก","-",VLOOKUP($AW20,$BU$7:$BW$12,3)))))</f>
        <v>1</v>
      </c>
      <c r="BE20" s="187">
        <f>IF($C20="","",IF(ปก!$C$10="กิจกรรมพัฒนาผู้เรียน","-",IF($D20="พัก","-",IF($D20="ออก","-",VLOOKUP($AW20,$BU$7:$BW$12,3)))))</f>
        <v>1</v>
      </c>
      <c r="BF20" s="187">
        <f>IF($C20="","",IF(ปก!$C$10="กิจกรรมพัฒนาผู้เรียน","-",IF($D20="พัก","-",IF($D20="ออก","-",VLOOKUP($AW20,$BU$7:$BW$12,3)))))</f>
        <v>1</v>
      </c>
      <c r="BG20" s="1292">
        <f>IF($C20="","",IF(ปก!$C$10="กิจกรรมพัฒนาผู้เรียน","-",IF($D20="พัก","-",IF($D20="ออก","-",(ROUND(MODE(BB20:BF20),0))))))</f>
        <v>1</v>
      </c>
      <c r="BH20" s="1272">
        <f>IF($C20="","",IF(ปก!$C$10="กิจกรรมพัฒนาผู้เรียน","-",IF($D20="พัก","-",IF($D20="ออก","-",VLOOKUP($AW20,$BU$7:$BW$12,3)))))</f>
        <v>1</v>
      </c>
      <c r="BI20" s="1272">
        <f>IF($C20="","",IF(ปก!$C$10="กิจกรรมพัฒนาผู้เรียน","-",IF($D20="พัก","-",IF($D20="ออก","-",VLOOKUP($AW20,$BU$7:$BW$12,3)))))</f>
        <v>1</v>
      </c>
      <c r="BJ20" s="1272">
        <f>IF($C20="","",IF(ปก!$C$10="กิจกรรมพัฒนาผู้เรียน","-",IF($D20="พัก","-",IF($D20="ออก","-",VLOOKUP($AW20,$BU$7:$BW$12,3)))))</f>
        <v>1</v>
      </c>
      <c r="BK20" s="1272">
        <f>IF($C20="","",IF(ปก!$C$10="กิจกรรมพัฒนาผู้เรียน","-",IF($D20="พัก","-",IF($D20="ออก","-",VLOOKUP($AW20,$BU$7:$BW$12,3)))))</f>
        <v>1</v>
      </c>
      <c r="BL20" s="1272">
        <f>IF($C20="","",IF(ปก!$C$10="กิจกรรมพัฒนาผู้เรียน","-",IF($D20="พัก","-",IF($D20="ออก","-",VLOOKUP($AW20,$BU$7:$BW$12,3)))))</f>
        <v>1</v>
      </c>
      <c r="BM20" s="1272">
        <f>IF($C20="","",IF(ปก!$C$10="กิจกรรมพัฒนาผู้เรียน","-",IF($D20="พัก","-",IF($D20="ออก","-",VLOOKUP($AW20,$BU$7:$BW$12,3)))))</f>
        <v>1</v>
      </c>
      <c r="BN20" s="1272">
        <f>IF($C20="","",IF(ปก!$C$10="กิจกรรมพัฒนาผู้เรียน","-",IF($D20="พัก","-",IF($D20="ออก","-",VLOOKUP($AW20,$BU$7:$BW$12,3)))))</f>
        <v>1</v>
      </c>
      <c r="BO20" s="1272">
        <f>IF($C20="","",IF(ปก!$C$10="กิจกรรมพัฒนาผู้เรียน","-",IF($D20="พัก","-",IF($D20="ออก","-",VLOOKUP($AW20,$BU$7:$BW$12,3)))))</f>
        <v>1</v>
      </c>
      <c r="BP20" s="1272">
        <f>IF($C20="","",IF(ปก!$C$10="กิจกรรมพัฒนาผู้เรียน","-",IF($BP$2="","",IF($D20="พัก","-",IF($D20="ออก","-",VLOOKUP($AW20,$BU$7:$BW$12,3))))))</f>
        <v>1</v>
      </c>
      <c r="BQ20" s="1272">
        <f>IF($C20="","",IF(ปก!$C$10="กิจกรรมพัฒนาผู้เรียน","-",IF($BQ$2="","",IF($D20="พัก","-",IF($D20="ออก","-",VLOOKUP($AW20,$BU$7:$BW$12,3))))))</f>
        <v>1</v>
      </c>
      <c r="BR20" s="1295">
        <f>IF($C20="","",IF(ปก!$C$10="กิจกรรมพัฒนาผู้เรียน","-",IF($D20="พัก","-",IF($D20="ออก","-",(ROUND(MODE(BH20:BP20),0))))))</f>
        <v>1</v>
      </c>
      <c r="BS20" s="185"/>
      <c r="BT20" s="140"/>
      <c r="BU20" s="202"/>
      <c r="BV20" s="202"/>
      <c r="BW20" s="203"/>
      <c r="BX20" s="202"/>
      <c r="BY20" s="202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</row>
    <row r="21" spans="1:212" s="141" customFormat="1" ht="18" customHeight="1" thickBot="1" x14ac:dyDescent="0.35">
      <c r="A21" s="1305">
        <f t="shared" si="20"/>
        <v>16</v>
      </c>
      <c r="B21" s="1243" t="s">
        <v>434</v>
      </c>
      <c r="C21" s="114" t="s">
        <v>410</v>
      </c>
      <c r="D21" s="115" t="str">
        <f t="shared" ref="D21:D65" si="25">IF(C21="","","เรียน")</f>
        <v>เรียน</v>
      </c>
      <c r="E21" s="116" t="str">
        <f t="shared" si="21"/>
        <v/>
      </c>
      <c r="F21" s="145"/>
      <c r="G21" s="191">
        <f t="shared" si="1"/>
        <v>16</v>
      </c>
      <c r="H21" s="952" t="str">
        <f>IF($C21="","",IF(ปก!$C$10="กิจกรรมพัฒนาผู้เรียน",เวลา!$EI22,""))</f>
        <v/>
      </c>
      <c r="I21" s="1207"/>
      <c r="J21" s="1208"/>
      <c r="K21" s="1208"/>
      <c r="L21" s="1208"/>
      <c r="M21" s="1209"/>
      <c r="N21" s="149"/>
      <c r="O21" s="1056">
        <f t="shared" si="2"/>
        <v>0</v>
      </c>
      <c r="P21" s="1207"/>
      <c r="Q21" s="1208"/>
      <c r="R21" s="1208"/>
      <c r="S21" s="123"/>
      <c r="T21" s="124">
        <f t="shared" si="3"/>
        <v>0</v>
      </c>
      <c r="U21" s="122">
        <f t="shared" si="4"/>
        <v>0</v>
      </c>
      <c r="V21" s="1053">
        <f t="shared" si="5"/>
        <v>0</v>
      </c>
      <c r="W21" s="952" t="str">
        <f>IF($C21="","",IF(ปก!$C$10="กิจกรรมพัฒนาผู้เรียน",เวลา!$EI22,""))</f>
        <v/>
      </c>
      <c r="X21" s="1208"/>
      <c r="Y21" s="1208"/>
      <c r="Z21" s="1208"/>
      <c r="AA21" s="1208"/>
      <c r="AB21" s="1208"/>
      <c r="AC21" s="1209"/>
      <c r="AD21" s="192"/>
      <c r="AE21" s="1056">
        <f t="shared" si="6"/>
        <v>0</v>
      </c>
      <c r="AF21" s="1059"/>
      <c r="AG21" s="1060">
        <f t="shared" si="7"/>
        <v>0</v>
      </c>
      <c r="AH21" s="1207"/>
      <c r="AI21" s="1208"/>
      <c r="AJ21" s="1208"/>
      <c r="AK21" s="1208"/>
      <c r="AL21" s="1088" t="str">
        <f t="shared" si="8"/>
        <v/>
      </c>
      <c r="AM21" s="1232" t="str">
        <f t="shared" si="9"/>
        <v/>
      </c>
      <c r="AN21" s="1200"/>
      <c r="AO21" s="1235" t="str">
        <f t="shared" si="10"/>
        <v/>
      </c>
      <c r="AP21" s="1075">
        <f t="shared" si="11"/>
        <v>0</v>
      </c>
      <c r="AQ21" s="1056">
        <f t="shared" si="12"/>
        <v>0</v>
      </c>
      <c r="AR21" s="1066">
        <f t="shared" si="13"/>
        <v>0</v>
      </c>
      <c r="AS21" s="1067">
        <f t="shared" si="14"/>
        <v>0</v>
      </c>
      <c r="AT21" s="130">
        <f>IF(AP21="","",IF(D21="พัก","-",IF(D21="ออก","-",IF(D21="ร","-",IF(D21="มส","-",IF(AG21=0,0,IF(ปก!$C$10="กิจกรรมพัฒนาผู้เรียน",AR21/$AR$5*100,AR21)))))))</f>
        <v>0</v>
      </c>
      <c r="AU21" s="193" t="str">
        <f t="shared" si="15"/>
        <v>0</v>
      </c>
      <c r="AV21" s="132" t="str">
        <f>IF(AU21="","",IF(ปก!$C$10="กิจกรรมพัฒนาผู้เรียน",(VLOOKUP(AT21,AG$79:AI$81,3)),AU21))</f>
        <v>0</v>
      </c>
      <c r="AW21" s="1296" t="str">
        <f t="shared" si="16"/>
        <v>0</v>
      </c>
      <c r="AX21" s="134">
        <f t="shared" si="17"/>
        <v>1</v>
      </c>
      <c r="AY21" s="733">
        <f t="shared" si="18"/>
        <v>1</v>
      </c>
      <c r="AZ21" s="1304">
        <f t="shared" si="19"/>
        <v>16</v>
      </c>
      <c r="BA21" s="1273" t="str">
        <f t="shared" si="22"/>
        <v>นาย พุฒิเมธ  ยิ่งดีเจริญ</v>
      </c>
      <c r="BB21" s="137">
        <f>IF($C21="","",IF(ปก!$C$10="กิจกรรมพัฒนาผู้เรียน","-",IF($D21="พัก","-",IF($D21="ออก","-",VLOOKUP($AW21,$BU$7:$BW$12,3)))))</f>
        <v>1</v>
      </c>
      <c r="BC21" s="137">
        <f>IF($C21="","",IF(ปก!$C$10="กิจกรรมพัฒนาผู้เรียน","-",IF($D21="พัก","-",IF($D21="ออก","-",VLOOKUP($AW21,$BU$7:$BW$12,3)))))</f>
        <v>1</v>
      </c>
      <c r="BD21" s="137">
        <f>IF($C21="","",IF(ปก!$C$10="กิจกรรมพัฒนาผู้เรียน","-",IF($D21="พัก","-",IF($D21="ออก","-",VLOOKUP($AW21,$BU$7:$BW$12,3)))))</f>
        <v>1</v>
      </c>
      <c r="BE21" s="137">
        <f>IF($C21="","",IF(ปก!$C$10="กิจกรรมพัฒนาผู้เรียน","-",IF($D21="พัก","-",IF($D21="ออก","-",VLOOKUP($AW21,$BU$7:$BW$12,3)))))</f>
        <v>1</v>
      </c>
      <c r="BF21" s="137">
        <f>IF($C21="","",IF(ปก!$C$10="กิจกรรมพัฒนาผู้เรียน","-",IF($D21="พัก","-",IF($D21="ออก","-",VLOOKUP($AW21,$BU$7:$BW$12,3)))))</f>
        <v>1</v>
      </c>
      <c r="BG21" s="1290">
        <f>IF($C21="","",IF(ปก!$C$10="กิจกรรมพัฒนาผู้เรียน","-",IF($D21="พัก","-",IF($D21="ออก","-",(ROUND(MODE(BB21:BF21),0))))))</f>
        <v>1</v>
      </c>
      <c r="BH21" s="1270">
        <f>IF($C21="","",IF(ปก!$C$10="กิจกรรมพัฒนาผู้เรียน","-",IF($D21="พัก","-",IF($D21="ออก","-",VLOOKUP($AW21,$BU$7:$BW$12,3)))))</f>
        <v>1</v>
      </c>
      <c r="BI21" s="1270">
        <f>IF($C21="","",IF(ปก!$C$10="กิจกรรมพัฒนาผู้เรียน","-",IF($D21="พัก","-",IF($D21="ออก","-",VLOOKUP($AW21,$BU$7:$BW$12,3)))))</f>
        <v>1</v>
      </c>
      <c r="BJ21" s="1270">
        <f>IF($C21="","",IF(ปก!$C$10="กิจกรรมพัฒนาผู้เรียน","-",IF($D21="พัก","-",IF($D21="ออก","-",VLOOKUP($AW21,$BU$7:$BW$12,3)))))</f>
        <v>1</v>
      </c>
      <c r="BK21" s="1270">
        <f>IF($C21="","",IF(ปก!$C$10="กิจกรรมพัฒนาผู้เรียน","-",IF($D21="พัก","-",IF($D21="ออก","-",VLOOKUP($AW21,$BU$7:$BW$12,3)))))</f>
        <v>1</v>
      </c>
      <c r="BL21" s="1270">
        <f>IF($C21="","",IF(ปก!$C$10="กิจกรรมพัฒนาผู้เรียน","-",IF($D21="พัก","-",IF($D21="ออก","-",VLOOKUP($AW21,$BU$7:$BW$12,3)))))</f>
        <v>1</v>
      </c>
      <c r="BM21" s="1270">
        <f>IF($C21="","",IF(ปก!$C$10="กิจกรรมพัฒนาผู้เรียน","-",IF($D21="พัก","-",IF($D21="ออก","-",VLOOKUP($AW21,$BU$7:$BW$12,3)))))</f>
        <v>1</v>
      </c>
      <c r="BN21" s="1270">
        <f>IF($C21="","",IF(ปก!$C$10="กิจกรรมพัฒนาผู้เรียน","-",IF($D21="พัก","-",IF($D21="ออก","-",VLOOKUP($AW21,$BU$7:$BW$12,3)))))</f>
        <v>1</v>
      </c>
      <c r="BO21" s="1270">
        <f>IF($C21="","",IF(ปก!$C$10="กิจกรรมพัฒนาผู้เรียน","-",IF($D21="พัก","-",IF($D21="ออก","-",VLOOKUP($AW21,$BU$7:$BW$12,3)))))</f>
        <v>1</v>
      </c>
      <c r="BP21" s="1270">
        <f>IF($C21="","",IF(ปก!$C$10="กิจกรรมพัฒนาผู้เรียน","-",IF($BP$2="","",IF($D21="พัก","-",IF($D21="ออก","-",VLOOKUP($AW21,$BU$7:$BW$12,3))))))</f>
        <v>1</v>
      </c>
      <c r="BQ21" s="1270">
        <f>IF($C21="","",IF(ปก!$C$10="กิจกรรมพัฒนาผู้เรียน","-",IF($BQ$2="","",IF($D21="พัก","-",IF($D21="ออก","-",VLOOKUP($AW21,$BU$7:$BW$12,3))))))</f>
        <v>1</v>
      </c>
      <c r="BR21" s="1293">
        <f>IF($C21="","",IF(ปก!$C$10="กิจกรรมพัฒนาผู้เรียน","-",IF($D21="พัก","-",IF($D21="ออก","-",(ROUND(MODE(BH21:BP21),0))))))</f>
        <v>1</v>
      </c>
      <c r="BS21" s="136"/>
      <c r="BT21" s="140"/>
      <c r="BU21" s="1335"/>
      <c r="BV21" s="1335"/>
      <c r="BW21" s="1334"/>
      <c r="BX21" s="202"/>
      <c r="BY21" s="202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</row>
    <row r="22" spans="1:212" s="141" customFormat="1" ht="18" customHeight="1" thickBot="1" x14ac:dyDescent="0.35">
      <c r="A22" s="1306">
        <f t="shared" si="20"/>
        <v>17</v>
      </c>
      <c r="B22" s="1244" t="s">
        <v>435</v>
      </c>
      <c r="C22" s="144" t="s">
        <v>411</v>
      </c>
      <c r="D22" s="115" t="str">
        <f t="shared" si="25"/>
        <v>เรียน</v>
      </c>
      <c r="E22" s="116" t="str">
        <f t="shared" si="21"/>
        <v/>
      </c>
      <c r="F22" s="145"/>
      <c r="G22" s="198">
        <f t="shared" si="1"/>
        <v>17</v>
      </c>
      <c r="H22" s="953" t="str">
        <f>IF($C22="","",IF(ปก!$C$10="กิจกรรมพัฒนาผู้เรียน",เวลา!$EI23,""))</f>
        <v/>
      </c>
      <c r="I22" s="1210"/>
      <c r="J22" s="1211"/>
      <c r="K22" s="1211"/>
      <c r="L22" s="1211"/>
      <c r="M22" s="1212"/>
      <c r="N22" s="149"/>
      <c r="O22" s="1057">
        <f t="shared" si="2"/>
        <v>0</v>
      </c>
      <c r="P22" s="1210"/>
      <c r="Q22" s="1211"/>
      <c r="R22" s="1211"/>
      <c r="S22" s="151"/>
      <c r="T22" s="124">
        <f t="shared" si="3"/>
        <v>0</v>
      </c>
      <c r="U22" s="150">
        <f t="shared" si="4"/>
        <v>0</v>
      </c>
      <c r="V22" s="1054">
        <f t="shared" si="5"/>
        <v>0</v>
      </c>
      <c r="W22" s="953" t="str">
        <f>IF($C22="","",IF(ปก!$C$10="กิจกรรมพัฒนาผู้เรียน",เวลา!$EI23,""))</f>
        <v/>
      </c>
      <c r="X22" s="1211"/>
      <c r="Y22" s="1211"/>
      <c r="Z22" s="1211"/>
      <c r="AA22" s="1211"/>
      <c r="AB22" s="1211"/>
      <c r="AC22" s="1212"/>
      <c r="AD22" s="192"/>
      <c r="AE22" s="1057">
        <f t="shared" si="6"/>
        <v>0</v>
      </c>
      <c r="AF22" s="1061"/>
      <c r="AG22" s="1062">
        <f t="shared" si="7"/>
        <v>0</v>
      </c>
      <c r="AH22" s="1210"/>
      <c r="AI22" s="1211"/>
      <c r="AJ22" s="1211"/>
      <c r="AK22" s="1211"/>
      <c r="AL22" s="1080" t="str">
        <f t="shared" si="8"/>
        <v/>
      </c>
      <c r="AM22" s="1233" t="str">
        <f t="shared" si="9"/>
        <v/>
      </c>
      <c r="AN22" s="1201"/>
      <c r="AO22" s="1236" t="str">
        <f t="shared" si="10"/>
        <v/>
      </c>
      <c r="AP22" s="1078">
        <f t="shared" si="11"/>
        <v>0</v>
      </c>
      <c r="AQ22" s="1056">
        <f t="shared" si="12"/>
        <v>0</v>
      </c>
      <c r="AR22" s="1066">
        <f t="shared" si="13"/>
        <v>0</v>
      </c>
      <c r="AS22" s="1068">
        <f t="shared" si="14"/>
        <v>0</v>
      </c>
      <c r="AT22" s="156">
        <f>IF(AP22="","",IF(D22="พัก","-",IF(D22="ออก","-",IF(D22="ร","-",IF(D22="มส","-",IF(AG22=0,0,IF(ปก!$C$10="กิจกรรมพัฒนาผู้เรียน",AR22/$AR$5*100,AR22)))))))</f>
        <v>0</v>
      </c>
      <c r="AU22" s="132" t="str">
        <f t="shared" si="15"/>
        <v>0</v>
      </c>
      <c r="AV22" s="132" t="str">
        <f>IF(AU22="","",IF(ปก!$C$10="กิจกรรมพัฒนาผู้เรียน",(VLOOKUP(AT22,AG$79:AI$81,3)),AU22))</f>
        <v>0</v>
      </c>
      <c r="AW22" s="1297" t="str">
        <f t="shared" si="16"/>
        <v>0</v>
      </c>
      <c r="AX22" s="134">
        <f t="shared" si="17"/>
        <v>1</v>
      </c>
      <c r="AY22" s="1300">
        <f t="shared" si="18"/>
        <v>1</v>
      </c>
      <c r="AZ22" s="1301">
        <f t="shared" si="19"/>
        <v>17</v>
      </c>
      <c r="BA22" s="1274" t="str">
        <f t="shared" si="22"/>
        <v>นางสาว เพ็ญพิชชา  ใจฟู</v>
      </c>
      <c r="BB22" s="160">
        <f>IF($C22="","",IF(ปก!$C$10="กิจกรรมพัฒนาผู้เรียน","-",IF($D22="พัก","-",IF($D22="ออก","-",VLOOKUP($AW22,$BU$7:$BW$12,3)))))</f>
        <v>1</v>
      </c>
      <c r="BC22" s="160">
        <f>IF($C22="","",IF(ปก!$C$10="กิจกรรมพัฒนาผู้เรียน","-",IF($D22="พัก","-",IF($D22="ออก","-",VLOOKUP($AW22,$BU$7:$BW$12,3)))))</f>
        <v>1</v>
      </c>
      <c r="BD22" s="160">
        <f>IF($C22="","",IF(ปก!$C$10="กิจกรรมพัฒนาผู้เรียน","-",IF($D22="พัก","-",IF($D22="ออก","-",VLOOKUP($AW22,$BU$7:$BW$12,3)))))</f>
        <v>1</v>
      </c>
      <c r="BE22" s="160">
        <f>IF($C22="","",IF(ปก!$C$10="กิจกรรมพัฒนาผู้เรียน","-",IF($D22="พัก","-",IF($D22="ออก","-",VLOOKUP($AW22,$BU$7:$BW$12,3)))))</f>
        <v>1</v>
      </c>
      <c r="BF22" s="160">
        <f>IF($C22="","",IF(ปก!$C$10="กิจกรรมพัฒนาผู้เรียน","-",IF($D22="พัก","-",IF($D22="ออก","-",VLOOKUP($AW22,$BU$7:$BW$12,3)))))</f>
        <v>1</v>
      </c>
      <c r="BG22" s="1291">
        <f>IF($C22="","",IF(ปก!$C$10="กิจกรรมพัฒนาผู้เรียน","-",IF($D22="พัก","-",IF($D22="ออก","-",(ROUND(MODE(BB22:BF22),0))))))</f>
        <v>1</v>
      </c>
      <c r="BH22" s="1271">
        <f>IF($C22="","",IF(ปก!$C$10="กิจกรรมพัฒนาผู้เรียน","-",IF($D22="พัก","-",IF($D22="ออก","-",VLOOKUP($AW22,$BU$7:$BW$12,3)))))</f>
        <v>1</v>
      </c>
      <c r="BI22" s="1271">
        <f>IF($C22="","",IF(ปก!$C$10="กิจกรรมพัฒนาผู้เรียน","-",IF($D22="พัก","-",IF($D22="ออก","-",VLOOKUP($AW22,$BU$7:$BW$12,3)))))</f>
        <v>1</v>
      </c>
      <c r="BJ22" s="1271">
        <f>IF($C22="","",IF(ปก!$C$10="กิจกรรมพัฒนาผู้เรียน","-",IF($D22="พัก","-",IF($D22="ออก","-",VLOOKUP($AW22,$BU$7:$BW$12,3)))))</f>
        <v>1</v>
      </c>
      <c r="BK22" s="1271">
        <f>IF($C22="","",IF(ปก!$C$10="กิจกรรมพัฒนาผู้เรียน","-",IF($D22="พัก","-",IF($D22="ออก","-",VLOOKUP($AW22,$BU$7:$BW$12,3)))))</f>
        <v>1</v>
      </c>
      <c r="BL22" s="1271">
        <f>IF($C22="","",IF(ปก!$C$10="กิจกรรมพัฒนาผู้เรียน","-",IF($D22="พัก","-",IF($D22="ออก","-",VLOOKUP($AW22,$BU$7:$BW$12,3)))))</f>
        <v>1</v>
      </c>
      <c r="BM22" s="1271">
        <f>IF($C22="","",IF(ปก!$C$10="กิจกรรมพัฒนาผู้เรียน","-",IF($D22="พัก","-",IF($D22="ออก","-",VLOOKUP($AW22,$BU$7:$BW$12,3)))))</f>
        <v>1</v>
      </c>
      <c r="BN22" s="1271">
        <f>IF($C22="","",IF(ปก!$C$10="กิจกรรมพัฒนาผู้เรียน","-",IF($D22="พัก","-",IF($D22="ออก","-",VLOOKUP($AW22,$BU$7:$BW$12,3)))))</f>
        <v>1</v>
      </c>
      <c r="BO22" s="1271">
        <f>IF($C22="","",IF(ปก!$C$10="กิจกรรมพัฒนาผู้เรียน","-",IF($D22="พัก","-",IF($D22="ออก","-",VLOOKUP($AW22,$BU$7:$BW$12,3)))))</f>
        <v>1</v>
      </c>
      <c r="BP22" s="1271">
        <f>IF($C22="","",IF(ปก!$C$10="กิจกรรมพัฒนาผู้เรียน","-",IF($BP$2="","",IF($D22="พัก","-",IF($D22="ออก","-",VLOOKUP($AW22,$BU$7:$BW$12,3))))))</f>
        <v>1</v>
      </c>
      <c r="BQ22" s="1271">
        <f>IF($C22="","",IF(ปก!$C$10="กิจกรรมพัฒนาผู้เรียน","-",IF($BQ$2="","",IF($D22="พัก","-",IF($D22="ออก","-",VLOOKUP($AW22,$BU$7:$BW$12,3))))))</f>
        <v>1</v>
      </c>
      <c r="BR22" s="1294">
        <f>IF($C22="","",IF(ปก!$C$10="กิจกรรมพัฒนาผู้เรียน","-",IF($D22="พัก","-",IF($D22="ออก","-",(ROUND(MODE(BH22:BP22),0))))))</f>
        <v>1</v>
      </c>
      <c r="BS22" s="159"/>
      <c r="BT22" s="140"/>
      <c r="BU22" s="203"/>
      <c r="BV22" s="203"/>
      <c r="BW22" s="1334"/>
      <c r="BX22" s="202"/>
      <c r="BY22" s="202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</row>
    <row r="23" spans="1:212" s="141" customFormat="1" ht="18" customHeight="1" thickBot="1" x14ac:dyDescent="0.35">
      <c r="A23" s="1306">
        <f t="shared" si="20"/>
        <v>18</v>
      </c>
      <c r="B23" s="1244" t="s">
        <v>436</v>
      </c>
      <c r="C23" s="144" t="s">
        <v>412</v>
      </c>
      <c r="D23" s="115" t="str">
        <f t="shared" si="25"/>
        <v>เรียน</v>
      </c>
      <c r="E23" s="116" t="str">
        <f t="shared" si="21"/>
        <v/>
      </c>
      <c r="F23" s="145"/>
      <c r="G23" s="198">
        <f t="shared" si="1"/>
        <v>18</v>
      </c>
      <c r="H23" s="953" t="str">
        <f>IF($C23="","",IF(ปก!$C$10="กิจกรรมพัฒนาผู้เรียน",เวลา!$EI24,""))</f>
        <v/>
      </c>
      <c r="I23" s="1210"/>
      <c r="J23" s="1211"/>
      <c r="K23" s="1211"/>
      <c r="L23" s="1211"/>
      <c r="M23" s="1212"/>
      <c r="N23" s="149"/>
      <c r="O23" s="1057">
        <f t="shared" si="2"/>
        <v>0</v>
      </c>
      <c r="P23" s="1210"/>
      <c r="Q23" s="1211"/>
      <c r="R23" s="1211"/>
      <c r="S23" s="151"/>
      <c r="T23" s="124">
        <f t="shared" si="3"/>
        <v>0</v>
      </c>
      <c r="U23" s="150">
        <f t="shared" si="4"/>
        <v>0</v>
      </c>
      <c r="V23" s="1054">
        <f t="shared" si="5"/>
        <v>0</v>
      </c>
      <c r="W23" s="953" t="str">
        <f>IF($C23="","",IF(ปก!$C$10="กิจกรรมพัฒนาผู้เรียน",เวลา!$EI24,""))</f>
        <v/>
      </c>
      <c r="X23" s="1211"/>
      <c r="Y23" s="1211"/>
      <c r="Z23" s="1211"/>
      <c r="AA23" s="1211"/>
      <c r="AB23" s="1211"/>
      <c r="AC23" s="1212"/>
      <c r="AD23" s="192"/>
      <c r="AE23" s="1057">
        <f t="shared" si="6"/>
        <v>0</v>
      </c>
      <c r="AF23" s="1061"/>
      <c r="AG23" s="1062">
        <f t="shared" si="7"/>
        <v>0</v>
      </c>
      <c r="AH23" s="1210"/>
      <c r="AI23" s="1211"/>
      <c r="AJ23" s="1211"/>
      <c r="AK23" s="1211"/>
      <c r="AL23" s="1080" t="str">
        <f t="shared" si="8"/>
        <v/>
      </c>
      <c r="AM23" s="1233" t="str">
        <f t="shared" si="9"/>
        <v/>
      </c>
      <c r="AN23" s="1201"/>
      <c r="AO23" s="1236" t="str">
        <f t="shared" si="10"/>
        <v/>
      </c>
      <c r="AP23" s="1078">
        <f t="shared" si="11"/>
        <v>0</v>
      </c>
      <c r="AQ23" s="1056">
        <f t="shared" si="12"/>
        <v>0</v>
      </c>
      <c r="AR23" s="1066">
        <f t="shared" si="13"/>
        <v>0</v>
      </c>
      <c r="AS23" s="1068">
        <f t="shared" si="14"/>
        <v>0</v>
      </c>
      <c r="AT23" s="156">
        <f>IF(AP23="","",IF(D23="พัก","-",IF(D23="ออก","-",IF(D23="ร","-",IF(D23="มส","-",IF(AG23=0,0,IF(ปก!$C$10="กิจกรรมพัฒนาผู้เรียน",AR23/$AR$5*100,AR23)))))))</f>
        <v>0</v>
      </c>
      <c r="AU23" s="132" t="str">
        <f t="shared" si="15"/>
        <v>0</v>
      </c>
      <c r="AV23" s="132" t="str">
        <f>IF(AU23="","",IF(ปก!$C$10="กิจกรรมพัฒนาผู้เรียน",(VLOOKUP(AT23,AG$79:AI$81,3)),AU23))</f>
        <v>0</v>
      </c>
      <c r="AW23" s="1297" t="str">
        <f t="shared" si="16"/>
        <v>0</v>
      </c>
      <c r="AX23" s="134">
        <f t="shared" si="17"/>
        <v>1</v>
      </c>
      <c r="AY23" s="1300">
        <f t="shared" si="18"/>
        <v>1</v>
      </c>
      <c r="AZ23" s="1301">
        <f t="shared" si="19"/>
        <v>18</v>
      </c>
      <c r="BA23" s="1274" t="str">
        <f t="shared" si="22"/>
        <v>นาย ศิวนันต์  สุกอ่วม</v>
      </c>
      <c r="BB23" s="160">
        <f>IF($C23="","",IF(ปก!$C$10="กิจกรรมพัฒนาผู้เรียน","-",IF($D23="พัก","-",IF($D23="ออก","-",VLOOKUP($AW23,$BU$7:$BW$12,3)))))</f>
        <v>1</v>
      </c>
      <c r="BC23" s="160">
        <f>IF($C23="","",IF(ปก!$C$10="กิจกรรมพัฒนาผู้เรียน","-",IF($D23="พัก","-",IF($D23="ออก","-",VLOOKUP($AW23,$BU$7:$BW$12,3)))))</f>
        <v>1</v>
      </c>
      <c r="BD23" s="160">
        <f>IF($C23="","",IF(ปก!$C$10="กิจกรรมพัฒนาผู้เรียน","-",IF($D23="พัก","-",IF($D23="ออก","-",VLOOKUP($AW23,$BU$7:$BW$12,3)))))</f>
        <v>1</v>
      </c>
      <c r="BE23" s="160">
        <f>IF($C23="","",IF(ปก!$C$10="กิจกรรมพัฒนาผู้เรียน","-",IF($D23="พัก","-",IF($D23="ออก","-",VLOOKUP($AW23,$BU$7:$BW$12,3)))))</f>
        <v>1</v>
      </c>
      <c r="BF23" s="160">
        <f>IF($C23="","",IF(ปก!$C$10="กิจกรรมพัฒนาผู้เรียน","-",IF($D23="พัก","-",IF($D23="ออก","-",VLOOKUP($AW23,$BU$7:$BW$12,3)))))</f>
        <v>1</v>
      </c>
      <c r="BG23" s="1291">
        <f>IF($C23="","",IF(ปก!$C$10="กิจกรรมพัฒนาผู้เรียน","-",IF($D23="พัก","-",IF($D23="ออก","-",(ROUND(MODE(BB23:BF23),0))))))</f>
        <v>1</v>
      </c>
      <c r="BH23" s="1271">
        <f>IF($C23="","",IF(ปก!$C$10="กิจกรรมพัฒนาผู้เรียน","-",IF($D23="พัก","-",IF($D23="ออก","-",VLOOKUP($AW23,$BU$7:$BW$12,3)))))</f>
        <v>1</v>
      </c>
      <c r="BI23" s="1271">
        <f>IF($C23="","",IF(ปก!$C$10="กิจกรรมพัฒนาผู้เรียน","-",IF($D23="พัก","-",IF($D23="ออก","-",VLOOKUP($AW23,$BU$7:$BW$12,3)))))</f>
        <v>1</v>
      </c>
      <c r="BJ23" s="1271">
        <f>IF($C23="","",IF(ปก!$C$10="กิจกรรมพัฒนาผู้เรียน","-",IF($D23="พัก","-",IF($D23="ออก","-",VLOOKUP($AW23,$BU$7:$BW$12,3)))))</f>
        <v>1</v>
      </c>
      <c r="BK23" s="1271">
        <f>IF($C23="","",IF(ปก!$C$10="กิจกรรมพัฒนาผู้เรียน","-",IF($D23="พัก","-",IF($D23="ออก","-",VLOOKUP($AW23,$BU$7:$BW$12,3)))))</f>
        <v>1</v>
      </c>
      <c r="BL23" s="1271">
        <f>IF($C23="","",IF(ปก!$C$10="กิจกรรมพัฒนาผู้เรียน","-",IF($D23="พัก","-",IF($D23="ออก","-",VLOOKUP($AW23,$BU$7:$BW$12,3)))))</f>
        <v>1</v>
      </c>
      <c r="BM23" s="1271">
        <f>IF($C23="","",IF(ปก!$C$10="กิจกรรมพัฒนาผู้เรียน","-",IF($D23="พัก","-",IF($D23="ออก","-",VLOOKUP($AW23,$BU$7:$BW$12,3)))))</f>
        <v>1</v>
      </c>
      <c r="BN23" s="1271">
        <f>IF($C23="","",IF(ปก!$C$10="กิจกรรมพัฒนาผู้เรียน","-",IF($D23="พัก","-",IF($D23="ออก","-",VLOOKUP($AW23,$BU$7:$BW$12,3)))))</f>
        <v>1</v>
      </c>
      <c r="BO23" s="1271">
        <f>IF($C23="","",IF(ปก!$C$10="กิจกรรมพัฒนาผู้เรียน","-",IF($D23="พัก","-",IF($D23="ออก","-",VLOOKUP($AW23,$BU$7:$BW$12,3)))))</f>
        <v>1</v>
      </c>
      <c r="BP23" s="1271">
        <f>IF($C23="","",IF(ปก!$C$10="กิจกรรมพัฒนาผู้เรียน","-",IF($BP$2="","",IF($D23="พัก","-",IF($D23="ออก","-",VLOOKUP($AW23,$BU$7:$BW$12,3))))))</f>
        <v>1</v>
      </c>
      <c r="BQ23" s="1271">
        <f>IF($C23="","",IF(ปก!$C$10="กิจกรรมพัฒนาผู้เรียน","-",IF($BQ$2="","",IF($D23="พัก","-",IF($D23="ออก","-",VLOOKUP($AW23,$BU$7:$BW$12,3))))))</f>
        <v>1</v>
      </c>
      <c r="BR23" s="1294">
        <f>IF($C23="","",IF(ปก!$C$10="กิจกรรมพัฒนาผู้เรียน","-",IF($D23="พัก","-",IF($D23="ออก","-",(ROUND(MODE(BH23:BP23),0))))))</f>
        <v>1</v>
      </c>
      <c r="BS23" s="159"/>
      <c r="BT23" s="140"/>
      <c r="BU23" s="203"/>
      <c r="BV23" s="203"/>
      <c r="BW23" s="1334"/>
      <c r="BX23" s="202"/>
      <c r="BY23" s="202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</row>
    <row r="24" spans="1:212" s="141" customFormat="1" ht="18" customHeight="1" thickBot="1" x14ac:dyDescent="0.35">
      <c r="A24" s="1306">
        <f t="shared" si="20"/>
        <v>19</v>
      </c>
      <c r="B24" s="1244" t="s">
        <v>437</v>
      </c>
      <c r="C24" s="144" t="s">
        <v>413</v>
      </c>
      <c r="D24" s="115" t="str">
        <f t="shared" si="25"/>
        <v>เรียน</v>
      </c>
      <c r="E24" s="116" t="str">
        <f t="shared" si="21"/>
        <v/>
      </c>
      <c r="F24" s="145"/>
      <c r="G24" s="198">
        <f t="shared" si="1"/>
        <v>19</v>
      </c>
      <c r="H24" s="953" t="str">
        <f>IF($C24="","",IF(ปก!$C$10="กิจกรรมพัฒนาผู้เรียน",เวลา!$EI25,""))</f>
        <v/>
      </c>
      <c r="I24" s="1210"/>
      <c r="J24" s="1211"/>
      <c r="K24" s="1211"/>
      <c r="L24" s="1211"/>
      <c r="M24" s="1212"/>
      <c r="N24" s="149"/>
      <c r="O24" s="1057">
        <f t="shared" si="2"/>
        <v>0</v>
      </c>
      <c r="P24" s="1210"/>
      <c r="Q24" s="1211"/>
      <c r="R24" s="1211"/>
      <c r="S24" s="151"/>
      <c r="T24" s="124">
        <f t="shared" si="3"/>
        <v>0</v>
      </c>
      <c r="U24" s="150">
        <f t="shared" si="4"/>
        <v>0</v>
      </c>
      <c r="V24" s="1054">
        <f t="shared" si="5"/>
        <v>0</v>
      </c>
      <c r="W24" s="953" t="str">
        <f>IF($C24="","",IF(ปก!$C$10="กิจกรรมพัฒนาผู้เรียน",เวลา!$EI25,""))</f>
        <v/>
      </c>
      <c r="X24" s="1211"/>
      <c r="Y24" s="1211"/>
      <c r="Z24" s="1211"/>
      <c r="AA24" s="1211"/>
      <c r="AB24" s="1211"/>
      <c r="AC24" s="1212"/>
      <c r="AD24" s="192"/>
      <c r="AE24" s="1057">
        <f t="shared" si="6"/>
        <v>0</v>
      </c>
      <c r="AF24" s="1061"/>
      <c r="AG24" s="1062">
        <f t="shared" si="7"/>
        <v>0</v>
      </c>
      <c r="AH24" s="1210"/>
      <c r="AI24" s="1211"/>
      <c r="AJ24" s="1211"/>
      <c r="AK24" s="1211"/>
      <c r="AL24" s="1080" t="str">
        <f t="shared" si="8"/>
        <v/>
      </c>
      <c r="AM24" s="1233" t="str">
        <f t="shared" si="9"/>
        <v/>
      </c>
      <c r="AN24" s="1201"/>
      <c r="AO24" s="1236" t="str">
        <f t="shared" si="10"/>
        <v/>
      </c>
      <c r="AP24" s="1078">
        <f t="shared" si="11"/>
        <v>0</v>
      </c>
      <c r="AQ24" s="1056">
        <f t="shared" si="12"/>
        <v>0</v>
      </c>
      <c r="AR24" s="1066">
        <f t="shared" si="13"/>
        <v>0</v>
      </c>
      <c r="AS24" s="1068">
        <f t="shared" si="14"/>
        <v>0</v>
      </c>
      <c r="AT24" s="156">
        <f>IF(AP24="","",IF(D24="พัก","-",IF(D24="ออก","-",IF(D24="ร","-",IF(D24="มส","-",IF(AG24=0,0,IF(ปก!$C$10="กิจกรรมพัฒนาผู้เรียน",AR24/$AR$5*100,AR24)))))))</f>
        <v>0</v>
      </c>
      <c r="AU24" s="132" t="str">
        <f t="shared" si="15"/>
        <v>0</v>
      </c>
      <c r="AV24" s="132" t="str">
        <f>IF(AU24="","",IF(ปก!$C$10="กิจกรรมพัฒนาผู้เรียน",(VLOOKUP(AT24,AG$79:AI$81,3)),AU24))</f>
        <v>0</v>
      </c>
      <c r="AW24" s="1297" t="str">
        <f t="shared" si="16"/>
        <v>0</v>
      </c>
      <c r="AX24" s="134">
        <f t="shared" si="17"/>
        <v>1</v>
      </c>
      <c r="AY24" s="1300">
        <f t="shared" si="18"/>
        <v>1</v>
      </c>
      <c r="AZ24" s="1301">
        <f t="shared" si="19"/>
        <v>19</v>
      </c>
      <c r="BA24" s="1274" t="str">
        <f t="shared" si="22"/>
        <v>นาย ศุภรักษ์  โพธิ์เขียว</v>
      </c>
      <c r="BB24" s="160">
        <f>IF($C24="","",IF(ปก!$C$10="กิจกรรมพัฒนาผู้เรียน","-",IF($D24="พัก","-",IF($D24="ออก","-",VLOOKUP($AW24,$BU$7:$BW$12,3)))))</f>
        <v>1</v>
      </c>
      <c r="BC24" s="160">
        <f>IF($C24="","",IF(ปก!$C$10="กิจกรรมพัฒนาผู้เรียน","-",IF($D24="พัก","-",IF($D24="ออก","-",VLOOKUP($AW24,$BU$7:$BW$12,3)))))</f>
        <v>1</v>
      </c>
      <c r="BD24" s="160">
        <f>IF($C24="","",IF(ปก!$C$10="กิจกรรมพัฒนาผู้เรียน","-",IF($D24="พัก","-",IF($D24="ออก","-",VLOOKUP($AW24,$BU$7:$BW$12,3)))))</f>
        <v>1</v>
      </c>
      <c r="BE24" s="160">
        <f>IF($C24="","",IF(ปก!$C$10="กิจกรรมพัฒนาผู้เรียน","-",IF($D24="พัก","-",IF($D24="ออก","-",VLOOKUP($AW24,$BU$7:$BW$12,3)))))</f>
        <v>1</v>
      </c>
      <c r="BF24" s="160">
        <f>IF($C24="","",IF(ปก!$C$10="กิจกรรมพัฒนาผู้เรียน","-",IF($D24="พัก","-",IF($D24="ออก","-",VLOOKUP($AW24,$BU$7:$BW$12,3)))))</f>
        <v>1</v>
      </c>
      <c r="BG24" s="1291">
        <f>IF($C24="","",IF(ปก!$C$10="กิจกรรมพัฒนาผู้เรียน","-",IF($D24="พัก","-",IF($D24="ออก","-",(ROUND(MODE(BB24:BF24),0))))))</f>
        <v>1</v>
      </c>
      <c r="BH24" s="1271">
        <f>IF($C24="","",IF(ปก!$C$10="กิจกรรมพัฒนาผู้เรียน","-",IF($D24="พัก","-",IF($D24="ออก","-",VLOOKUP($AW24,$BU$7:$BW$12,3)))))</f>
        <v>1</v>
      </c>
      <c r="BI24" s="1271">
        <f>IF($C24="","",IF(ปก!$C$10="กิจกรรมพัฒนาผู้เรียน","-",IF($D24="พัก","-",IF($D24="ออก","-",VLOOKUP($AW24,$BU$7:$BW$12,3)))))</f>
        <v>1</v>
      </c>
      <c r="BJ24" s="1271">
        <f>IF($C24="","",IF(ปก!$C$10="กิจกรรมพัฒนาผู้เรียน","-",IF($D24="พัก","-",IF($D24="ออก","-",VLOOKUP($AW24,$BU$7:$BW$12,3)))))</f>
        <v>1</v>
      </c>
      <c r="BK24" s="1271">
        <f>IF($C24="","",IF(ปก!$C$10="กิจกรรมพัฒนาผู้เรียน","-",IF($D24="พัก","-",IF($D24="ออก","-",VLOOKUP($AW24,$BU$7:$BW$12,3)))))</f>
        <v>1</v>
      </c>
      <c r="BL24" s="1271">
        <f>IF($C24="","",IF(ปก!$C$10="กิจกรรมพัฒนาผู้เรียน","-",IF($D24="พัก","-",IF($D24="ออก","-",VLOOKUP($AW24,$BU$7:$BW$12,3)))))</f>
        <v>1</v>
      </c>
      <c r="BM24" s="1271">
        <f>IF($C24="","",IF(ปก!$C$10="กิจกรรมพัฒนาผู้เรียน","-",IF($D24="พัก","-",IF($D24="ออก","-",VLOOKUP($AW24,$BU$7:$BW$12,3)))))</f>
        <v>1</v>
      </c>
      <c r="BN24" s="1271">
        <f>IF($C24="","",IF(ปก!$C$10="กิจกรรมพัฒนาผู้เรียน","-",IF($D24="พัก","-",IF($D24="ออก","-",VLOOKUP($AW24,$BU$7:$BW$12,3)))))</f>
        <v>1</v>
      </c>
      <c r="BO24" s="1271">
        <f>IF($C24="","",IF(ปก!$C$10="กิจกรรมพัฒนาผู้เรียน","-",IF($D24="พัก","-",IF($D24="ออก","-",VLOOKUP($AW24,$BU$7:$BW$12,3)))))</f>
        <v>1</v>
      </c>
      <c r="BP24" s="1271">
        <f>IF($C24="","",IF(ปก!$C$10="กิจกรรมพัฒนาผู้เรียน","-",IF($BP$2="","",IF($D24="พัก","-",IF($D24="ออก","-",VLOOKUP($AW24,$BU$7:$BW$12,3))))))</f>
        <v>1</v>
      </c>
      <c r="BQ24" s="1271">
        <f>IF($C24="","",IF(ปก!$C$10="กิจกรรมพัฒนาผู้เรียน","-",IF($BQ$2="","",IF($D24="พัก","-",IF($D24="ออก","-",VLOOKUP($AW24,$BU$7:$BW$12,3))))))</f>
        <v>1</v>
      </c>
      <c r="BR24" s="1294">
        <f>IF($C24="","",IF(ปก!$C$10="กิจกรรมพัฒนาผู้เรียน","-",IF($D24="พัก","-",IF($D24="ออก","-",(ROUND(MODE(BH24:BP24),0))))))</f>
        <v>1</v>
      </c>
      <c r="BS24" s="159"/>
      <c r="BT24" s="140"/>
      <c r="BU24" s="203"/>
      <c r="BV24" s="203"/>
      <c r="BW24" s="1334"/>
      <c r="BX24" s="202"/>
      <c r="BY24" s="202"/>
      <c r="BZ24" s="204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</row>
    <row r="25" spans="1:212" s="141" customFormat="1" ht="18" customHeight="1" thickBot="1" x14ac:dyDescent="0.35">
      <c r="A25" s="1307">
        <f t="shared" si="20"/>
        <v>20</v>
      </c>
      <c r="B25" s="1245" t="s">
        <v>438</v>
      </c>
      <c r="C25" s="167" t="s">
        <v>414</v>
      </c>
      <c r="D25" s="168" t="str">
        <f t="shared" si="25"/>
        <v>เรียน</v>
      </c>
      <c r="E25" s="116" t="str">
        <f t="shared" si="21"/>
        <v/>
      </c>
      <c r="F25" s="169"/>
      <c r="G25" s="199">
        <f t="shared" si="1"/>
        <v>20</v>
      </c>
      <c r="H25" s="954" t="str">
        <f>IF($C25="","",IF(ปก!$C$10="กิจกรรมพัฒนาผู้เรียน",เวลา!$EI26,""))</f>
        <v/>
      </c>
      <c r="I25" s="1213"/>
      <c r="J25" s="1214"/>
      <c r="K25" s="1214"/>
      <c r="L25" s="1214"/>
      <c r="M25" s="1215"/>
      <c r="N25" s="173"/>
      <c r="O25" s="1058">
        <f t="shared" si="2"/>
        <v>0</v>
      </c>
      <c r="P25" s="1213"/>
      <c r="Q25" s="1214"/>
      <c r="R25" s="1214"/>
      <c r="S25" s="175"/>
      <c r="T25" s="176">
        <f t="shared" si="3"/>
        <v>0</v>
      </c>
      <c r="U25" s="174">
        <f t="shared" si="4"/>
        <v>0</v>
      </c>
      <c r="V25" s="1055">
        <f t="shared" si="5"/>
        <v>0</v>
      </c>
      <c r="W25" s="954" t="str">
        <f>IF($C25="","",IF(ปก!$C$10="กิจกรรมพัฒนาผู้เรียน",เวลา!$EI26,""))</f>
        <v/>
      </c>
      <c r="X25" s="1214"/>
      <c r="Y25" s="1214"/>
      <c r="Z25" s="1214"/>
      <c r="AA25" s="1214"/>
      <c r="AB25" s="1214"/>
      <c r="AC25" s="1215"/>
      <c r="AD25" s="200"/>
      <c r="AE25" s="1058">
        <f t="shared" si="6"/>
        <v>0</v>
      </c>
      <c r="AF25" s="1063"/>
      <c r="AG25" s="1064">
        <f t="shared" si="7"/>
        <v>0</v>
      </c>
      <c r="AH25" s="1213"/>
      <c r="AI25" s="1214"/>
      <c r="AJ25" s="1214"/>
      <c r="AK25" s="1214"/>
      <c r="AL25" s="1081" t="str">
        <f t="shared" si="8"/>
        <v/>
      </c>
      <c r="AM25" s="1234" t="str">
        <f t="shared" si="9"/>
        <v/>
      </c>
      <c r="AN25" s="1202"/>
      <c r="AO25" s="1237" t="str">
        <f t="shared" si="10"/>
        <v/>
      </c>
      <c r="AP25" s="1079">
        <f t="shared" si="11"/>
        <v>0</v>
      </c>
      <c r="AQ25" s="1056">
        <f t="shared" si="12"/>
        <v>0</v>
      </c>
      <c r="AR25" s="1066">
        <f t="shared" si="13"/>
        <v>0</v>
      </c>
      <c r="AS25" s="1069">
        <f t="shared" si="14"/>
        <v>0</v>
      </c>
      <c r="AT25" s="181">
        <f>IF(AP25="","",IF(D25="พัก","-",IF(D25="ออก","-",IF(D25="ร","-",IF(D25="มส","-",IF(AG25=0,0,IF(ปก!$C$10="กิจกรรมพัฒนาผู้เรียน",AR25/$AR$5*100,AR25)))))))</f>
        <v>0</v>
      </c>
      <c r="AU25" s="201" t="str">
        <f t="shared" si="15"/>
        <v>0</v>
      </c>
      <c r="AV25" s="132" t="str">
        <f>IF(AU25="","",IF(ปก!$C$10="กิจกรรมพัฒนาผู้เรียน",(VLOOKUP(AT25,AG$79:AI$81,3)),AU25))</f>
        <v>0</v>
      </c>
      <c r="AW25" s="1298" t="str">
        <f t="shared" si="16"/>
        <v>0</v>
      </c>
      <c r="AX25" s="134">
        <f t="shared" si="17"/>
        <v>1</v>
      </c>
      <c r="AY25" s="1302">
        <f t="shared" si="18"/>
        <v>1</v>
      </c>
      <c r="AZ25" s="1303">
        <f t="shared" si="19"/>
        <v>20</v>
      </c>
      <c r="BA25" s="1275" t="str">
        <f t="shared" si="22"/>
        <v>นาย อติยะ  คำเป</v>
      </c>
      <c r="BB25" s="187">
        <f>IF($C25="","",IF(ปก!$C$10="กิจกรรมพัฒนาผู้เรียน","-",IF($D25="พัก","-",IF($D25="ออก","-",VLOOKUP($AW25,$BU$7:$BW$12,3)))))</f>
        <v>1</v>
      </c>
      <c r="BC25" s="187">
        <f>IF($C25="","",IF(ปก!$C$10="กิจกรรมพัฒนาผู้เรียน","-",IF($D25="พัก","-",IF($D25="ออก","-",VLOOKUP($AW25,$BU$7:$BW$12,3)))))</f>
        <v>1</v>
      </c>
      <c r="BD25" s="187">
        <f>IF($C25="","",IF(ปก!$C$10="กิจกรรมพัฒนาผู้เรียน","-",IF($D25="พัก","-",IF($D25="ออก","-",VLOOKUP($AW25,$BU$7:$BW$12,3)))))</f>
        <v>1</v>
      </c>
      <c r="BE25" s="187">
        <f>IF($C25="","",IF(ปก!$C$10="กิจกรรมพัฒนาผู้เรียน","-",IF($D25="พัก","-",IF($D25="ออก","-",VLOOKUP($AW25,$BU$7:$BW$12,3)))))</f>
        <v>1</v>
      </c>
      <c r="BF25" s="187">
        <f>IF($C25="","",IF(ปก!$C$10="กิจกรรมพัฒนาผู้เรียน","-",IF($D25="พัก","-",IF($D25="ออก","-",VLOOKUP($AW25,$BU$7:$BW$12,3)))))</f>
        <v>1</v>
      </c>
      <c r="BG25" s="1292">
        <f>IF($C25="","",IF(ปก!$C$10="กิจกรรมพัฒนาผู้เรียน","-",IF($D25="พัก","-",IF($D25="ออก","-",(ROUND(MODE(BB25:BF25),0))))))</f>
        <v>1</v>
      </c>
      <c r="BH25" s="1272">
        <f>IF($C25="","",IF(ปก!$C$10="กิจกรรมพัฒนาผู้เรียน","-",IF($D25="พัก","-",IF($D25="ออก","-",VLOOKUP($AW25,$BU$7:$BW$12,3)))))</f>
        <v>1</v>
      </c>
      <c r="BI25" s="1272">
        <f>IF($C25="","",IF(ปก!$C$10="กิจกรรมพัฒนาผู้เรียน","-",IF($D25="พัก","-",IF($D25="ออก","-",VLOOKUP($AW25,$BU$7:$BW$12,3)))))</f>
        <v>1</v>
      </c>
      <c r="BJ25" s="1272">
        <f>IF($C25="","",IF(ปก!$C$10="กิจกรรมพัฒนาผู้เรียน","-",IF($D25="พัก","-",IF($D25="ออก","-",VLOOKUP($AW25,$BU$7:$BW$12,3)))))</f>
        <v>1</v>
      </c>
      <c r="BK25" s="1272">
        <f>IF($C25="","",IF(ปก!$C$10="กิจกรรมพัฒนาผู้เรียน","-",IF($D25="พัก","-",IF($D25="ออก","-",VLOOKUP($AW25,$BU$7:$BW$12,3)))))</f>
        <v>1</v>
      </c>
      <c r="BL25" s="1272">
        <f>IF($C25="","",IF(ปก!$C$10="กิจกรรมพัฒนาผู้เรียน","-",IF($D25="พัก","-",IF($D25="ออก","-",VLOOKUP($AW25,$BU$7:$BW$12,3)))))</f>
        <v>1</v>
      </c>
      <c r="BM25" s="1272">
        <f>IF($C25="","",IF(ปก!$C$10="กิจกรรมพัฒนาผู้เรียน","-",IF($D25="พัก","-",IF($D25="ออก","-",VLOOKUP($AW25,$BU$7:$BW$12,3)))))</f>
        <v>1</v>
      </c>
      <c r="BN25" s="1272">
        <f>IF($C25="","",IF(ปก!$C$10="กิจกรรมพัฒนาผู้เรียน","-",IF($D25="พัก","-",IF($D25="ออก","-",VLOOKUP($AW25,$BU$7:$BW$12,3)))))</f>
        <v>1</v>
      </c>
      <c r="BO25" s="1272">
        <f>IF($C25="","",IF(ปก!$C$10="กิจกรรมพัฒนาผู้เรียน","-",IF($D25="พัก","-",IF($D25="ออก","-",VLOOKUP($AW25,$BU$7:$BW$12,3)))))</f>
        <v>1</v>
      </c>
      <c r="BP25" s="1272">
        <f>IF($C25="","",IF(ปก!$C$10="กิจกรรมพัฒนาผู้เรียน","-",IF($BP$2="","",IF($D25="พัก","-",IF($D25="ออก","-",VLOOKUP($AW25,$BU$7:$BW$12,3))))))</f>
        <v>1</v>
      </c>
      <c r="BQ25" s="1272">
        <f>IF($C25="","",IF(ปก!$C$10="กิจกรรมพัฒนาผู้เรียน","-",IF($BQ$2="","",IF($D25="พัก","-",IF($D25="ออก","-",VLOOKUP($AW25,$BU$7:$BW$12,3))))))</f>
        <v>1</v>
      </c>
      <c r="BR25" s="1295">
        <f>IF($C25="","",IF(ปก!$C$10="กิจกรรมพัฒนาผู้เรียน","-",IF($D25="พัก","-",IF($D25="ออก","-",(ROUND(MODE(BH25:BP25),0))))))</f>
        <v>1</v>
      </c>
      <c r="BS25" s="185"/>
      <c r="BT25" s="140"/>
      <c r="BU25" s="203"/>
      <c r="BV25" s="203"/>
      <c r="BW25" s="1334"/>
      <c r="BX25" s="202"/>
      <c r="BY25" s="202"/>
      <c r="BZ25" s="205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</row>
    <row r="26" spans="1:212" s="141" customFormat="1" ht="18" customHeight="1" thickBot="1" x14ac:dyDescent="0.35">
      <c r="A26" s="1305">
        <f t="shared" si="20"/>
        <v>21</v>
      </c>
      <c r="B26" s="1243" t="s">
        <v>439</v>
      </c>
      <c r="C26" s="114" t="s">
        <v>415</v>
      </c>
      <c r="D26" s="115" t="str">
        <f t="shared" si="25"/>
        <v>เรียน</v>
      </c>
      <c r="E26" s="116" t="str">
        <f t="shared" si="21"/>
        <v/>
      </c>
      <c r="F26" s="145"/>
      <c r="G26" s="191">
        <f t="shared" si="1"/>
        <v>21</v>
      </c>
      <c r="H26" s="952" t="str">
        <f>IF($C26="","",IF(ปก!$C$10="กิจกรรมพัฒนาผู้เรียน",เวลา!$EI27,""))</f>
        <v/>
      </c>
      <c r="I26" s="1207"/>
      <c r="J26" s="1208"/>
      <c r="K26" s="1208"/>
      <c r="L26" s="1208"/>
      <c r="M26" s="1209"/>
      <c r="N26" s="149"/>
      <c r="O26" s="1056">
        <f t="shared" si="2"/>
        <v>0</v>
      </c>
      <c r="P26" s="1207"/>
      <c r="Q26" s="1208"/>
      <c r="R26" s="1208"/>
      <c r="S26" s="123"/>
      <c r="T26" s="124">
        <f t="shared" si="3"/>
        <v>0</v>
      </c>
      <c r="U26" s="122">
        <f t="shared" si="4"/>
        <v>0</v>
      </c>
      <c r="V26" s="1053">
        <f t="shared" si="5"/>
        <v>0</v>
      </c>
      <c r="W26" s="952" t="str">
        <f>IF($C26="","",IF(ปก!$C$10="กิจกรรมพัฒนาผู้เรียน",เวลา!$EI27,""))</f>
        <v/>
      </c>
      <c r="X26" s="1208"/>
      <c r="Y26" s="1208"/>
      <c r="Z26" s="1208"/>
      <c r="AA26" s="1208"/>
      <c r="AB26" s="1208"/>
      <c r="AC26" s="1209"/>
      <c r="AD26" s="192"/>
      <c r="AE26" s="1056">
        <f t="shared" si="6"/>
        <v>0</v>
      </c>
      <c r="AF26" s="1059"/>
      <c r="AG26" s="1060">
        <f t="shared" si="7"/>
        <v>0</v>
      </c>
      <c r="AH26" s="1207"/>
      <c r="AI26" s="1208"/>
      <c r="AJ26" s="1208"/>
      <c r="AK26" s="1208"/>
      <c r="AL26" s="1088" t="str">
        <f t="shared" si="8"/>
        <v/>
      </c>
      <c r="AM26" s="1232" t="str">
        <f t="shared" si="9"/>
        <v/>
      </c>
      <c r="AN26" s="1200"/>
      <c r="AO26" s="1235" t="str">
        <f t="shared" si="10"/>
        <v/>
      </c>
      <c r="AP26" s="1075">
        <f t="shared" si="11"/>
        <v>0</v>
      </c>
      <c r="AQ26" s="1056">
        <f t="shared" si="12"/>
        <v>0</v>
      </c>
      <c r="AR26" s="1066">
        <f t="shared" si="13"/>
        <v>0</v>
      </c>
      <c r="AS26" s="1067">
        <f t="shared" si="14"/>
        <v>0</v>
      </c>
      <c r="AT26" s="130">
        <f>IF(AP26="","",IF(D26="พัก","-",IF(D26="ออก","-",IF(D26="ร","-",IF(D26="มส","-",IF(AG26=0,0,IF(ปก!$C$10="กิจกรรมพัฒนาผู้เรียน",AR26/$AR$5*100,AR26)))))))</f>
        <v>0</v>
      </c>
      <c r="AU26" s="193" t="str">
        <f t="shared" si="15"/>
        <v>0</v>
      </c>
      <c r="AV26" s="132" t="str">
        <f>IF(AU26="","",IF(ปก!$C$10="กิจกรรมพัฒนาผู้เรียน",(VLOOKUP(AT26,AG$79:AI$81,3)),AU26))</f>
        <v>0</v>
      </c>
      <c r="AW26" s="1296" t="str">
        <f t="shared" si="16"/>
        <v>0</v>
      </c>
      <c r="AX26" s="134">
        <f t="shared" si="17"/>
        <v>1</v>
      </c>
      <c r="AY26" s="733">
        <f t="shared" si="18"/>
        <v>1</v>
      </c>
      <c r="AZ26" s="1304">
        <f t="shared" si="19"/>
        <v>21</v>
      </c>
      <c r="BA26" s="1273" t="str">
        <f t="shared" si="22"/>
        <v>นางสาว อรทัย  นันตาบุตร</v>
      </c>
      <c r="BB26" s="137">
        <f>IF($C26="","",IF(ปก!$C$10="กิจกรรมพัฒนาผู้เรียน","-",IF($D26="พัก","-",IF($D26="ออก","-",VLOOKUP($AW26,$BU$7:$BW$12,3)))))</f>
        <v>1</v>
      </c>
      <c r="BC26" s="137">
        <f>IF($C26="","",IF(ปก!$C$10="กิจกรรมพัฒนาผู้เรียน","-",IF($D26="พัก","-",IF($D26="ออก","-",VLOOKUP($AW26,$BU$7:$BW$12,3)))))</f>
        <v>1</v>
      </c>
      <c r="BD26" s="137">
        <f>IF($C26="","",IF(ปก!$C$10="กิจกรรมพัฒนาผู้เรียน","-",IF($D26="พัก","-",IF($D26="ออก","-",VLOOKUP($AW26,$BU$7:$BW$12,3)))))</f>
        <v>1</v>
      </c>
      <c r="BE26" s="137">
        <f>IF($C26="","",IF(ปก!$C$10="กิจกรรมพัฒนาผู้เรียน","-",IF($D26="พัก","-",IF($D26="ออก","-",VLOOKUP($AW26,$BU$7:$BW$12,3)))))</f>
        <v>1</v>
      </c>
      <c r="BF26" s="137">
        <f>IF($C26="","",IF(ปก!$C$10="กิจกรรมพัฒนาผู้เรียน","-",IF($D26="พัก","-",IF($D26="ออก","-",VLOOKUP($AW26,$BU$7:$BW$12,3)))))</f>
        <v>1</v>
      </c>
      <c r="BG26" s="1290">
        <f>IF($C26="","",IF(ปก!$C$10="กิจกรรมพัฒนาผู้เรียน","-",IF($D26="พัก","-",IF($D26="ออก","-",(ROUND(MODE(BB26:BF26),0))))))</f>
        <v>1</v>
      </c>
      <c r="BH26" s="1270">
        <f>IF($C26="","",IF(ปก!$C$10="กิจกรรมพัฒนาผู้เรียน","-",IF($D26="พัก","-",IF($D26="ออก","-",VLOOKUP($AW26,$BU$7:$BW$12,3)))))</f>
        <v>1</v>
      </c>
      <c r="BI26" s="1270">
        <f>IF($C26="","",IF(ปก!$C$10="กิจกรรมพัฒนาผู้เรียน","-",IF($D26="พัก","-",IF($D26="ออก","-",VLOOKUP($AW26,$BU$7:$BW$12,3)))))</f>
        <v>1</v>
      </c>
      <c r="BJ26" s="1270">
        <f>IF($C26="","",IF(ปก!$C$10="กิจกรรมพัฒนาผู้เรียน","-",IF($D26="พัก","-",IF($D26="ออก","-",VLOOKUP($AW26,$BU$7:$BW$12,3)))))</f>
        <v>1</v>
      </c>
      <c r="BK26" s="1270">
        <f>IF($C26="","",IF(ปก!$C$10="กิจกรรมพัฒนาผู้เรียน","-",IF($D26="พัก","-",IF($D26="ออก","-",VLOOKUP($AW26,$BU$7:$BW$12,3)))))</f>
        <v>1</v>
      </c>
      <c r="BL26" s="1270">
        <f>IF($C26="","",IF(ปก!$C$10="กิจกรรมพัฒนาผู้เรียน","-",IF($D26="พัก","-",IF($D26="ออก","-",VLOOKUP($AW26,$BU$7:$BW$12,3)))))</f>
        <v>1</v>
      </c>
      <c r="BM26" s="1270">
        <f>IF($C26="","",IF(ปก!$C$10="กิจกรรมพัฒนาผู้เรียน","-",IF($D26="พัก","-",IF($D26="ออก","-",VLOOKUP($AW26,$BU$7:$BW$12,3)))))</f>
        <v>1</v>
      </c>
      <c r="BN26" s="1270">
        <f>IF($C26="","",IF(ปก!$C$10="กิจกรรมพัฒนาผู้เรียน","-",IF($D26="พัก","-",IF($D26="ออก","-",VLOOKUP($AW26,$BU$7:$BW$12,3)))))</f>
        <v>1</v>
      </c>
      <c r="BO26" s="1270">
        <f>IF($C26="","",IF(ปก!$C$10="กิจกรรมพัฒนาผู้เรียน","-",IF($D26="พัก","-",IF($D26="ออก","-",VLOOKUP($AW26,$BU$7:$BW$12,3)))))</f>
        <v>1</v>
      </c>
      <c r="BP26" s="1270">
        <f>IF($C26="","",IF(ปก!$C$10="กิจกรรมพัฒนาผู้เรียน","-",IF($BP$2="","",IF($D26="พัก","-",IF($D26="ออก","-",VLOOKUP($AW26,$BU$7:$BW$12,3))))))</f>
        <v>1</v>
      </c>
      <c r="BQ26" s="1270">
        <f>IF($C26="","",IF(ปก!$C$10="กิจกรรมพัฒนาผู้เรียน","-",IF($BQ$2="","",IF($D26="พัก","-",IF($D26="ออก","-",VLOOKUP($AW26,$BU$7:$BW$12,3))))))</f>
        <v>1</v>
      </c>
      <c r="BR26" s="1293">
        <f>IF($C26="","",IF(ปก!$C$10="กิจกรรมพัฒนาผู้เรียน","-",IF($D26="พัก","-",IF($D26="ออก","-",(ROUND(MODE(BH26:BP26),0))))))</f>
        <v>1</v>
      </c>
      <c r="BS26" s="136"/>
      <c r="BT26" s="140"/>
      <c r="BU26" s="202"/>
      <c r="BV26" s="203"/>
      <c r="BW26" s="202"/>
      <c r="BX26" s="202"/>
      <c r="BY26" s="202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</row>
    <row r="27" spans="1:212" s="141" customFormat="1" ht="18" customHeight="1" thickBot="1" x14ac:dyDescent="0.35">
      <c r="A27" s="1306">
        <f t="shared" si="20"/>
        <v>22</v>
      </c>
      <c r="B27" s="1244" t="s">
        <v>440</v>
      </c>
      <c r="C27" s="144" t="s">
        <v>416</v>
      </c>
      <c r="D27" s="115" t="str">
        <f t="shared" si="25"/>
        <v>เรียน</v>
      </c>
      <c r="E27" s="116" t="str">
        <f t="shared" si="21"/>
        <v/>
      </c>
      <c r="F27" s="145"/>
      <c r="G27" s="198">
        <f t="shared" si="1"/>
        <v>22</v>
      </c>
      <c r="H27" s="953" t="str">
        <f>IF($C27="","",IF(ปก!$C$10="กิจกรรมพัฒนาผู้เรียน",เวลา!$EI28,""))</f>
        <v/>
      </c>
      <c r="I27" s="1210"/>
      <c r="J27" s="1211"/>
      <c r="K27" s="1211"/>
      <c r="L27" s="1211"/>
      <c r="M27" s="1212"/>
      <c r="N27" s="149"/>
      <c r="O27" s="1057">
        <f t="shared" si="2"/>
        <v>0</v>
      </c>
      <c r="P27" s="1210"/>
      <c r="Q27" s="1211"/>
      <c r="R27" s="1211"/>
      <c r="S27" s="151"/>
      <c r="T27" s="124">
        <f t="shared" si="3"/>
        <v>0</v>
      </c>
      <c r="U27" s="150">
        <f t="shared" si="4"/>
        <v>0</v>
      </c>
      <c r="V27" s="1054">
        <f t="shared" si="5"/>
        <v>0</v>
      </c>
      <c r="W27" s="953" t="str">
        <f>IF($C27="","",IF(ปก!$C$10="กิจกรรมพัฒนาผู้เรียน",เวลา!$EI28,""))</f>
        <v/>
      </c>
      <c r="X27" s="1211"/>
      <c r="Y27" s="1211"/>
      <c r="Z27" s="1211"/>
      <c r="AA27" s="1211"/>
      <c r="AB27" s="1211"/>
      <c r="AC27" s="1212"/>
      <c r="AD27" s="192"/>
      <c r="AE27" s="1057">
        <f t="shared" si="6"/>
        <v>0</v>
      </c>
      <c r="AF27" s="1061"/>
      <c r="AG27" s="1062">
        <f t="shared" si="7"/>
        <v>0</v>
      </c>
      <c r="AH27" s="1210"/>
      <c r="AI27" s="1211"/>
      <c r="AJ27" s="1211"/>
      <c r="AK27" s="1211"/>
      <c r="AL27" s="1080" t="str">
        <f t="shared" si="8"/>
        <v/>
      </c>
      <c r="AM27" s="1233" t="str">
        <f t="shared" si="9"/>
        <v/>
      </c>
      <c r="AN27" s="1201"/>
      <c r="AO27" s="1236" t="str">
        <f t="shared" si="10"/>
        <v/>
      </c>
      <c r="AP27" s="1078">
        <f t="shared" si="11"/>
        <v>0</v>
      </c>
      <c r="AQ27" s="1056">
        <f t="shared" si="12"/>
        <v>0</v>
      </c>
      <c r="AR27" s="1066">
        <f t="shared" si="13"/>
        <v>0</v>
      </c>
      <c r="AS27" s="1068">
        <f t="shared" si="14"/>
        <v>0</v>
      </c>
      <c r="AT27" s="156">
        <f>IF(AP27="","",IF(D27="พัก","-",IF(D27="ออก","-",IF(D27="ร","-",IF(D27="มส","-",IF(AG27=0,0,IF(ปก!$C$10="กิจกรรมพัฒนาผู้เรียน",AR27/$AR$5*100,AR27)))))))</f>
        <v>0</v>
      </c>
      <c r="AU27" s="132" t="str">
        <f t="shared" si="15"/>
        <v>0</v>
      </c>
      <c r="AV27" s="132" t="str">
        <f>IF(AU27="","",IF(ปก!$C$10="กิจกรรมพัฒนาผู้เรียน",(VLOOKUP(AT27,AG$79:AI$81,3)),AU27))</f>
        <v>0</v>
      </c>
      <c r="AW27" s="1297" t="str">
        <f t="shared" si="16"/>
        <v>0</v>
      </c>
      <c r="AX27" s="134">
        <f t="shared" si="17"/>
        <v>1</v>
      </c>
      <c r="AY27" s="1300">
        <f t="shared" si="18"/>
        <v>1</v>
      </c>
      <c r="AZ27" s="1301">
        <f t="shared" si="19"/>
        <v>22</v>
      </c>
      <c r="BA27" s="1274" t="str">
        <f t="shared" si="22"/>
        <v>นาย อรรถกร  เทียบคำ</v>
      </c>
      <c r="BB27" s="160">
        <f>IF($C27="","",IF(ปก!$C$10="กิจกรรมพัฒนาผู้เรียน","-",IF($D27="พัก","-",IF($D27="ออก","-",VLOOKUP($AW27,$BU$7:$BW$12,3)))))</f>
        <v>1</v>
      </c>
      <c r="BC27" s="160">
        <f>IF($C27="","",IF(ปก!$C$10="กิจกรรมพัฒนาผู้เรียน","-",IF($D27="พัก","-",IF($D27="ออก","-",VLOOKUP($AW27,$BU$7:$BW$12,3)))))</f>
        <v>1</v>
      </c>
      <c r="BD27" s="160">
        <f>IF($C27="","",IF(ปก!$C$10="กิจกรรมพัฒนาผู้เรียน","-",IF($D27="พัก","-",IF($D27="ออก","-",VLOOKUP($AW27,$BU$7:$BW$12,3)))))</f>
        <v>1</v>
      </c>
      <c r="BE27" s="160">
        <f>IF($C27="","",IF(ปก!$C$10="กิจกรรมพัฒนาผู้เรียน","-",IF($D27="พัก","-",IF($D27="ออก","-",VLOOKUP($AW27,$BU$7:$BW$12,3)))))</f>
        <v>1</v>
      </c>
      <c r="BF27" s="160">
        <f>IF($C27="","",IF(ปก!$C$10="กิจกรรมพัฒนาผู้เรียน","-",IF($D27="พัก","-",IF($D27="ออก","-",VLOOKUP($AW27,$BU$7:$BW$12,3)))))</f>
        <v>1</v>
      </c>
      <c r="BG27" s="1291">
        <f>IF($C27="","",IF(ปก!$C$10="กิจกรรมพัฒนาผู้เรียน","-",IF($D27="พัก","-",IF($D27="ออก","-",(ROUND(MODE(BB27:BF27),0))))))</f>
        <v>1</v>
      </c>
      <c r="BH27" s="1271">
        <f>IF($C27="","",IF(ปก!$C$10="กิจกรรมพัฒนาผู้เรียน","-",IF($D27="พัก","-",IF($D27="ออก","-",VLOOKUP($AW27,$BU$7:$BW$12,3)))))</f>
        <v>1</v>
      </c>
      <c r="BI27" s="1271">
        <f>IF($C27="","",IF(ปก!$C$10="กิจกรรมพัฒนาผู้เรียน","-",IF($D27="พัก","-",IF($D27="ออก","-",VLOOKUP($AW27,$BU$7:$BW$12,3)))))</f>
        <v>1</v>
      </c>
      <c r="BJ27" s="1271">
        <f>IF($C27="","",IF(ปก!$C$10="กิจกรรมพัฒนาผู้เรียน","-",IF($D27="พัก","-",IF($D27="ออก","-",VLOOKUP($AW27,$BU$7:$BW$12,3)))))</f>
        <v>1</v>
      </c>
      <c r="BK27" s="1271">
        <f>IF($C27="","",IF(ปก!$C$10="กิจกรรมพัฒนาผู้เรียน","-",IF($D27="พัก","-",IF($D27="ออก","-",VLOOKUP($AW27,$BU$7:$BW$12,3)))))</f>
        <v>1</v>
      </c>
      <c r="BL27" s="1271">
        <f>IF($C27="","",IF(ปก!$C$10="กิจกรรมพัฒนาผู้เรียน","-",IF($D27="พัก","-",IF($D27="ออก","-",VLOOKUP($AW27,$BU$7:$BW$12,3)))))</f>
        <v>1</v>
      </c>
      <c r="BM27" s="1271">
        <f>IF($C27="","",IF(ปก!$C$10="กิจกรรมพัฒนาผู้เรียน","-",IF($D27="พัก","-",IF($D27="ออก","-",VLOOKUP($AW27,$BU$7:$BW$12,3)))))</f>
        <v>1</v>
      </c>
      <c r="BN27" s="1271">
        <f>IF($C27="","",IF(ปก!$C$10="กิจกรรมพัฒนาผู้เรียน","-",IF($D27="พัก","-",IF($D27="ออก","-",VLOOKUP($AW27,$BU$7:$BW$12,3)))))</f>
        <v>1</v>
      </c>
      <c r="BO27" s="1271">
        <f>IF($C27="","",IF(ปก!$C$10="กิจกรรมพัฒนาผู้เรียน","-",IF($D27="พัก","-",IF($D27="ออก","-",VLOOKUP($AW27,$BU$7:$BW$12,3)))))</f>
        <v>1</v>
      </c>
      <c r="BP27" s="1271">
        <f>IF($C27="","",IF(ปก!$C$10="กิจกรรมพัฒนาผู้เรียน","-",IF($BP$2="","",IF($D27="พัก","-",IF($D27="ออก","-",VLOOKUP($AW27,$BU$7:$BW$12,3))))))</f>
        <v>1</v>
      </c>
      <c r="BQ27" s="1271">
        <f>IF($C27="","",IF(ปก!$C$10="กิจกรรมพัฒนาผู้เรียน","-",IF($BQ$2="","",IF($D27="พัก","-",IF($D27="ออก","-",VLOOKUP($AW27,$BU$7:$BW$12,3))))))</f>
        <v>1</v>
      </c>
      <c r="BR27" s="1294">
        <f>IF($C27="","",IF(ปก!$C$10="กิจกรรมพัฒนาผู้เรียน","-",IF($D27="พัก","-",IF($D27="ออก","-",(ROUND(MODE(BH27:BP27),0))))))</f>
        <v>1</v>
      </c>
      <c r="BS27" s="159"/>
      <c r="BT27" s="140"/>
      <c r="BU27" s="202"/>
      <c r="BV27" s="203"/>
      <c r="BW27" s="202"/>
      <c r="BX27" s="202"/>
      <c r="BY27" s="202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</row>
    <row r="28" spans="1:212" s="141" customFormat="1" ht="18" customHeight="1" thickBot="1" x14ac:dyDescent="0.35">
      <c r="A28" s="1306">
        <f t="shared" si="20"/>
        <v>23</v>
      </c>
      <c r="B28" s="1244" t="s">
        <v>441</v>
      </c>
      <c r="C28" s="144" t="s">
        <v>417</v>
      </c>
      <c r="D28" s="115" t="str">
        <f t="shared" si="25"/>
        <v>เรียน</v>
      </c>
      <c r="E28" s="116" t="str">
        <f t="shared" si="21"/>
        <v/>
      </c>
      <c r="F28" s="145"/>
      <c r="G28" s="198">
        <f t="shared" si="1"/>
        <v>23</v>
      </c>
      <c r="H28" s="953" t="str">
        <f>IF($C28="","",IF(ปก!$C$10="กิจกรรมพัฒนาผู้เรียน",เวลา!$EI29,""))</f>
        <v/>
      </c>
      <c r="I28" s="1210"/>
      <c r="J28" s="1211"/>
      <c r="K28" s="1211"/>
      <c r="L28" s="1211"/>
      <c r="M28" s="1212"/>
      <c r="N28" s="149"/>
      <c r="O28" s="1057">
        <f t="shared" si="2"/>
        <v>0</v>
      </c>
      <c r="P28" s="1210"/>
      <c r="Q28" s="1211"/>
      <c r="R28" s="1211"/>
      <c r="S28" s="151"/>
      <c r="T28" s="124">
        <f t="shared" si="3"/>
        <v>0</v>
      </c>
      <c r="U28" s="150">
        <f t="shared" si="4"/>
        <v>0</v>
      </c>
      <c r="V28" s="1054">
        <f t="shared" si="5"/>
        <v>0</v>
      </c>
      <c r="W28" s="953" t="str">
        <f>IF($C28="","",IF(ปก!$C$10="กิจกรรมพัฒนาผู้เรียน",เวลา!$EI29,""))</f>
        <v/>
      </c>
      <c r="X28" s="1211"/>
      <c r="Y28" s="1211"/>
      <c r="Z28" s="1211"/>
      <c r="AA28" s="1211"/>
      <c r="AB28" s="1211"/>
      <c r="AC28" s="1212"/>
      <c r="AD28" s="192"/>
      <c r="AE28" s="1057">
        <f t="shared" si="6"/>
        <v>0</v>
      </c>
      <c r="AF28" s="1061"/>
      <c r="AG28" s="1062">
        <f t="shared" si="7"/>
        <v>0</v>
      </c>
      <c r="AH28" s="1210"/>
      <c r="AI28" s="1211"/>
      <c r="AJ28" s="1211"/>
      <c r="AK28" s="1211"/>
      <c r="AL28" s="1080" t="str">
        <f t="shared" si="8"/>
        <v/>
      </c>
      <c r="AM28" s="1233" t="str">
        <f t="shared" si="9"/>
        <v/>
      </c>
      <c r="AN28" s="1201"/>
      <c r="AO28" s="1236" t="str">
        <f t="shared" si="10"/>
        <v/>
      </c>
      <c r="AP28" s="1078">
        <f t="shared" si="11"/>
        <v>0</v>
      </c>
      <c r="AQ28" s="1056">
        <f t="shared" si="12"/>
        <v>0</v>
      </c>
      <c r="AR28" s="1066">
        <f t="shared" si="13"/>
        <v>0</v>
      </c>
      <c r="AS28" s="1068">
        <f t="shared" si="14"/>
        <v>0</v>
      </c>
      <c r="AT28" s="156">
        <f>IF(AP28="","",IF(D28="พัก","-",IF(D28="ออก","-",IF(D28="ร","-",IF(D28="มส","-",IF(AG28=0,0,IF(ปก!$C$10="กิจกรรมพัฒนาผู้เรียน",AR28/$AR$5*100,AR28)))))))</f>
        <v>0</v>
      </c>
      <c r="AU28" s="132" t="str">
        <f t="shared" si="15"/>
        <v>0</v>
      </c>
      <c r="AV28" s="132" t="str">
        <f>IF(AU28="","",IF(ปก!$C$10="กิจกรรมพัฒนาผู้เรียน",(VLOOKUP(AT28,AG$79:AI$81,3)),AU28))</f>
        <v>0</v>
      </c>
      <c r="AW28" s="1297" t="str">
        <f t="shared" si="16"/>
        <v>0</v>
      </c>
      <c r="AX28" s="134">
        <f t="shared" si="17"/>
        <v>1</v>
      </c>
      <c r="AY28" s="1300">
        <f t="shared" si="18"/>
        <v>1</v>
      </c>
      <c r="AZ28" s="1301">
        <f t="shared" si="19"/>
        <v>23</v>
      </c>
      <c r="BA28" s="1274" t="str">
        <f t="shared" si="22"/>
        <v>สามเณร ขวัญชัย  ศรีสุวรรณ</v>
      </c>
      <c r="BB28" s="160">
        <f>IF($C28="","",IF(ปก!$C$10="กิจกรรมพัฒนาผู้เรียน","-",IF($D28="พัก","-",IF($D28="ออก","-",VLOOKUP($AW28,$BU$7:$BW$12,3)))))</f>
        <v>1</v>
      </c>
      <c r="BC28" s="160">
        <f>IF($C28="","",IF(ปก!$C$10="กิจกรรมพัฒนาผู้เรียน","-",IF($D28="พัก","-",IF($D28="ออก","-",VLOOKUP($AW28,$BU$7:$BW$12,3)))))</f>
        <v>1</v>
      </c>
      <c r="BD28" s="160">
        <f>IF($C28="","",IF(ปก!$C$10="กิจกรรมพัฒนาผู้เรียน","-",IF($D28="พัก","-",IF($D28="ออก","-",VLOOKUP($AW28,$BU$7:$BW$12,3)))))</f>
        <v>1</v>
      </c>
      <c r="BE28" s="160">
        <f>IF($C28="","",IF(ปก!$C$10="กิจกรรมพัฒนาผู้เรียน","-",IF($D28="พัก","-",IF($D28="ออก","-",VLOOKUP($AW28,$BU$7:$BW$12,3)))))</f>
        <v>1</v>
      </c>
      <c r="BF28" s="160">
        <f>IF($C28="","",IF(ปก!$C$10="กิจกรรมพัฒนาผู้เรียน","-",IF($D28="พัก","-",IF($D28="ออก","-",VLOOKUP($AW28,$BU$7:$BW$12,3)))))</f>
        <v>1</v>
      </c>
      <c r="BG28" s="1291">
        <f>IF($C28="","",IF(ปก!$C$10="กิจกรรมพัฒนาผู้เรียน","-",IF($D28="พัก","-",IF($D28="ออก","-",(ROUND(MODE(BB28:BF28),0))))))</f>
        <v>1</v>
      </c>
      <c r="BH28" s="1271">
        <f>IF($C28="","",IF(ปก!$C$10="กิจกรรมพัฒนาผู้เรียน","-",IF($D28="พัก","-",IF($D28="ออก","-",VLOOKUP($AW28,$BU$7:$BW$12,3)))))</f>
        <v>1</v>
      </c>
      <c r="BI28" s="1271">
        <f>IF($C28="","",IF(ปก!$C$10="กิจกรรมพัฒนาผู้เรียน","-",IF($D28="พัก","-",IF($D28="ออก","-",VLOOKUP($AW28,$BU$7:$BW$12,3)))))</f>
        <v>1</v>
      </c>
      <c r="BJ28" s="1271">
        <f>IF($C28="","",IF(ปก!$C$10="กิจกรรมพัฒนาผู้เรียน","-",IF($D28="พัก","-",IF($D28="ออก","-",VLOOKUP($AW28,$BU$7:$BW$12,3)))))</f>
        <v>1</v>
      </c>
      <c r="BK28" s="1271">
        <f>IF($C28="","",IF(ปก!$C$10="กิจกรรมพัฒนาผู้เรียน","-",IF($D28="พัก","-",IF($D28="ออก","-",VLOOKUP($AW28,$BU$7:$BW$12,3)))))</f>
        <v>1</v>
      </c>
      <c r="BL28" s="1271">
        <f>IF($C28="","",IF(ปก!$C$10="กิจกรรมพัฒนาผู้เรียน","-",IF($D28="พัก","-",IF($D28="ออก","-",VLOOKUP($AW28,$BU$7:$BW$12,3)))))</f>
        <v>1</v>
      </c>
      <c r="BM28" s="1271">
        <f>IF($C28="","",IF(ปก!$C$10="กิจกรรมพัฒนาผู้เรียน","-",IF($D28="พัก","-",IF($D28="ออก","-",VLOOKUP($AW28,$BU$7:$BW$12,3)))))</f>
        <v>1</v>
      </c>
      <c r="BN28" s="1271">
        <f>IF($C28="","",IF(ปก!$C$10="กิจกรรมพัฒนาผู้เรียน","-",IF($D28="พัก","-",IF($D28="ออก","-",VLOOKUP($AW28,$BU$7:$BW$12,3)))))</f>
        <v>1</v>
      </c>
      <c r="BO28" s="1271">
        <f>IF($C28="","",IF(ปก!$C$10="กิจกรรมพัฒนาผู้เรียน","-",IF($D28="พัก","-",IF($D28="ออก","-",VLOOKUP($AW28,$BU$7:$BW$12,3)))))</f>
        <v>1</v>
      </c>
      <c r="BP28" s="1271">
        <f>IF($C28="","",IF(ปก!$C$10="กิจกรรมพัฒนาผู้เรียน","-",IF($BP$2="","",IF($D28="พัก","-",IF($D28="ออก","-",VLOOKUP($AW28,$BU$7:$BW$12,3))))))</f>
        <v>1</v>
      </c>
      <c r="BQ28" s="1271">
        <f>IF($C28="","",IF(ปก!$C$10="กิจกรรมพัฒนาผู้เรียน","-",IF($BQ$2="","",IF($D28="พัก","-",IF($D28="ออก","-",VLOOKUP($AW28,$BU$7:$BW$12,3))))))</f>
        <v>1</v>
      </c>
      <c r="BR28" s="1294">
        <f>IF($C28="","",IF(ปก!$C$10="กิจกรรมพัฒนาผู้เรียน","-",IF($D28="พัก","-",IF($D28="ออก","-",(ROUND(MODE(BH28:BP28),0))))))</f>
        <v>1</v>
      </c>
      <c r="BS28" s="159"/>
      <c r="BT28" s="140"/>
      <c r="BU28" s="202"/>
      <c r="BV28" s="203"/>
      <c r="BW28" s="202"/>
      <c r="BX28" s="202"/>
      <c r="BY28" s="202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</row>
    <row r="29" spans="1:212" s="141" customFormat="1" ht="18" customHeight="1" thickBot="1" x14ac:dyDescent="0.35">
      <c r="A29" s="1306">
        <f t="shared" si="20"/>
        <v>24</v>
      </c>
      <c r="B29" s="1244" t="s">
        <v>442</v>
      </c>
      <c r="C29" s="144" t="s">
        <v>418</v>
      </c>
      <c r="D29" s="115" t="str">
        <f t="shared" si="25"/>
        <v>เรียน</v>
      </c>
      <c r="E29" s="116" t="str">
        <f t="shared" si="21"/>
        <v/>
      </c>
      <c r="F29" s="145"/>
      <c r="G29" s="198">
        <f t="shared" si="1"/>
        <v>24</v>
      </c>
      <c r="H29" s="953" t="str">
        <f>IF($C29="","",IF(ปก!$C$10="กิจกรรมพัฒนาผู้เรียน",เวลา!$EI30,""))</f>
        <v/>
      </c>
      <c r="I29" s="1210"/>
      <c r="J29" s="1211"/>
      <c r="K29" s="1211"/>
      <c r="L29" s="1211"/>
      <c r="M29" s="1212"/>
      <c r="N29" s="149"/>
      <c r="O29" s="1057">
        <f t="shared" si="2"/>
        <v>0</v>
      </c>
      <c r="P29" s="1210"/>
      <c r="Q29" s="1211"/>
      <c r="R29" s="1211"/>
      <c r="S29" s="151"/>
      <c r="T29" s="124">
        <f t="shared" si="3"/>
        <v>0</v>
      </c>
      <c r="U29" s="150">
        <f t="shared" si="4"/>
        <v>0</v>
      </c>
      <c r="V29" s="1054">
        <f t="shared" si="5"/>
        <v>0</v>
      </c>
      <c r="W29" s="953" t="str">
        <f>IF($C29="","",IF(ปก!$C$10="กิจกรรมพัฒนาผู้เรียน",เวลา!$EI30,""))</f>
        <v/>
      </c>
      <c r="X29" s="1211"/>
      <c r="Y29" s="1211"/>
      <c r="Z29" s="1211"/>
      <c r="AA29" s="1211"/>
      <c r="AB29" s="1211"/>
      <c r="AC29" s="1212"/>
      <c r="AD29" s="192"/>
      <c r="AE29" s="1057">
        <f t="shared" si="6"/>
        <v>0</v>
      </c>
      <c r="AF29" s="1061"/>
      <c r="AG29" s="1062">
        <f t="shared" si="7"/>
        <v>0</v>
      </c>
      <c r="AH29" s="1210"/>
      <c r="AI29" s="1211"/>
      <c r="AJ29" s="1211"/>
      <c r="AK29" s="1211"/>
      <c r="AL29" s="1080" t="str">
        <f t="shared" si="8"/>
        <v/>
      </c>
      <c r="AM29" s="1233" t="str">
        <f t="shared" si="9"/>
        <v/>
      </c>
      <c r="AN29" s="1201"/>
      <c r="AO29" s="1236" t="str">
        <f t="shared" si="10"/>
        <v/>
      </c>
      <c r="AP29" s="1078">
        <f t="shared" si="11"/>
        <v>0</v>
      </c>
      <c r="AQ29" s="1056">
        <f t="shared" si="12"/>
        <v>0</v>
      </c>
      <c r="AR29" s="1066">
        <f t="shared" si="13"/>
        <v>0</v>
      </c>
      <c r="AS29" s="1068">
        <f t="shared" si="14"/>
        <v>0</v>
      </c>
      <c r="AT29" s="156">
        <f>IF(AP29="","",IF(D29="พัก","-",IF(D29="ออก","-",IF(D29="ร","-",IF(D29="มส","-",IF(AG29=0,0,IF(ปก!$C$10="กิจกรรมพัฒนาผู้เรียน",AR29/$AR$5*100,AR29)))))))</f>
        <v>0</v>
      </c>
      <c r="AU29" s="132" t="str">
        <f t="shared" si="15"/>
        <v>0</v>
      </c>
      <c r="AV29" s="132" t="str">
        <f>IF(AU29="","",IF(ปก!$C$10="กิจกรรมพัฒนาผู้เรียน",(VLOOKUP(AT29,AG$79:AI$81,3)),AU29))</f>
        <v>0</v>
      </c>
      <c r="AW29" s="1297" t="str">
        <f t="shared" si="16"/>
        <v>0</v>
      </c>
      <c r="AX29" s="134">
        <f t="shared" si="17"/>
        <v>1</v>
      </c>
      <c r="AY29" s="1300">
        <f t="shared" si="18"/>
        <v>1</v>
      </c>
      <c r="AZ29" s="1301">
        <f t="shared" si="19"/>
        <v>24</v>
      </c>
      <c r="BA29" s="1274" t="str">
        <f t="shared" si="22"/>
        <v>นางสาว สุจิรา  โคนชัยภูมิ</v>
      </c>
      <c r="BB29" s="160">
        <f>IF($C29="","",IF(ปก!$C$10="กิจกรรมพัฒนาผู้เรียน","-",IF($D29="พัก","-",IF($D29="ออก","-",VLOOKUP($AW29,$BU$7:$BW$12,3)))))</f>
        <v>1</v>
      </c>
      <c r="BC29" s="160">
        <f>IF($C29="","",IF(ปก!$C$10="กิจกรรมพัฒนาผู้เรียน","-",IF($D29="พัก","-",IF($D29="ออก","-",VLOOKUP($AW29,$BU$7:$BW$12,3)))))</f>
        <v>1</v>
      </c>
      <c r="BD29" s="160">
        <f>IF($C29="","",IF(ปก!$C$10="กิจกรรมพัฒนาผู้เรียน","-",IF($D29="พัก","-",IF($D29="ออก","-",VLOOKUP($AW29,$BU$7:$BW$12,3)))))</f>
        <v>1</v>
      </c>
      <c r="BE29" s="160">
        <f>IF($C29="","",IF(ปก!$C$10="กิจกรรมพัฒนาผู้เรียน","-",IF($D29="พัก","-",IF($D29="ออก","-",VLOOKUP($AW29,$BU$7:$BW$12,3)))))</f>
        <v>1</v>
      </c>
      <c r="BF29" s="160">
        <f>IF($C29="","",IF(ปก!$C$10="กิจกรรมพัฒนาผู้เรียน","-",IF($D29="พัก","-",IF($D29="ออก","-",VLOOKUP($AW29,$BU$7:$BW$12,3)))))</f>
        <v>1</v>
      </c>
      <c r="BG29" s="1291">
        <f>IF($C29="","",IF(ปก!$C$10="กิจกรรมพัฒนาผู้เรียน","-",IF($D29="พัก","-",IF($D29="ออก","-",(ROUND(MODE(BB29:BF29),0))))))</f>
        <v>1</v>
      </c>
      <c r="BH29" s="1271">
        <f>IF($C29="","",IF(ปก!$C$10="กิจกรรมพัฒนาผู้เรียน","-",IF($D29="พัก","-",IF($D29="ออก","-",VLOOKUP($AW29,$BU$7:$BW$12,3)))))</f>
        <v>1</v>
      </c>
      <c r="BI29" s="1271">
        <f>IF($C29="","",IF(ปก!$C$10="กิจกรรมพัฒนาผู้เรียน","-",IF($D29="พัก","-",IF($D29="ออก","-",VLOOKUP($AW29,$BU$7:$BW$12,3)))))</f>
        <v>1</v>
      </c>
      <c r="BJ29" s="1271">
        <f>IF($C29="","",IF(ปก!$C$10="กิจกรรมพัฒนาผู้เรียน","-",IF($D29="พัก","-",IF($D29="ออก","-",VLOOKUP($AW29,$BU$7:$BW$12,3)))))</f>
        <v>1</v>
      </c>
      <c r="BK29" s="1271">
        <f>IF($C29="","",IF(ปก!$C$10="กิจกรรมพัฒนาผู้เรียน","-",IF($D29="พัก","-",IF($D29="ออก","-",VLOOKUP($AW29,$BU$7:$BW$12,3)))))</f>
        <v>1</v>
      </c>
      <c r="BL29" s="1271">
        <f>IF($C29="","",IF(ปก!$C$10="กิจกรรมพัฒนาผู้เรียน","-",IF($D29="พัก","-",IF($D29="ออก","-",VLOOKUP($AW29,$BU$7:$BW$12,3)))))</f>
        <v>1</v>
      </c>
      <c r="BM29" s="1271">
        <f>IF($C29="","",IF(ปก!$C$10="กิจกรรมพัฒนาผู้เรียน","-",IF($D29="พัก","-",IF($D29="ออก","-",VLOOKUP($AW29,$BU$7:$BW$12,3)))))</f>
        <v>1</v>
      </c>
      <c r="BN29" s="1271">
        <f>IF($C29="","",IF(ปก!$C$10="กิจกรรมพัฒนาผู้เรียน","-",IF($D29="พัก","-",IF($D29="ออก","-",VLOOKUP($AW29,$BU$7:$BW$12,3)))))</f>
        <v>1</v>
      </c>
      <c r="BO29" s="1271">
        <f>IF($C29="","",IF(ปก!$C$10="กิจกรรมพัฒนาผู้เรียน","-",IF($D29="พัก","-",IF($D29="ออก","-",VLOOKUP($AW29,$BU$7:$BW$12,3)))))</f>
        <v>1</v>
      </c>
      <c r="BP29" s="1271">
        <f>IF($C29="","",IF(ปก!$C$10="กิจกรรมพัฒนาผู้เรียน","-",IF($BP$2="","",IF($D29="พัก","-",IF($D29="ออก","-",VLOOKUP($AW29,$BU$7:$BW$12,3))))))</f>
        <v>1</v>
      </c>
      <c r="BQ29" s="1271">
        <f>IF($C29="","",IF(ปก!$C$10="กิจกรรมพัฒนาผู้เรียน","-",IF($BQ$2="","",IF($D29="พัก","-",IF($D29="ออก","-",VLOOKUP($AW29,$BU$7:$BW$12,3))))))</f>
        <v>1</v>
      </c>
      <c r="BR29" s="1294">
        <f>IF($C29="","",IF(ปก!$C$10="กิจกรรมพัฒนาผู้เรียน","-",IF($D29="พัก","-",IF($D29="ออก","-",(ROUND(MODE(BH29:BP29),0))))))</f>
        <v>1</v>
      </c>
      <c r="BS29" s="159"/>
      <c r="BT29" s="140"/>
      <c r="BU29" s="202"/>
      <c r="BV29" s="203"/>
      <c r="BW29" s="202"/>
      <c r="BX29" s="202"/>
      <c r="BY29" s="202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</row>
    <row r="30" spans="1:212" s="141" customFormat="1" ht="18" customHeight="1" thickBot="1" x14ac:dyDescent="0.35">
      <c r="A30" s="1307" t="str">
        <f t="shared" si="20"/>
        <v/>
      </c>
      <c r="B30" s="1245"/>
      <c r="C30" s="167"/>
      <c r="D30" s="168" t="str">
        <f t="shared" si="25"/>
        <v/>
      </c>
      <c r="E30" s="116" t="str">
        <f t="shared" si="21"/>
        <v/>
      </c>
      <c r="F30" s="169"/>
      <c r="G30" s="199" t="str">
        <f t="shared" si="1"/>
        <v/>
      </c>
      <c r="H30" s="954" t="str">
        <f>IF($C30="","",IF(ปก!$C$10="กิจกรรมพัฒนาผู้เรียน",เวลา!$EI31,""))</f>
        <v/>
      </c>
      <c r="I30" s="1213"/>
      <c r="J30" s="1214"/>
      <c r="K30" s="1214"/>
      <c r="L30" s="1214"/>
      <c r="M30" s="1215"/>
      <c r="N30" s="173"/>
      <c r="O30" s="1058" t="str">
        <f t="shared" si="2"/>
        <v/>
      </c>
      <c r="P30" s="1213"/>
      <c r="Q30" s="1214"/>
      <c r="R30" s="1214"/>
      <c r="S30" s="175"/>
      <c r="T30" s="176">
        <f t="shared" si="3"/>
        <v>0</v>
      </c>
      <c r="U30" s="174" t="str">
        <f t="shared" si="4"/>
        <v/>
      </c>
      <c r="V30" s="1055" t="str">
        <f t="shared" si="5"/>
        <v/>
      </c>
      <c r="W30" s="954" t="str">
        <f>IF($C30="","",IF(ปก!$C$10="กิจกรรมพัฒนาผู้เรียน",เวลา!$EI31,""))</f>
        <v/>
      </c>
      <c r="X30" s="1214"/>
      <c r="Y30" s="1214"/>
      <c r="Z30" s="1214"/>
      <c r="AA30" s="1214"/>
      <c r="AB30" s="1214"/>
      <c r="AC30" s="1215"/>
      <c r="AD30" s="200"/>
      <c r="AE30" s="1058" t="str">
        <f t="shared" si="6"/>
        <v/>
      </c>
      <c r="AF30" s="1063"/>
      <c r="AG30" s="1064" t="str">
        <f t="shared" si="7"/>
        <v/>
      </c>
      <c r="AH30" s="1213"/>
      <c r="AI30" s="1214"/>
      <c r="AJ30" s="1214"/>
      <c r="AK30" s="1214"/>
      <c r="AL30" s="1081" t="str">
        <f t="shared" si="8"/>
        <v/>
      </c>
      <c r="AM30" s="1234" t="str">
        <f t="shared" si="9"/>
        <v/>
      </c>
      <c r="AN30" s="1202"/>
      <c r="AO30" s="1237" t="str">
        <f t="shared" si="10"/>
        <v/>
      </c>
      <c r="AP30" s="1079" t="str">
        <f t="shared" si="11"/>
        <v/>
      </c>
      <c r="AQ30" s="1056" t="str">
        <f t="shared" si="12"/>
        <v/>
      </c>
      <c r="AR30" s="1066" t="e">
        <f t="shared" si="13"/>
        <v>#VALUE!</v>
      </c>
      <c r="AS30" s="1069" t="str">
        <f t="shared" si="14"/>
        <v/>
      </c>
      <c r="AT30" s="181" t="str">
        <f>IF(AP30="","",IF(D30="พัก","-",IF(D30="ออก","-",IF(D30="ร","-",IF(D30="มส","-",IF(AG30=0,0,IF(ปก!$C$10="กิจกรรมพัฒนาผู้เรียน",AR30/$AR$5*100,AR30)))))))</f>
        <v/>
      </c>
      <c r="AU30" s="201" t="str">
        <f t="shared" si="15"/>
        <v/>
      </c>
      <c r="AV30" s="132" t="str">
        <f>IF(AU30="","",IF(ปก!$C$10="กิจกรรมพัฒนาผู้เรียน",(VLOOKUP(AT30,AG$79:AI$81,3)),AU30))</f>
        <v/>
      </c>
      <c r="AW30" s="1298" t="str">
        <f t="shared" si="16"/>
        <v/>
      </c>
      <c r="AX30" s="134" t="str">
        <f t="shared" si="17"/>
        <v/>
      </c>
      <c r="AY30" s="1302" t="str">
        <f t="shared" si="18"/>
        <v/>
      </c>
      <c r="AZ30" s="1303" t="str">
        <f t="shared" si="19"/>
        <v/>
      </c>
      <c r="BA30" s="1275" t="str">
        <f t="shared" si="22"/>
        <v/>
      </c>
      <c r="BB30" s="187" t="str">
        <f>IF($C30="","",IF(ปก!$C$10="กิจกรรมพัฒนาผู้เรียน","-",IF($D30="พัก","-",IF($D30="ออก","-",VLOOKUP($AW30,$BU$7:$BW$12,3)))))</f>
        <v/>
      </c>
      <c r="BC30" s="187" t="str">
        <f>IF($C30="","",IF(ปก!$C$10="กิจกรรมพัฒนาผู้เรียน","-",IF($D30="พัก","-",IF($D30="ออก","-",VLOOKUP($AW30,$BU$7:$BW$12,3)))))</f>
        <v/>
      </c>
      <c r="BD30" s="187" t="str">
        <f>IF($C30="","",IF(ปก!$C$10="กิจกรรมพัฒนาผู้เรียน","-",IF($D30="พัก","-",IF($D30="ออก","-",VLOOKUP($AW30,$BU$7:$BW$12,3)))))</f>
        <v/>
      </c>
      <c r="BE30" s="187" t="str">
        <f>IF($C30="","",IF(ปก!$C$10="กิจกรรมพัฒนาผู้เรียน","-",IF($D30="พัก","-",IF($D30="ออก","-",VLOOKUP($AW30,$BU$7:$BW$12,3)))))</f>
        <v/>
      </c>
      <c r="BF30" s="187" t="str">
        <f>IF($C30="","",IF(ปก!$C$10="กิจกรรมพัฒนาผู้เรียน","-",IF($D30="พัก","-",IF($D30="ออก","-",VLOOKUP($AW30,$BU$7:$BW$12,3)))))</f>
        <v/>
      </c>
      <c r="BG30" s="1292" t="str">
        <f>IF($C30="","",IF(ปก!$C$10="กิจกรรมพัฒนาผู้เรียน","-",IF($D30="พัก","-",IF($D30="ออก","-",(ROUND(MODE(BB30:BF30),0))))))</f>
        <v/>
      </c>
      <c r="BH30" s="1272" t="str">
        <f>IF($C30="","",IF(ปก!$C$10="กิจกรรมพัฒนาผู้เรียน","-",IF($D30="พัก","-",IF($D30="ออก","-",VLOOKUP($AW30,$BU$7:$BW$12,3)))))</f>
        <v/>
      </c>
      <c r="BI30" s="1272" t="str">
        <f>IF($C30="","",IF(ปก!$C$10="กิจกรรมพัฒนาผู้เรียน","-",IF($D30="พัก","-",IF($D30="ออก","-",VLOOKUP($AW30,$BU$7:$BW$12,3)))))</f>
        <v/>
      </c>
      <c r="BJ30" s="1272" t="str">
        <f>IF($C30="","",IF(ปก!$C$10="กิจกรรมพัฒนาผู้เรียน","-",IF($D30="พัก","-",IF($D30="ออก","-",VLOOKUP($AW30,$BU$7:$BW$12,3)))))</f>
        <v/>
      </c>
      <c r="BK30" s="1272" t="str">
        <f>IF($C30="","",IF(ปก!$C$10="กิจกรรมพัฒนาผู้เรียน","-",IF($D30="พัก","-",IF($D30="ออก","-",VLOOKUP($AW30,$BU$7:$BW$12,3)))))</f>
        <v/>
      </c>
      <c r="BL30" s="1272" t="str">
        <f>IF($C30="","",IF(ปก!$C$10="กิจกรรมพัฒนาผู้เรียน","-",IF($D30="พัก","-",IF($D30="ออก","-",VLOOKUP($AW30,$BU$7:$BW$12,3)))))</f>
        <v/>
      </c>
      <c r="BM30" s="1272" t="str">
        <f>IF($C30="","",IF(ปก!$C$10="กิจกรรมพัฒนาผู้เรียน","-",IF($D30="พัก","-",IF($D30="ออก","-",VLOOKUP($AW30,$BU$7:$BW$12,3)))))</f>
        <v/>
      </c>
      <c r="BN30" s="1272" t="str">
        <f>IF($C30="","",IF(ปก!$C$10="กิจกรรมพัฒนาผู้เรียน","-",IF($D30="พัก","-",IF($D30="ออก","-",VLOOKUP($AW30,$BU$7:$BW$12,3)))))</f>
        <v/>
      </c>
      <c r="BO30" s="1272" t="str">
        <f>IF($C30="","",IF(ปก!$C$10="กิจกรรมพัฒนาผู้เรียน","-",IF($D30="พัก","-",IF($D30="ออก","-",VLOOKUP($AW30,$BU$7:$BW$12,3)))))</f>
        <v/>
      </c>
      <c r="BP30" s="1272" t="str">
        <f>IF($C30="","",IF(ปก!$C$10="กิจกรรมพัฒนาผู้เรียน","-",IF($BP$2="","",IF($D30="พัก","-",IF($D30="ออก","-",VLOOKUP($AW30,$BU$7:$BW$12,3))))))</f>
        <v/>
      </c>
      <c r="BQ30" s="1272" t="str">
        <f>IF($C30="","",IF(ปก!$C$10="กิจกรรมพัฒนาผู้เรียน","-",IF($BQ$2="","",IF($D30="พัก","-",IF($D30="ออก","-",VLOOKUP($AW30,$BU$7:$BW$12,3))))))</f>
        <v/>
      </c>
      <c r="BR30" s="1295" t="str">
        <f>IF($C30="","",IF(ปก!$C$10="กิจกรรมพัฒนาผู้เรียน","-",IF($D30="พัก","-",IF($D30="ออก","-",(ROUND(MODE(BH30:BP30),0))))))</f>
        <v/>
      </c>
      <c r="BS30" s="185"/>
      <c r="BT30" s="140"/>
      <c r="BU30" s="202"/>
      <c r="BV30" s="203"/>
      <c r="BW30" s="202"/>
      <c r="BX30" s="202"/>
      <c r="BY30" s="202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</row>
    <row r="31" spans="1:212" s="141" customFormat="1" ht="18" customHeight="1" thickBot="1" x14ac:dyDescent="0.35">
      <c r="A31" s="1305" t="str">
        <f t="shared" si="20"/>
        <v/>
      </c>
      <c r="B31" s="1243"/>
      <c r="C31" s="114"/>
      <c r="D31" s="115" t="str">
        <f t="shared" si="25"/>
        <v/>
      </c>
      <c r="E31" s="116" t="str">
        <f t="shared" si="21"/>
        <v/>
      </c>
      <c r="F31" s="145"/>
      <c r="G31" s="191" t="str">
        <f t="shared" si="1"/>
        <v/>
      </c>
      <c r="H31" s="952" t="str">
        <f>IF($C31="","",IF(ปก!$C$10="กิจกรรมพัฒนาผู้เรียน",เวลา!$EI32,""))</f>
        <v/>
      </c>
      <c r="I31" s="1207"/>
      <c r="J31" s="1208"/>
      <c r="K31" s="1208"/>
      <c r="L31" s="1208"/>
      <c r="M31" s="1209"/>
      <c r="N31" s="149"/>
      <c r="O31" s="1056" t="str">
        <f t="shared" si="2"/>
        <v/>
      </c>
      <c r="P31" s="1207"/>
      <c r="Q31" s="1208"/>
      <c r="R31" s="1208"/>
      <c r="S31" s="123"/>
      <c r="T31" s="124">
        <f t="shared" si="3"/>
        <v>0</v>
      </c>
      <c r="U31" s="122" t="str">
        <f t="shared" si="4"/>
        <v/>
      </c>
      <c r="V31" s="1053" t="str">
        <f t="shared" si="5"/>
        <v/>
      </c>
      <c r="W31" s="952" t="str">
        <f>IF($C31="","",IF(ปก!$C$10="กิจกรรมพัฒนาผู้เรียน",เวลา!$EI32,""))</f>
        <v/>
      </c>
      <c r="X31" s="1208"/>
      <c r="Y31" s="1208"/>
      <c r="Z31" s="1208"/>
      <c r="AA31" s="1208"/>
      <c r="AB31" s="1208"/>
      <c r="AC31" s="1209"/>
      <c r="AD31" s="192"/>
      <c r="AE31" s="1056" t="str">
        <f t="shared" si="6"/>
        <v/>
      </c>
      <c r="AF31" s="1059"/>
      <c r="AG31" s="1060" t="str">
        <f t="shared" si="7"/>
        <v/>
      </c>
      <c r="AH31" s="1207"/>
      <c r="AI31" s="1208"/>
      <c r="AJ31" s="1208"/>
      <c r="AK31" s="1208"/>
      <c r="AL31" s="1088" t="str">
        <f t="shared" si="8"/>
        <v/>
      </c>
      <c r="AM31" s="1232" t="str">
        <f t="shared" si="9"/>
        <v/>
      </c>
      <c r="AN31" s="1200"/>
      <c r="AO31" s="1235" t="str">
        <f t="shared" si="10"/>
        <v/>
      </c>
      <c r="AP31" s="1075" t="str">
        <f t="shared" si="11"/>
        <v/>
      </c>
      <c r="AQ31" s="1056" t="str">
        <f t="shared" si="12"/>
        <v/>
      </c>
      <c r="AR31" s="1066" t="e">
        <f t="shared" si="13"/>
        <v>#VALUE!</v>
      </c>
      <c r="AS31" s="1067" t="str">
        <f t="shared" si="14"/>
        <v/>
      </c>
      <c r="AT31" s="130" t="str">
        <f>IF(AP31="","",IF(D31="พัก","-",IF(D31="ออก","-",IF(D31="ร","-",IF(D31="มส","-",IF(AG31=0,0,IF(ปก!$C$10="กิจกรรมพัฒนาผู้เรียน",AR31/$AR$5*100,AR31)))))))</f>
        <v/>
      </c>
      <c r="AU31" s="193" t="str">
        <f t="shared" si="15"/>
        <v/>
      </c>
      <c r="AV31" s="132" t="str">
        <f>IF(AU31="","",IF(ปก!$C$10="กิจกรรมพัฒนาผู้เรียน",(VLOOKUP(AT31,AG$79:AI$81,3)),AU31))</f>
        <v/>
      </c>
      <c r="AW31" s="1296" t="str">
        <f t="shared" si="16"/>
        <v/>
      </c>
      <c r="AX31" s="134" t="str">
        <f t="shared" si="17"/>
        <v/>
      </c>
      <c r="AY31" s="733" t="str">
        <f t="shared" si="18"/>
        <v/>
      </c>
      <c r="AZ31" s="1304" t="str">
        <f t="shared" si="19"/>
        <v/>
      </c>
      <c r="BA31" s="1273" t="str">
        <f t="shared" si="22"/>
        <v/>
      </c>
      <c r="BB31" s="137" t="str">
        <f>IF($C31="","",IF(ปก!$C$10="กิจกรรมพัฒนาผู้เรียน","-",IF($D31="พัก","-",IF($D31="ออก","-",VLOOKUP($AW31,$BU$7:$BW$12,3)))))</f>
        <v/>
      </c>
      <c r="BC31" s="137" t="str">
        <f>IF($C31="","",IF(ปก!$C$10="กิจกรรมพัฒนาผู้เรียน","-",IF($D31="พัก","-",IF($D31="ออก","-",VLOOKUP($AW31,$BU$7:$BW$12,3)))))</f>
        <v/>
      </c>
      <c r="BD31" s="137" t="str">
        <f>IF($C31="","",IF(ปก!$C$10="กิจกรรมพัฒนาผู้เรียน","-",IF($D31="พัก","-",IF($D31="ออก","-",VLOOKUP($AW31,$BU$7:$BW$12,3)))))</f>
        <v/>
      </c>
      <c r="BE31" s="137" t="str">
        <f>IF($C31="","",IF(ปก!$C$10="กิจกรรมพัฒนาผู้เรียน","-",IF($D31="พัก","-",IF($D31="ออก","-",VLOOKUP($AW31,$BU$7:$BW$12,3)))))</f>
        <v/>
      </c>
      <c r="BF31" s="137" t="str">
        <f>IF($C31="","",IF(ปก!$C$10="กิจกรรมพัฒนาผู้เรียน","-",IF($D31="พัก","-",IF($D31="ออก","-",VLOOKUP($AW31,$BU$7:$BW$12,3)))))</f>
        <v/>
      </c>
      <c r="BG31" s="1290" t="str">
        <f>IF($C31="","",IF(ปก!$C$10="กิจกรรมพัฒนาผู้เรียน","-",IF($D31="พัก","-",IF($D31="ออก","-",(ROUND(MODE(BB31:BF31),0))))))</f>
        <v/>
      </c>
      <c r="BH31" s="1270" t="str">
        <f>IF($C31="","",IF(ปก!$C$10="กิจกรรมพัฒนาผู้เรียน","-",IF($D31="พัก","-",IF($D31="ออก","-",VLOOKUP($AW31,$BU$7:$BW$12,3)))))</f>
        <v/>
      </c>
      <c r="BI31" s="1270" t="str">
        <f>IF($C31="","",IF(ปก!$C$10="กิจกรรมพัฒนาผู้เรียน","-",IF($D31="พัก","-",IF($D31="ออก","-",VLOOKUP($AW31,$BU$7:$BW$12,3)))))</f>
        <v/>
      </c>
      <c r="BJ31" s="1270" t="str">
        <f>IF($C31="","",IF(ปก!$C$10="กิจกรรมพัฒนาผู้เรียน","-",IF($D31="พัก","-",IF($D31="ออก","-",VLOOKUP($AW31,$BU$7:$BW$12,3)))))</f>
        <v/>
      </c>
      <c r="BK31" s="1270" t="str">
        <f>IF($C31="","",IF(ปก!$C$10="กิจกรรมพัฒนาผู้เรียน","-",IF($D31="พัก","-",IF($D31="ออก","-",VLOOKUP($AW31,$BU$7:$BW$12,3)))))</f>
        <v/>
      </c>
      <c r="BL31" s="1270" t="str">
        <f>IF($C31="","",IF(ปก!$C$10="กิจกรรมพัฒนาผู้เรียน","-",IF($D31="พัก","-",IF($D31="ออก","-",VLOOKUP($AW31,$BU$7:$BW$12,3)))))</f>
        <v/>
      </c>
      <c r="BM31" s="1270" t="str">
        <f>IF($C31="","",IF(ปก!$C$10="กิจกรรมพัฒนาผู้เรียน","-",IF($D31="พัก","-",IF($D31="ออก","-",VLOOKUP($AW31,$BU$7:$BW$12,3)))))</f>
        <v/>
      </c>
      <c r="BN31" s="1270" t="str">
        <f>IF($C31="","",IF(ปก!$C$10="กิจกรรมพัฒนาผู้เรียน","-",IF($D31="พัก","-",IF($D31="ออก","-",VLOOKUP($AW31,$BU$7:$BW$12,3)))))</f>
        <v/>
      </c>
      <c r="BO31" s="1270" t="str">
        <f>IF($C31="","",IF(ปก!$C$10="กิจกรรมพัฒนาผู้เรียน","-",IF($D31="พัก","-",IF($D31="ออก","-",VLOOKUP($AW31,$BU$7:$BW$12,3)))))</f>
        <v/>
      </c>
      <c r="BP31" s="1270" t="str">
        <f>IF($C31="","",IF(ปก!$C$10="กิจกรรมพัฒนาผู้เรียน","-",IF($BP$2="","",IF($D31="พัก","-",IF($D31="ออก","-",VLOOKUP($AW31,$BU$7:$BW$12,3))))))</f>
        <v/>
      </c>
      <c r="BQ31" s="1270" t="str">
        <f>IF($C31="","",IF(ปก!$C$10="กิจกรรมพัฒนาผู้เรียน","-",IF($BQ$2="","",IF($D31="พัก","-",IF($D31="ออก","-",VLOOKUP($AW31,$BU$7:$BW$12,3))))))</f>
        <v/>
      </c>
      <c r="BR31" s="1293" t="str">
        <f>IF($C31="","",IF(ปก!$C$10="กิจกรรมพัฒนาผู้เรียน","-",IF($D31="พัก","-",IF($D31="ออก","-",(ROUND(MODE(BH31:BP31),0))))))</f>
        <v/>
      </c>
      <c r="BS31" s="136"/>
      <c r="BT31" s="140"/>
      <c r="BU31" s="202"/>
      <c r="BV31" s="203"/>
      <c r="BW31" s="202"/>
      <c r="BX31" s="202"/>
      <c r="BY31" s="202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</row>
    <row r="32" spans="1:212" s="141" customFormat="1" ht="18" customHeight="1" thickBot="1" x14ac:dyDescent="0.35">
      <c r="A32" s="1306" t="str">
        <f t="shared" si="20"/>
        <v/>
      </c>
      <c r="B32" s="1244"/>
      <c r="C32" s="144"/>
      <c r="D32" s="115" t="str">
        <f t="shared" si="25"/>
        <v/>
      </c>
      <c r="E32" s="116" t="str">
        <f t="shared" si="21"/>
        <v/>
      </c>
      <c r="F32" s="145"/>
      <c r="G32" s="198" t="str">
        <f t="shared" si="1"/>
        <v/>
      </c>
      <c r="H32" s="953" t="str">
        <f>IF($C32="","",IF(ปก!$C$10="กิจกรรมพัฒนาผู้เรียน",เวลา!$EI33,""))</f>
        <v/>
      </c>
      <c r="I32" s="1210"/>
      <c r="J32" s="1211"/>
      <c r="K32" s="1211"/>
      <c r="L32" s="1211"/>
      <c r="M32" s="1212"/>
      <c r="N32" s="149"/>
      <c r="O32" s="1057" t="str">
        <f t="shared" si="2"/>
        <v/>
      </c>
      <c r="P32" s="1210"/>
      <c r="Q32" s="1211"/>
      <c r="R32" s="1211"/>
      <c r="S32" s="151"/>
      <c r="T32" s="124">
        <f t="shared" si="3"/>
        <v>0</v>
      </c>
      <c r="U32" s="150" t="str">
        <f t="shared" si="4"/>
        <v/>
      </c>
      <c r="V32" s="1054" t="str">
        <f t="shared" si="5"/>
        <v/>
      </c>
      <c r="W32" s="953" t="str">
        <f>IF($C32="","",IF(ปก!$C$10="กิจกรรมพัฒนาผู้เรียน",เวลา!$EI33,""))</f>
        <v/>
      </c>
      <c r="X32" s="1211"/>
      <c r="Y32" s="1211"/>
      <c r="Z32" s="1211"/>
      <c r="AA32" s="1211"/>
      <c r="AB32" s="1211"/>
      <c r="AC32" s="1212"/>
      <c r="AD32" s="192"/>
      <c r="AE32" s="1057" t="str">
        <f t="shared" si="6"/>
        <v/>
      </c>
      <c r="AF32" s="1061"/>
      <c r="AG32" s="1062" t="str">
        <f t="shared" si="7"/>
        <v/>
      </c>
      <c r="AH32" s="1210"/>
      <c r="AI32" s="1211"/>
      <c r="AJ32" s="1211"/>
      <c r="AK32" s="1211"/>
      <c r="AL32" s="1080" t="str">
        <f t="shared" si="8"/>
        <v/>
      </c>
      <c r="AM32" s="1233" t="str">
        <f t="shared" si="9"/>
        <v/>
      </c>
      <c r="AN32" s="1201"/>
      <c r="AO32" s="1236" t="str">
        <f t="shared" si="10"/>
        <v/>
      </c>
      <c r="AP32" s="1078" t="str">
        <f t="shared" si="11"/>
        <v/>
      </c>
      <c r="AQ32" s="1056" t="str">
        <f t="shared" si="12"/>
        <v/>
      </c>
      <c r="AR32" s="1066" t="e">
        <f t="shared" si="13"/>
        <v>#VALUE!</v>
      </c>
      <c r="AS32" s="1068" t="str">
        <f t="shared" si="14"/>
        <v/>
      </c>
      <c r="AT32" s="156" t="str">
        <f>IF(AP32="","",IF(D32="พัก","-",IF(D32="ออก","-",IF(D32="ร","-",IF(D32="มส","-",IF(AG32=0,0,IF(ปก!$C$10="กิจกรรมพัฒนาผู้เรียน",AR32/$AR$5*100,AR32)))))))</f>
        <v/>
      </c>
      <c r="AU32" s="132" t="str">
        <f t="shared" si="15"/>
        <v/>
      </c>
      <c r="AV32" s="132" t="str">
        <f>IF(AU32="","",IF(ปก!$C$10="กิจกรรมพัฒนาผู้เรียน",(VLOOKUP(AT32,AG$79:AI$81,3)),AU32))</f>
        <v/>
      </c>
      <c r="AW32" s="1297" t="str">
        <f t="shared" si="16"/>
        <v/>
      </c>
      <c r="AX32" s="134" t="str">
        <f t="shared" si="17"/>
        <v/>
      </c>
      <c r="AY32" s="1300" t="str">
        <f t="shared" si="18"/>
        <v/>
      </c>
      <c r="AZ32" s="1301" t="str">
        <f t="shared" si="19"/>
        <v/>
      </c>
      <c r="BA32" s="1274" t="str">
        <f t="shared" si="22"/>
        <v/>
      </c>
      <c r="BB32" s="160" t="str">
        <f>IF($C32="","",IF(ปก!$C$10="กิจกรรมพัฒนาผู้เรียน","-",IF($D32="พัก","-",IF($D32="ออก","-",VLOOKUP($AW32,$BU$7:$BW$12,3)))))</f>
        <v/>
      </c>
      <c r="BC32" s="160" t="str">
        <f>IF($C32="","",IF(ปก!$C$10="กิจกรรมพัฒนาผู้เรียน","-",IF($D32="พัก","-",IF($D32="ออก","-",VLOOKUP($AW32,$BU$7:$BW$12,3)))))</f>
        <v/>
      </c>
      <c r="BD32" s="160" t="str">
        <f>IF($C32="","",IF(ปก!$C$10="กิจกรรมพัฒนาผู้เรียน","-",IF($D32="พัก","-",IF($D32="ออก","-",VLOOKUP($AW32,$BU$7:$BW$12,3)))))</f>
        <v/>
      </c>
      <c r="BE32" s="160" t="str">
        <f>IF($C32="","",IF(ปก!$C$10="กิจกรรมพัฒนาผู้เรียน","-",IF($D32="พัก","-",IF($D32="ออก","-",VLOOKUP($AW32,$BU$7:$BW$12,3)))))</f>
        <v/>
      </c>
      <c r="BF32" s="160" t="str">
        <f>IF($C32="","",IF(ปก!$C$10="กิจกรรมพัฒนาผู้เรียน","-",IF($D32="พัก","-",IF($D32="ออก","-",VLOOKUP($AW32,$BU$7:$BW$12,3)))))</f>
        <v/>
      </c>
      <c r="BG32" s="1291" t="str">
        <f>IF($C32="","",IF(ปก!$C$10="กิจกรรมพัฒนาผู้เรียน","-",IF($D32="พัก","-",IF($D32="ออก","-",(ROUND(MODE(BB32:BF32),0))))))</f>
        <v/>
      </c>
      <c r="BH32" s="1271" t="str">
        <f>IF($C32="","",IF(ปก!$C$10="กิจกรรมพัฒนาผู้เรียน","-",IF($D32="พัก","-",IF($D32="ออก","-",VLOOKUP($AW32,$BU$7:$BW$12,3)))))</f>
        <v/>
      </c>
      <c r="BI32" s="1271" t="str">
        <f>IF($C32="","",IF(ปก!$C$10="กิจกรรมพัฒนาผู้เรียน","-",IF($D32="พัก","-",IF($D32="ออก","-",VLOOKUP($AW32,$BU$7:$BW$12,3)))))</f>
        <v/>
      </c>
      <c r="BJ32" s="1271" t="str">
        <f>IF($C32="","",IF(ปก!$C$10="กิจกรรมพัฒนาผู้เรียน","-",IF($D32="พัก","-",IF($D32="ออก","-",VLOOKUP($AW32,$BU$7:$BW$12,3)))))</f>
        <v/>
      </c>
      <c r="BK32" s="1271" t="str">
        <f>IF($C32="","",IF(ปก!$C$10="กิจกรรมพัฒนาผู้เรียน","-",IF($D32="พัก","-",IF($D32="ออก","-",VLOOKUP($AW32,$BU$7:$BW$12,3)))))</f>
        <v/>
      </c>
      <c r="BL32" s="1271" t="str">
        <f>IF($C32="","",IF(ปก!$C$10="กิจกรรมพัฒนาผู้เรียน","-",IF($D32="พัก","-",IF($D32="ออก","-",VLOOKUP($AW32,$BU$7:$BW$12,3)))))</f>
        <v/>
      </c>
      <c r="BM32" s="1271" t="str">
        <f>IF($C32="","",IF(ปก!$C$10="กิจกรรมพัฒนาผู้เรียน","-",IF($D32="พัก","-",IF($D32="ออก","-",VLOOKUP($AW32,$BU$7:$BW$12,3)))))</f>
        <v/>
      </c>
      <c r="BN32" s="1271" t="str">
        <f>IF($C32="","",IF(ปก!$C$10="กิจกรรมพัฒนาผู้เรียน","-",IF($D32="พัก","-",IF($D32="ออก","-",VLOOKUP($AW32,$BU$7:$BW$12,3)))))</f>
        <v/>
      </c>
      <c r="BO32" s="1271" t="str">
        <f>IF($C32="","",IF(ปก!$C$10="กิจกรรมพัฒนาผู้เรียน","-",IF($D32="พัก","-",IF($D32="ออก","-",VLOOKUP($AW32,$BU$7:$BW$12,3)))))</f>
        <v/>
      </c>
      <c r="BP32" s="1271" t="str">
        <f>IF($C32="","",IF(ปก!$C$10="กิจกรรมพัฒนาผู้เรียน","-",IF($BP$2="","",IF($D32="พัก","-",IF($D32="ออก","-",VLOOKUP($AW32,$BU$7:$BW$12,3))))))</f>
        <v/>
      </c>
      <c r="BQ32" s="1271" t="str">
        <f>IF($C32="","",IF(ปก!$C$10="กิจกรรมพัฒนาผู้เรียน","-",IF($BQ$2="","",IF($D32="พัก","-",IF($D32="ออก","-",VLOOKUP($AW32,$BU$7:$BW$12,3))))))</f>
        <v/>
      </c>
      <c r="BR32" s="1294" t="str">
        <f>IF($C32="","",IF(ปก!$C$10="กิจกรรมพัฒนาผู้เรียน","-",IF($D32="พัก","-",IF($D32="ออก","-",(ROUND(MODE(BH32:BP32),0))))))</f>
        <v/>
      </c>
      <c r="BS32" s="159"/>
      <c r="BT32" s="140"/>
      <c r="BU32" s="202"/>
      <c r="BV32" s="203"/>
      <c r="BW32" s="202"/>
      <c r="BX32" s="202"/>
      <c r="BY32" s="202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</row>
    <row r="33" spans="1:212" s="141" customFormat="1" ht="18" customHeight="1" thickBot="1" x14ac:dyDescent="0.35">
      <c r="A33" s="1306" t="str">
        <f t="shared" si="20"/>
        <v/>
      </c>
      <c r="B33" s="1244"/>
      <c r="C33" s="144"/>
      <c r="D33" s="115" t="str">
        <f t="shared" si="25"/>
        <v/>
      </c>
      <c r="E33" s="116" t="str">
        <f t="shared" si="21"/>
        <v/>
      </c>
      <c r="F33" s="145"/>
      <c r="G33" s="198" t="str">
        <f t="shared" si="1"/>
        <v/>
      </c>
      <c r="H33" s="953" t="str">
        <f>IF($C33="","",IF(ปก!$C$10="กิจกรรมพัฒนาผู้เรียน",เวลา!$EI34,""))</f>
        <v/>
      </c>
      <c r="I33" s="1210"/>
      <c r="J33" s="1211"/>
      <c r="K33" s="1211"/>
      <c r="L33" s="1211"/>
      <c r="M33" s="1212"/>
      <c r="N33" s="149"/>
      <c r="O33" s="1057" t="str">
        <f t="shared" si="2"/>
        <v/>
      </c>
      <c r="P33" s="1210"/>
      <c r="Q33" s="1211"/>
      <c r="R33" s="1211"/>
      <c r="S33" s="151"/>
      <c r="T33" s="124">
        <f t="shared" si="3"/>
        <v>0</v>
      </c>
      <c r="U33" s="150" t="str">
        <f t="shared" si="4"/>
        <v/>
      </c>
      <c r="V33" s="1054" t="str">
        <f t="shared" si="5"/>
        <v/>
      </c>
      <c r="W33" s="953" t="str">
        <f>IF($C33="","",IF(ปก!$C$10="กิจกรรมพัฒนาผู้เรียน",เวลา!$EI34,""))</f>
        <v/>
      </c>
      <c r="X33" s="1211"/>
      <c r="Y33" s="1211"/>
      <c r="Z33" s="1211"/>
      <c r="AA33" s="1211"/>
      <c r="AB33" s="1211"/>
      <c r="AC33" s="1212"/>
      <c r="AD33" s="192"/>
      <c r="AE33" s="1057" t="str">
        <f t="shared" si="6"/>
        <v/>
      </c>
      <c r="AF33" s="1061"/>
      <c r="AG33" s="1062" t="str">
        <f t="shared" si="7"/>
        <v/>
      </c>
      <c r="AH33" s="1210"/>
      <c r="AI33" s="1211"/>
      <c r="AJ33" s="1211"/>
      <c r="AK33" s="1211"/>
      <c r="AL33" s="1080" t="str">
        <f t="shared" si="8"/>
        <v/>
      </c>
      <c r="AM33" s="1233" t="str">
        <f t="shared" si="9"/>
        <v/>
      </c>
      <c r="AN33" s="1201"/>
      <c r="AO33" s="1236" t="str">
        <f t="shared" si="10"/>
        <v/>
      </c>
      <c r="AP33" s="1078" t="str">
        <f t="shared" si="11"/>
        <v/>
      </c>
      <c r="AQ33" s="1056" t="str">
        <f t="shared" si="12"/>
        <v/>
      </c>
      <c r="AR33" s="1066" t="e">
        <f t="shared" si="13"/>
        <v>#VALUE!</v>
      </c>
      <c r="AS33" s="1068" t="str">
        <f t="shared" si="14"/>
        <v/>
      </c>
      <c r="AT33" s="156" t="str">
        <f>IF(AP33="","",IF(D33="พัก","-",IF(D33="ออก","-",IF(D33="ร","-",IF(D33="มส","-",IF(AG33=0,0,IF(ปก!$C$10="กิจกรรมพัฒนาผู้เรียน",AR33/$AR$5*100,AR33)))))))</f>
        <v/>
      </c>
      <c r="AU33" s="132" t="str">
        <f t="shared" si="15"/>
        <v/>
      </c>
      <c r="AV33" s="132" t="str">
        <f>IF(AU33="","",IF(ปก!$C$10="กิจกรรมพัฒนาผู้เรียน",(VLOOKUP(AT33,AG$79:AI$81,3)),AU33))</f>
        <v/>
      </c>
      <c r="AW33" s="1297" t="str">
        <f t="shared" si="16"/>
        <v/>
      </c>
      <c r="AX33" s="134" t="str">
        <f t="shared" si="17"/>
        <v/>
      </c>
      <c r="AY33" s="1300" t="str">
        <f t="shared" si="18"/>
        <v/>
      </c>
      <c r="AZ33" s="1301" t="str">
        <f t="shared" si="19"/>
        <v/>
      </c>
      <c r="BA33" s="1274" t="str">
        <f t="shared" si="22"/>
        <v/>
      </c>
      <c r="BB33" s="160" t="str">
        <f>IF($C33="","",IF(ปก!$C$10="กิจกรรมพัฒนาผู้เรียน","-",IF($D33="พัก","-",IF($D33="ออก","-",VLOOKUP($AW33,$BU$7:$BW$12,3)))))</f>
        <v/>
      </c>
      <c r="BC33" s="160" t="str">
        <f>IF($C33="","",IF(ปก!$C$10="กิจกรรมพัฒนาผู้เรียน","-",IF($D33="พัก","-",IF($D33="ออก","-",VLOOKUP($AW33,$BU$7:$BW$12,3)))))</f>
        <v/>
      </c>
      <c r="BD33" s="160" t="str">
        <f>IF($C33="","",IF(ปก!$C$10="กิจกรรมพัฒนาผู้เรียน","-",IF($D33="พัก","-",IF($D33="ออก","-",VLOOKUP($AW33,$BU$7:$BW$12,3)))))</f>
        <v/>
      </c>
      <c r="BE33" s="160" t="str">
        <f>IF($C33="","",IF(ปก!$C$10="กิจกรรมพัฒนาผู้เรียน","-",IF($D33="พัก","-",IF($D33="ออก","-",VLOOKUP($AW33,$BU$7:$BW$12,3)))))</f>
        <v/>
      </c>
      <c r="BF33" s="160" t="str">
        <f>IF($C33="","",IF(ปก!$C$10="กิจกรรมพัฒนาผู้เรียน","-",IF($D33="พัก","-",IF($D33="ออก","-",VLOOKUP($AW33,$BU$7:$BW$12,3)))))</f>
        <v/>
      </c>
      <c r="BG33" s="1291" t="str">
        <f>IF($C33="","",IF(ปก!$C$10="กิจกรรมพัฒนาผู้เรียน","-",IF($D33="พัก","-",IF($D33="ออก","-",(ROUND(MODE(BB33:BF33),0))))))</f>
        <v/>
      </c>
      <c r="BH33" s="1271" t="str">
        <f>IF($C33="","",IF(ปก!$C$10="กิจกรรมพัฒนาผู้เรียน","-",IF($D33="พัก","-",IF($D33="ออก","-",VLOOKUP($AW33,$BU$7:$BW$12,3)))))</f>
        <v/>
      </c>
      <c r="BI33" s="1271" t="str">
        <f>IF($C33="","",IF(ปก!$C$10="กิจกรรมพัฒนาผู้เรียน","-",IF($D33="พัก","-",IF($D33="ออก","-",VLOOKUP($AW33,$BU$7:$BW$12,3)))))</f>
        <v/>
      </c>
      <c r="BJ33" s="1271" t="str">
        <f>IF($C33="","",IF(ปก!$C$10="กิจกรรมพัฒนาผู้เรียน","-",IF($D33="พัก","-",IF($D33="ออก","-",VLOOKUP($AW33,$BU$7:$BW$12,3)))))</f>
        <v/>
      </c>
      <c r="BK33" s="1271" t="str">
        <f>IF($C33="","",IF(ปก!$C$10="กิจกรรมพัฒนาผู้เรียน","-",IF($D33="พัก","-",IF($D33="ออก","-",VLOOKUP($AW33,$BU$7:$BW$12,3)))))</f>
        <v/>
      </c>
      <c r="BL33" s="1271" t="str">
        <f>IF($C33="","",IF(ปก!$C$10="กิจกรรมพัฒนาผู้เรียน","-",IF($D33="พัก","-",IF($D33="ออก","-",VLOOKUP($AW33,$BU$7:$BW$12,3)))))</f>
        <v/>
      </c>
      <c r="BM33" s="1271" t="str">
        <f>IF($C33="","",IF(ปก!$C$10="กิจกรรมพัฒนาผู้เรียน","-",IF($D33="พัก","-",IF($D33="ออก","-",VLOOKUP($AW33,$BU$7:$BW$12,3)))))</f>
        <v/>
      </c>
      <c r="BN33" s="1271" t="str">
        <f>IF($C33="","",IF(ปก!$C$10="กิจกรรมพัฒนาผู้เรียน","-",IF($D33="พัก","-",IF($D33="ออก","-",VLOOKUP($AW33,$BU$7:$BW$12,3)))))</f>
        <v/>
      </c>
      <c r="BO33" s="1271" t="str">
        <f>IF($C33="","",IF(ปก!$C$10="กิจกรรมพัฒนาผู้เรียน","-",IF($D33="พัก","-",IF($D33="ออก","-",VLOOKUP($AW33,$BU$7:$BW$12,3)))))</f>
        <v/>
      </c>
      <c r="BP33" s="1271" t="str">
        <f>IF($C33="","",IF(ปก!$C$10="กิจกรรมพัฒนาผู้เรียน","-",IF($BP$2="","",IF($D33="พัก","-",IF($D33="ออก","-",VLOOKUP($AW33,$BU$7:$BW$12,3))))))</f>
        <v/>
      </c>
      <c r="BQ33" s="1271" t="str">
        <f>IF($C33="","",IF(ปก!$C$10="กิจกรรมพัฒนาผู้เรียน","-",IF($BQ$2="","",IF($D33="พัก","-",IF($D33="ออก","-",VLOOKUP($AW33,$BU$7:$BW$12,3))))))</f>
        <v/>
      </c>
      <c r="BR33" s="1294" t="str">
        <f>IF($C33="","",IF(ปก!$C$10="กิจกรรมพัฒนาผู้เรียน","-",IF($D33="พัก","-",IF($D33="ออก","-",(ROUND(MODE(BH33:BP33),0))))))</f>
        <v/>
      </c>
      <c r="BS33" s="159"/>
      <c r="BT33" s="140"/>
      <c r="BU33" s="202"/>
      <c r="BV33" s="203"/>
      <c r="BW33" s="202"/>
      <c r="BX33" s="202"/>
      <c r="BY33" s="202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</row>
    <row r="34" spans="1:212" s="141" customFormat="1" ht="18" customHeight="1" thickBot="1" x14ac:dyDescent="0.35">
      <c r="A34" s="1306" t="str">
        <f t="shared" si="20"/>
        <v/>
      </c>
      <c r="B34" s="1244"/>
      <c r="C34" s="144"/>
      <c r="D34" s="115" t="str">
        <f t="shared" si="25"/>
        <v/>
      </c>
      <c r="E34" s="116" t="str">
        <f t="shared" si="21"/>
        <v/>
      </c>
      <c r="F34" s="145"/>
      <c r="G34" s="198" t="str">
        <f t="shared" si="1"/>
        <v/>
      </c>
      <c r="H34" s="953" t="str">
        <f>IF($C34="","",IF(ปก!$C$10="กิจกรรมพัฒนาผู้เรียน",เวลา!$EI35,""))</f>
        <v/>
      </c>
      <c r="I34" s="1210"/>
      <c r="J34" s="1211"/>
      <c r="K34" s="1211"/>
      <c r="L34" s="1211"/>
      <c r="M34" s="1212"/>
      <c r="N34" s="149"/>
      <c r="O34" s="1057" t="str">
        <f t="shared" si="2"/>
        <v/>
      </c>
      <c r="P34" s="1210"/>
      <c r="Q34" s="1211"/>
      <c r="R34" s="1211"/>
      <c r="S34" s="151"/>
      <c r="T34" s="124">
        <f t="shared" si="3"/>
        <v>0</v>
      </c>
      <c r="U34" s="150" t="str">
        <f t="shared" si="4"/>
        <v/>
      </c>
      <c r="V34" s="1054" t="str">
        <f t="shared" si="5"/>
        <v/>
      </c>
      <c r="W34" s="953" t="str">
        <f>IF($C34="","",IF(ปก!$C$10="กิจกรรมพัฒนาผู้เรียน",เวลา!$EI35,""))</f>
        <v/>
      </c>
      <c r="X34" s="1211"/>
      <c r="Y34" s="1211"/>
      <c r="Z34" s="1211"/>
      <c r="AA34" s="1211"/>
      <c r="AB34" s="1211"/>
      <c r="AC34" s="1212"/>
      <c r="AD34" s="192"/>
      <c r="AE34" s="1057" t="str">
        <f t="shared" si="6"/>
        <v/>
      </c>
      <c r="AF34" s="1061"/>
      <c r="AG34" s="1062" t="str">
        <f t="shared" si="7"/>
        <v/>
      </c>
      <c r="AH34" s="1210"/>
      <c r="AI34" s="1211"/>
      <c r="AJ34" s="1211"/>
      <c r="AK34" s="1211"/>
      <c r="AL34" s="1080" t="str">
        <f t="shared" si="8"/>
        <v/>
      </c>
      <c r="AM34" s="1233" t="str">
        <f t="shared" si="9"/>
        <v/>
      </c>
      <c r="AN34" s="1201"/>
      <c r="AO34" s="1236" t="str">
        <f t="shared" si="10"/>
        <v/>
      </c>
      <c r="AP34" s="1078" t="str">
        <f t="shared" si="11"/>
        <v/>
      </c>
      <c r="AQ34" s="1056" t="str">
        <f t="shared" si="12"/>
        <v/>
      </c>
      <c r="AR34" s="1066" t="e">
        <f t="shared" si="13"/>
        <v>#VALUE!</v>
      </c>
      <c r="AS34" s="1068" t="str">
        <f t="shared" si="14"/>
        <v/>
      </c>
      <c r="AT34" s="156" t="str">
        <f>IF(AP34="","",IF(D34="พัก","-",IF(D34="ออก","-",IF(D34="ร","-",IF(D34="มส","-",IF(AG34=0,0,IF(ปก!$C$10="กิจกรรมพัฒนาผู้เรียน",AR34/$AR$5*100,AR34)))))))</f>
        <v/>
      </c>
      <c r="AU34" s="132" t="str">
        <f t="shared" si="15"/>
        <v/>
      </c>
      <c r="AV34" s="132" t="str">
        <f>IF(AU34="","",IF(ปก!$C$10="กิจกรรมพัฒนาผู้เรียน",(VLOOKUP(AT34,AG$79:AI$81,3)),AU34))</f>
        <v/>
      </c>
      <c r="AW34" s="1297" t="str">
        <f t="shared" si="16"/>
        <v/>
      </c>
      <c r="AX34" s="134" t="str">
        <f t="shared" si="17"/>
        <v/>
      </c>
      <c r="AY34" s="1300" t="str">
        <f t="shared" si="18"/>
        <v/>
      </c>
      <c r="AZ34" s="1301" t="str">
        <f t="shared" si="19"/>
        <v/>
      </c>
      <c r="BA34" s="1274" t="str">
        <f t="shared" si="22"/>
        <v/>
      </c>
      <c r="BB34" s="160" t="str">
        <f>IF($C34="","",IF(ปก!$C$10="กิจกรรมพัฒนาผู้เรียน","-",IF($D34="พัก","-",IF($D34="ออก","-",VLOOKUP($AW34,$BU$7:$BW$12,3)))))</f>
        <v/>
      </c>
      <c r="BC34" s="160" t="str">
        <f>IF($C34="","",IF(ปก!$C$10="กิจกรรมพัฒนาผู้เรียน","-",IF($D34="พัก","-",IF($D34="ออก","-",VLOOKUP($AW34,$BU$7:$BW$12,3)))))</f>
        <v/>
      </c>
      <c r="BD34" s="160" t="str">
        <f>IF($C34="","",IF(ปก!$C$10="กิจกรรมพัฒนาผู้เรียน","-",IF($D34="พัก","-",IF($D34="ออก","-",VLOOKUP($AW34,$BU$7:$BW$12,3)))))</f>
        <v/>
      </c>
      <c r="BE34" s="160" t="str">
        <f>IF($C34="","",IF(ปก!$C$10="กิจกรรมพัฒนาผู้เรียน","-",IF($D34="พัก","-",IF($D34="ออก","-",VLOOKUP($AW34,$BU$7:$BW$12,3)))))</f>
        <v/>
      </c>
      <c r="BF34" s="160" t="str">
        <f>IF($C34="","",IF(ปก!$C$10="กิจกรรมพัฒนาผู้เรียน","-",IF($D34="พัก","-",IF($D34="ออก","-",VLOOKUP($AW34,$BU$7:$BW$12,3)))))</f>
        <v/>
      </c>
      <c r="BG34" s="1291" t="str">
        <f>IF($C34="","",IF(ปก!$C$10="กิจกรรมพัฒนาผู้เรียน","-",IF($D34="พัก","-",IF($D34="ออก","-",(ROUND(MODE(BB34:BF34),0))))))</f>
        <v/>
      </c>
      <c r="BH34" s="1271" t="str">
        <f>IF($C34="","",IF(ปก!$C$10="กิจกรรมพัฒนาผู้เรียน","-",IF($D34="พัก","-",IF($D34="ออก","-",VLOOKUP($AW34,$BU$7:$BW$12,3)))))</f>
        <v/>
      </c>
      <c r="BI34" s="1271" t="str">
        <f>IF($C34="","",IF(ปก!$C$10="กิจกรรมพัฒนาผู้เรียน","-",IF($D34="พัก","-",IF($D34="ออก","-",VLOOKUP($AW34,$BU$7:$BW$12,3)))))</f>
        <v/>
      </c>
      <c r="BJ34" s="1271" t="str">
        <f>IF($C34="","",IF(ปก!$C$10="กิจกรรมพัฒนาผู้เรียน","-",IF($D34="พัก","-",IF($D34="ออก","-",VLOOKUP($AW34,$BU$7:$BW$12,3)))))</f>
        <v/>
      </c>
      <c r="BK34" s="1271" t="str">
        <f>IF($C34="","",IF(ปก!$C$10="กิจกรรมพัฒนาผู้เรียน","-",IF($D34="พัก","-",IF($D34="ออก","-",VLOOKUP($AW34,$BU$7:$BW$12,3)))))</f>
        <v/>
      </c>
      <c r="BL34" s="1271" t="str">
        <f>IF($C34="","",IF(ปก!$C$10="กิจกรรมพัฒนาผู้เรียน","-",IF($D34="พัก","-",IF($D34="ออก","-",VLOOKUP($AW34,$BU$7:$BW$12,3)))))</f>
        <v/>
      </c>
      <c r="BM34" s="1271" t="str">
        <f>IF($C34="","",IF(ปก!$C$10="กิจกรรมพัฒนาผู้เรียน","-",IF($D34="พัก","-",IF($D34="ออก","-",VLOOKUP($AW34,$BU$7:$BW$12,3)))))</f>
        <v/>
      </c>
      <c r="BN34" s="1271" t="str">
        <f>IF($C34="","",IF(ปก!$C$10="กิจกรรมพัฒนาผู้เรียน","-",IF($D34="พัก","-",IF($D34="ออก","-",VLOOKUP($AW34,$BU$7:$BW$12,3)))))</f>
        <v/>
      </c>
      <c r="BO34" s="1271" t="str">
        <f>IF($C34="","",IF(ปก!$C$10="กิจกรรมพัฒนาผู้เรียน","-",IF($D34="พัก","-",IF($D34="ออก","-",VLOOKUP($AW34,$BU$7:$BW$12,3)))))</f>
        <v/>
      </c>
      <c r="BP34" s="1271" t="str">
        <f>IF($C34="","",IF(ปก!$C$10="กิจกรรมพัฒนาผู้เรียน","-",IF($BP$2="","",IF($D34="พัก","-",IF($D34="ออก","-",VLOOKUP($AW34,$BU$7:$BW$12,3))))))</f>
        <v/>
      </c>
      <c r="BQ34" s="1271" t="str">
        <f>IF($C34="","",IF(ปก!$C$10="กิจกรรมพัฒนาผู้เรียน","-",IF($BQ$2="","",IF($D34="พัก","-",IF($D34="ออก","-",VLOOKUP($AW34,$BU$7:$BW$12,3))))))</f>
        <v/>
      </c>
      <c r="BR34" s="1294" t="str">
        <f>IF($C34="","",IF(ปก!$C$10="กิจกรรมพัฒนาผู้เรียน","-",IF($D34="พัก","-",IF($D34="ออก","-",(ROUND(MODE(BH34:BP34),0))))))</f>
        <v/>
      </c>
      <c r="BS34" s="159"/>
      <c r="BT34" s="140"/>
      <c r="BU34" s="202"/>
      <c r="BV34" s="203"/>
      <c r="BW34" s="202"/>
      <c r="BX34" s="202"/>
      <c r="BY34" s="202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</row>
    <row r="35" spans="1:212" s="141" customFormat="1" ht="18" customHeight="1" thickBot="1" x14ac:dyDescent="0.35">
      <c r="A35" s="1307" t="str">
        <f t="shared" si="20"/>
        <v/>
      </c>
      <c r="B35" s="1245"/>
      <c r="C35" s="167"/>
      <c r="D35" s="168" t="str">
        <f t="shared" si="25"/>
        <v/>
      </c>
      <c r="E35" s="116" t="str">
        <f t="shared" si="21"/>
        <v/>
      </c>
      <c r="F35" s="169"/>
      <c r="G35" s="199" t="str">
        <f t="shared" si="1"/>
        <v/>
      </c>
      <c r="H35" s="954" t="str">
        <f>IF($C35="","",IF(ปก!$C$10="กิจกรรมพัฒนาผู้เรียน",เวลา!$EI36,""))</f>
        <v/>
      </c>
      <c r="I35" s="1213"/>
      <c r="J35" s="1214"/>
      <c r="K35" s="1214"/>
      <c r="L35" s="1214"/>
      <c r="M35" s="1215"/>
      <c r="N35" s="173"/>
      <c r="O35" s="1058" t="str">
        <f t="shared" si="2"/>
        <v/>
      </c>
      <c r="P35" s="1213"/>
      <c r="Q35" s="1214"/>
      <c r="R35" s="1214"/>
      <c r="S35" s="175"/>
      <c r="T35" s="176">
        <f t="shared" si="3"/>
        <v>0</v>
      </c>
      <c r="U35" s="174" t="str">
        <f t="shared" si="4"/>
        <v/>
      </c>
      <c r="V35" s="1055" t="str">
        <f t="shared" si="5"/>
        <v/>
      </c>
      <c r="W35" s="954" t="str">
        <f>IF($C35="","",IF(ปก!$C$10="กิจกรรมพัฒนาผู้เรียน",เวลา!$EI36,""))</f>
        <v/>
      </c>
      <c r="X35" s="1214"/>
      <c r="Y35" s="1214"/>
      <c r="Z35" s="1214"/>
      <c r="AA35" s="1214"/>
      <c r="AB35" s="1214"/>
      <c r="AC35" s="1215"/>
      <c r="AD35" s="200"/>
      <c r="AE35" s="1058" t="str">
        <f t="shared" si="6"/>
        <v/>
      </c>
      <c r="AF35" s="1063"/>
      <c r="AG35" s="1064" t="str">
        <f t="shared" si="7"/>
        <v/>
      </c>
      <c r="AH35" s="1213"/>
      <c r="AI35" s="1214"/>
      <c r="AJ35" s="1214"/>
      <c r="AK35" s="1214"/>
      <c r="AL35" s="1081" t="str">
        <f t="shared" si="8"/>
        <v/>
      </c>
      <c r="AM35" s="1234" t="str">
        <f t="shared" si="9"/>
        <v/>
      </c>
      <c r="AN35" s="1202"/>
      <c r="AO35" s="1237" t="str">
        <f t="shared" si="10"/>
        <v/>
      </c>
      <c r="AP35" s="1079" t="str">
        <f t="shared" si="11"/>
        <v/>
      </c>
      <c r="AQ35" s="1056" t="str">
        <f t="shared" si="12"/>
        <v/>
      </c>
      <c r="AR35" s="1066" t="e">
        <f t="shared" si="13"/>
        <v>#VALUE!</v>
      </c>
      <c r="AS35" s="1069" t="str">
        <f t="shared" si="14"/>
        <v/>
      </c>
      <c r="AT35" s="181" t="str">
        <f>IF(AP35="","",IF(D35="พัก","-",IF(D35="ออก","-",IF(D35="ร","-",IF(D35="มส","-",IF(AG35=0,0,IF(ปก!$C$10="กิจกรรมพัฒนาผู้เรียน",AR35/$AR$5*100,AR35)))))))</f>
        <v/>
      </c>
      <c r="AU35" s="201" t="str">
        <f t="shared" si="15"/>
        <v/>
      </c>
      <c r="AV35" s="132" t="str">
        <f>IF(AU35="","",IF(ปก!$C$10="กิจกรรมพัฒนาผู้เรียน",(VLOOKUP(AT35,AG$79:AI$81,3)),AU35))</f>
        <v/>
      </c>
      <c r="AW35" s="1298" t="str">
        <f t="shared" si="16"/>
        <v/>
      </c>
      <c r="AX35" s="134" t="str">
        <f t="shared" si="17"/>
        <v/>
      </c>
      <c r="AY35" s="1302" t="str">
        <f t="shared" si="18"/>
        <v/>
      </c>
      <c r="AZ35" s="1303" t="str">
        <f t="shared" si="19"/>
        <v/>
      </c>
      <c r="BA35" s="1275" t="str">
        <f t="shared" si="22"/>
        <v/>
      </c>
      <c r="BB35" s="187" t="str">
        <f>IF($C35="","",IF(ปก!$C$10="กิจกรรมพัฒนาผู้เรียน","-",IF($D35="พัก","-",IF($D35="ออก","-",VLOOKUP($AW35,$BU$7:$BW$12,3)))))</f>
        <v/>
      </c>
      <c r="BC35" s="187" t="str">
        <f>IF($C35="","",IF(ปก!$C$10="กิจกรรมพัฒนาผู้เรียน","-",IF($D35="พัก","-",IF($D35="ออก","-",VLOOKUP($AW35,$BU$7:$BW$12,3)))))</f>
        <v/>
      </c>
      <c r="BD35" s="187" t="str">
        <f>IF($C35="","",IF(ปก!$C$10="กิจกรรมพัฒนาผู้เรียน","-",IF($D35="พัก","-",IF($D35="ออก","-",VLOOKUP($AW35,$BU$7:$BW$12,3)))))</f>
        <v/>
      </c>
      <c r="BE35" s="187" t="str">
        <f>IF($C35="","",IF(ปก!$C$10="กิจกรรมพัฒนาผู้เรียน","-",IF($D35="พัก","-",IF($D35="ออก","-",VLOOKUP($AW35,$BU$7:$BW$12,3)))))</f>
        <v/>
      </c>
      <c r="BF35" s="187" t="str">
        <f>IF($C35="","",IF(ปก!$C$10="กิจกรรมพัฒนาผู้เรียน","-",IF($D35="พัก","-",IF($D35="ออก","-",VLOOKUP($AW35,$BU$7:$BW$12,3)))))</f>
        <v/>
      </c>
      <c r="BG35" s="1292" t="str">
        <f>IF($C35="","",IF(ปก!$C$10="กิจกรรมพัฒนาผู้เรียน","-",IF($D35="พัก","-",IF($D35="ออก","-",(ROUND(MODE(BB35:BF35),0))))))</f>
        <v/>
      </c>
      <c r="BH35" s="1272" t="str">
        <f>IF($C35="","",IF(ปก!$C$10="กิจกรรมพัฒนาผู้เรียน","-",IF($D35="พัก","-",IF($D35="ออก","-",VLOOKUP($AW35,$BU$7:$BW$12,3)))))</f>
        <v/>
      </c>
      <c r="BI35" s="1272" t="str">
        <f>IF($C35="","",IF(ปก!$C$10="กิจกรรมพัฒนาผู้เรียน","-",IF($D35="พัก","-",IF($D35="ออก","-",VLOOKUP($AW35,$BU$7:$BW$12,3)))))</f>
        <v/>
      </c>
      <c r="BJ35" s="1272" t="str">
        <f>IF($C35="","",IF(ปก!$C$10="กิจกรรมพัฒนาผู้เรียน","-",IF($D35="พัก","-",IF($D35="ออก","-",VLOOKUP($AW35,$BU$7:$BW$12,3)))))</f>
        <v/>
      </c>
      <c r="BK35" s="1272" t="str">
        <f>IF($C35="","",IF(ปก!$C$10="กิจกรรมพัฒนาผู้เรียน","-",IF($D35="พัก","-",IF($D35="ออก","-",VLOOKUP($AW35,$BU$7:$BW$12,3)))))</f>
        <v/>
      </c>
      <c r="BL35" s="1272" t="str">
        <f>IF($C35="","",IF(ปก!$C$10="กิจกรรมพัฒนาผู้เรียน","-",IF($D35="พัก","-",IF($D35="ออก","-",VLOOKUP($AW35,$BU$7:$BW$12,3)))))</f>
        <v/>
      </c>
      <c r="BM35" s="1272" t="str">
        <f>IF($C35="","",IF(ปก!$C$10="กิจกรรมพัฒนาผู้เรียน","-",IF($D35="พัก","-",IF($D35="ออก","-",VLOOKUP($AW35,$BU$7:$BW$12,3)))))</f>
        <v/>
      </c>
      <c r="BN35" s="1272" t="str">
        <f>IF($C35="","",IF(ปก!$C$10="กิจกรรมพัฒนาผู้เรียน","-",IF($D35="พัก","-",IF($D35="ออก","-",VLOOKUP($AW35,$BU$7:$BW$12,3)))))</f>
        <v/>
      </c>
      <c r="BO35" s="1272" t="str">
        <f>IF($C35="","",IF(ปก!$C$10="กิจกรรมพัฒนาผู้เรียน","-",IF($D35="พัก","-",IF($D35="ออก","-",VLOOKUP($AW35,$BU$7:$BW$12,3)))))</f>
        <v/>
      </c>
      <c r="BP35" s="1272" t="str">
        <f>IF($C35="","",IF(ปก!$C$10="กิจกรรมพัฒนาผู้เรียน","-",IF($BP$2="","",IF($D35="พัก","-",IF($D35="ออก","-",VLOOKUP($AW35,$BU$7:$BW$12,3))))))</f>
        <v/>
      </c>
      <c r="BQ35" s="1272" t="str">
        <f>IF($C35="","",IF(ปก!$C$10="กิจกรรมพัฒนาผู้เรียน","-",IF($BQ$2="","",IF($D35="พัก","-",IF($D35="ออก","-",VLOOKUP($AW35,$BU$7:$BW$12,3))))))</f>
        <v/>
      </c>
      <c r="BR35" s="1295" t="str">
        <f>IF($C35="","",IF(ปก!$C$10="กิจกรรมพัฒนาผู้เรียน","-",IF($D35="พัก","-",IF($D35="ออก","-",(ROUND(MODE(BH35:BP35),0))))))</f>
        <v/>
      </c>
      <c r="BS35" s="185"/>
      <c r="BT35" s="140"/>
      <c r="BU35" s="202"/>
      <c r="BV35" s="203"/>
      <c r="BW35" s="202"/>
      <c r="BX35" s="202"/>
      <c r="BY35" s="202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</row>
    <row r="36" spans="1:212" s="141" customFormat="1" ht="18" customHeight="1" thickBot="1" x14ac:dyDescent="0.35">
      <c r="A36" s="1305" t="str">
        <f t="shared" si="20"/>
        <v/>
      </c>
      <c r="B36" s="1243"/>
      <c r="C36" s="114"/>
      <c r="D36" s="115" t="str">
        <f t="shared" si="25"/>
        <v/>
      </c>
      <c r="E36" s="116" t="str">
        <f t="shared" si="21"/>
        <v/>
      </c>
      <c r="F36" s="145"/>
      <c r="G36" s="191" t="str">
        <f t="shared" si="1"/>
        <v/>
      </c>
      <c r="H36" s="952" t="str">
        <f>IF($C36="","",IF(ปก!$C$10="กิจกรรมพัฒนาผู้เรียน",เวลา!$EI37,""))</f>
        <v/>
      </c>
      <c r="I36" s="1207"/>
      <c r="J36" s="1208"/>
      <c r="K36" s="1208"/>
      <c r="L36" s="1208"/>
      <c r="M36" s="1209"/>
      <c r="N36" s="149"/>
      <c r="O36" s="1056" t="str">
        <f t="shared" si="2"/>
        <v/>
      </c>
      <c r="P36" s="1207"/>
      <c r="Q36" s="1208"/>
      <c r="R36" s="1208"/>
      <c r="S36" s="123"/>
      <c r="T36" s="124">
        <f t="shared" si="3"/>
        <v>0</v>
      </c>
      <c r="U36" s="122" t="str">
        <f t="shared" si="4"/>
        <v/>
      </c>
      <c r="V36" s="1053" t="str">
        <f t="shared" si="5"/>
        <v/>
      </c>
      <c r="W36" s="952" t="str">
        <f>IF($C36="","",IF(ปก!$C$10="กิจกรรมพัฒนาผู้เรียน",เวลา!$EI37,""))</f>
        <v/>
      </c>
      <c r="X36" s="1208"/>
      <c r="Y36" s="1208"/>
      <c r="Z36" s="1208"/>
      <c r="AA36" s="1208"/>
      <c r="AB36" s="1208"/>
      <c r="AC36" s="1209"/>
      <c r="AD36" s="192"/>
      <c r="AE36" s="1056" t="str">
        <f t="shared" si="6"/>
        <v/>
      </c>
      <c r="AF36" s="1059"/>
      <c r="AG36" s="1060" t="str">
        <f t="shared" si="7"/>
        <v/>
      </c>
      <c r="AH36" s="1207"/>
      <c r="AI36" s="1208"/>
      <c r="AJ36" s="1208"/>
      <c r="AK36" s="1208"/>
      <c r="AL36" s="1088" t="str">
        <f t="shared" si="8"/>
        <v/>
      </c>
      <c r="AM36" s="1232" t="str">
        <f t="shared" si="9"/>
        <v/>
      </c>
      <c r="AN36" s="1200"/>
      <c r="AO36" s="1235" t="str">
        <f t="shared" si="10"/>
        <v/>
      </c>
      <c r="AP36" s="1075" t="str">
        <f t="shared" si="11"/>
        <v/>
      </c>
      <c r="AQ36" s="1056" t="str">
        <f t="shared" si="12"/>
        <v/>
      </c>
      <c r="AR36" s="1066" t="e">
        <f t="shared" si="13"/>
        <v>#VALUE!</v>
      </c>
      <c r="AS36" s="1067" t="str">
        <f t="shared" si="14"/>
        <v/>
      </c>
      <c r="AT36" s="130" t="str">
        <f>IF(AP36="","",IF(D36="พัก","-",IF(D36="ออก","-",IF(D36="ร","-",IF(D36="มส","-",IF(AG36=0,0,IF(ปก!$C$10="กิจกรรมพัฒนาผู้เรียน",AR36/$AR$5*100,AR36)))))))</f>
        <v/>
      </c>
      <c r="AU36" s="193" t="str">
        <f t="shared" si="15"/>
        <v/>
      </c>
      <c r="AV36" s="132" t="str">
        <f>IF(AU36="","",IF(ปก!$C$10="กิจกรรมพัฒนาผู้เรียน",(VLOOKUP(AT36,AG$79:AI$81,3)),AU36))</f>
        <v/>
      </c>
      <c r="AW36" s="1296" t="str">
        <f t="shared" si="16"/>
        <v/>
      </c>
      <c r="AX36" s="134" t="str">
        <f t="shared" si="17"/>
        <v/>
      </c>
      <c r="AY36" s="733" t="str">
        <f t="shared" si="18"/>
        <v/>
      </c>
      <c r="AZ36" s="1304" t="str">
        <f t="shared" si="19"/>
        <v/>
      </c>
      <c r="BA36" s="1273" t="str">
        <f t="shared" si="22"/>
        <v/>
      </c>
      <c r="BB36" s="137" t="str">
        <f>IF($C36="","",IF(ปก!$C$10="กิจกรรมพัฒนาผู้เรียน","-",IF($D36="พัก","-",IF($D36="ออก","-",VLOOKUP($AW36,$BU$7:$BW$12,3)))))</f>
        <v/>
      </c>
      <c r="BC36" s="137" t="str">
        <f>IF($C36="","",IF(ปก!$C$10="กิจกรรมพัฒนาผู้เรียน","-",IF($D36="พัก","-",IF($D36="ออก","-",VLOOKUP($AW36,$BU$7:$BW$12,3)))))</f>
        <v/>
      </c>
      <c r="BD36" s="137" t="str">
        <f>IF($C36="","",IF(ปก!$C$10="กิจกรรมพัฒนาผู้เรียน","-",IF($D36="พัก","-",IF($D36="ออก","-",VLOOKUP($AW36,$BU$7:$BW$12,3)))))</f>
        <v/>
      </c>
      <c r="BE36" s="137" t="str">
        <f>IF($C36="","",IF(ปก!$C$10="กิจกรรมพัฒนาผู้เรียน","-",IF($D36="พัก","-",IF($D36="ออก","-",VLOOKUP($AW36,$BU$7:$BW$12,3)))))</f>
        <v/>
      </c>
      <c r="BF36" s="137" t="str">
        <f>IF($C36="","",IF(ปก!$C$10="กิจกรรมพัฒนาผู้เรียน","-",IF($D36="พัก","-",IF($D36="ออก","-",VLOOKUP($AW36,$BU$7:$BW$12,3)))))</f>
        <v/>
      </c>
      <c r="BG36" s="1290" t="str">
        <f>IF($C36="","",IF(ปก!$C$10="กิจกรรมพัฒนาผู้เรียน","-",IF($D36="พัก","-",IF($D36="ออก","-",(ROUND(MODE(BB36:BF36),0))))))</f>
        <v/>
      </c>
      <c r="BH36" s="1270" t="str">
        <f>IF($C36="","",IF(ปก!$C$10="กิจกรรมพัฒนาผู้เรียน","-",IF($D36="พัก","-",IF($D36="ออก","-",VLOOKUP($AW36,$BU$7:$BW$12,3)))))</f>
        <v/>
      </c>
      <c r="BI36" s="1270" t="str">
        <f>IF($C36="","",IF(ปก!$C$10="กิจกรรมพัฒนาผู้เรียน","-",IF($D36="พัก","-",IF($D36="ออก","-",VLOOKUP($AW36,$BU$7:$BW$12,3)))))</f>
        <v/>
      </c>
      <c r="BJ36" s="1270" t="str">
        <f>IF($C36="","",IF(ปก!$C$10="กิจกรรมพัฒนาผู้เรียน","-",IF($D36="พัก","-",IF($D36="ออก","-",VLOOKUP($AW36,$BU$7:$BW$12,3)))))</f>
        <v/>
      </c>
      <c r="BK36" s="1270" t="str">
        <f>IF($C36="","",IF(ปก!$C$10="กิจกรรมพัฒนาผู้เรียน","-",IF($D36="พัก","-",IF($D36="ออก","-",VLOOKUP($AW36,$BU$7:$BW$12,3)))))</f>
        <v/>
      </c>
      <c r="BL36" s="1270" t="str">
        <f>IF($C36="","",IF(ปก!$C$10="กิจกรรมพัฒนาผู้เรียน","-",IF($D36="พัก","-",IF($D36="ออก","-",VLOOKUP($AW36,$BU$7:$BW$12,3)))))</f>
        <v/>
      </c>
      <c r="BM36" s="1270" t="str">
        <f>IF($C36="","",IF(ปก!$C$10="กิจกรรมพัฒนาผู้เรียน","-",IF($D36="พัก","-",IF($D36="ออก","-",VLOOKUP($AW36,$BU$7:$BW$12,3)))))</f>
        <v/>
      </c>
      <c r="BN36" s="1270" t="str">
        <f>IF($C36="","",IF(ปก!$C$10="กิจกรรมพัฒนาผู้เรียน","-",IF($D36="พัก","-",IF($D36="ออก","-",VLOOKUP($AW36,$BU$7:$BW$12,3)))))</f>
        <v/>
      </c>
      <c r="BO36" s="1270" t="str">
        <f>IF($C36="","",IF(ปก!$C$10="กิจกรรมพัฒนาผู้เรียน","-",IF($D36="พัก","-",IF($D36="ออก","-",VLOOKUP($AW36,$BU$7:$BW$12,3)))))</f>
        <v/>
      </c>
      <c r="BP36" s="1270" t="str">
        <f>IF($C36="","",IF(ปก!$C$10="กิจกรรมพัฒนาผู้เรียน","-",IF($BP$2="","",IF($D36="พัก","-",IF($D36="ออก","-",VLOOKUP($AW36,$BU$7:$BW$12,3))))))</f>
        <v/>
      </c>
      <c r="BQ36" s="1270" t="str">
        <f>IF($C36="","",IF(ปก!$C$10="กิจกรรมพัฒนาผู้เรียน","-",IF($BQ$2="","",IF($D36="พัก","-",IF($D36="ออก","-",VLOOKUP($AW36,$BU$7:$BW$12,3))))))</f>
        <v/>
      </c>
      <c r="BR36" s="1293" t="str">
        <f>IF($C36="","",IF(ปก!$C$10="กิจกรรมพัฒนาผู้เรียน","-",IF($D36="พัก","-",IF($D36="ออก","-",(ROUND(MODE(BH36:BP36),0))))))</f>
        <v/>
      </c>
      <c r="BS36" s="136"/>
      <c r="BT36" s="140"/>
      <c r="BU36" s="202"/>
      <c r="BV36" s="203"/>
      <c r="BW36" s="202"/>
      <c r="BX36" s="202"/>
      <c r="BY36" s="202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</row>
    <row r="37" spans="1:212" s="141" customFormat="1" ht="18" customHeight="1" thickBot="1" x14ac:dyDescent="0.35">
      <c r="A37" s="1306" t="str">
        <f t="shared" si="20"/>
        <v/>
      </c>
      <c r="B37" s="1244"/>
      <c r="C37" s="144"/>
      <c r="D37" s="115" t="str">
        <f t="shared" si="25"/>
        <v/>
      </c>
      <c r="E37" s="116" t="str">
        <f t="shared" si="21"/>
        <v/>
      </c>
      <c r="F37" s="145"/>
      <c r="G37" s="198" t="str">
        <f t="shared" si="1"/>
        <v/>
      </c>
      <c r="H37" s="953" t="str">
        <f>IF($C37="","",IF(ปก!$C$10="กิจกรรมพัฒนาผู้เรียน",เวลา!$EI38,""))</f>
        <v/>
      </c>
      <c r="I37" s="1210"/>
      <c r="J37" s="1211"/>
      <c r="K37" s="1211"/>
      <c r="L37" s="1211"/>
      <c r="M37" s="1212"/>
      <c r="N37" s="149"/>
      <c r="O37" s="1057" t="str">
        <f t="shared" si="2"/>
        <v/>
      </c>
      <c r="P37" s="1210"/>
      <c r="Q37" s="1211"/>
      <c r="R37" s="1211"/>
      <c r="S37" s="151"/>
      <c r="T37" s="124">
        <f t="shared" si="3"/>
        <v>0</v>
      </c>
      <c r="U37" s="150" t="str">
        <f t="shared" si="4"/>
        <v/>
      </c>
      <c r="V37" s="1054" t="str">
        <f t="shared" si="5"/>
        <v/>
      </c>
      <c r="W37" s="953" t="str">
        <f>IF($C37="","",IF(ปก!$C$10="กิจกรรมพัฒนาผู้เรียน",เวลา!$EI38,""))</f>
        <v/>
      </c>
      <c r="X37" s="1211"/>
      <c r="Y37" s="1211"/>
      <c r="Z37" s="1211"/>
      <c r="AA37" s="1211"/>
      <c r="AB37" s="1211"/>
      <c r="AC37" s="1212"/>
      <c r="AD37" s="192"/>
      <c r="AE37" s="1057" t="str">
        <f t="shared" si="6"/>
        <v/>
      </c>
      <c r="AF37" s="1061"/>
      <c r="AG37" s="1062" t="str">
        <f t="shared" si="7"/>
        <v/>
      </c>
      <c r="AH37" s="1210"/>
      <c r="AI37" s="1211"/>
      <c r="AJ37" s="1211"/>
      <c r="AK37" s="1211"/>
      <c r="AL37" s="1080" t="str">
        <f t="shared" si="8"/>
        <v/>
      </c>
      <c r="AM37" s="1233" t="str">
        <f t="shared" si="9"/>
        <v/>
      </c>
      <c r="AN37" s="1201"/>
      <c r="AO37" s="1236" t="str">
        <f t="shared" si="10"/>
        <v/>
      </c>
      <c r="AP37" s="1078" t="str">
        <f t="shared" si="11"/>
        <v/>
      </c>
      <c r="AQ37" s="1056" t="str">
        <f t="shared" si="12"/>
        <v/>
      </c>
      <c r="AR37" s="1066" t="e">
        <f t="shared" si="13"/>
        <v>#VALUE!</v>
      </c>
      <c r="AS37" s="1068" t="str">
        <f t="shared" si="14"/>
        <v/>
      </c>
      <c r="AT37" s="156" t="str">
        <f>IF(AP37="","",IF(D37="พัก","-",IF(D37="ออก","-",IF(D37="ร","-",IF(D37="มส","-",IF(AG37=0,0,IF(ปก!$C$10="กิจกรรมพัฒนาผู้เรียน",AR37/$AR$5*100,AR37)))))))</f>
        <v/>
      </c>
      <c r="AU37" s="132" t="str">
        <f t="shared" si="15"/>
        <v/>
      </c>
      <c r="AV37" s="132" t="str">
        <f>IF(AU37="","",IF(ปก!$C$10="กิจกรรมพัฒนาผู้เรียน",(VLOOKUP(AT37,AG$79:AI$81,3)),AU37))</f>
        <v/>
      </c>
      <c r="AW37" s="1297" t="str">
        <f t="shared" si="16"/>
        <v/>
      </c>
      <c r="AX37" s="134" t="str">
        <f t="shared" si="17"/>
        <v/>
      </c>
      <c r="AY37" s="1300" t="str">
        <f t="shared" si="18"/>
        <v/>
      </c>
      <c r="AZ37" s="1301" t="str">
        <f t="shared" si="19"/>
        <v/>
      </c>
      <c r="BA37" s="1274" t="str">
        <f t="shared" si="22"/>
        <v/>
      </c>
      <c r="BB37" s="160" t="str">
        <f>IF($C37="","",IF(ปก!$C$10="กิจกรรมพัฒนาผู้เรียน","-",IF($D37="พัก","-",IF($D37="ออก","-",VLOOKUP($AW37,$BU$7:$BW$12,3)))))</f>
        <v/>
      </c>
      <c r="BC37" s="160" t="str">
        <f>IF($C37="","",IF(ปก!$C$10="กิจกรรมพัฒนาผู้เรียน","-",IF($D37="พัก","-",IF($D37="ออก","-",VLOOKUP($AW37,$BU$7:$BW$12,3)))))</f>
        <v/>
      </c>
      <c r="BD37" s="160" t="str">
        <f>IF($C37="","",IF(ปก!$C$10="กิจกรรมพัฒนาผู้เรียน","-",IF($D37="พัก","-",IF($D37="ออก","-",VLOOKUP($AW37,$BU$7:$BW$12,3)))))</f>
        <v/>
      </c>
      <c r="BE37" s="160" t="str">
        <f>IF($C37="","",IF(ปก!$C$10="กิจกรรมพัฒนาผู้เรียน","-",IF($D37="พัก","-",IF($D37="ออก","-",VLOOKUP($AW37,$BU$7:$BW$12,3)))))</f>
        <v/>
      </c>
      <c r="BF37" s="160" t="str">
        <f>IF($C37="","",IF(ปก!$C$10="กิจกรรมพัฒนาผู้เรียน","-",IF($D37="พัก","-",IF($D37="ออก","-",VLOOKUP($AW37,$BU$7:$BW$12,3)))))</f>
        <v/>
      </c>
      <c r="BG37" s="1291" t="str">
        <f>IF($C37="","",IF(ปก!$C$10="กิจกรรมพัฒนาผู้เรียน","-",IF($D37="พัก","-",IF($D37="ออก","-",(ROUND(MODE(BB37:BF37),0))))))</f>
        <v/>
      </c>
      <c r="BH37" s="1271" t="str">
        <f>IF($C37="","",IF(ปก!$C$10="กิจกรรมพัฒนาผู้เรียน","-",IF($D37="พัก","-",IF($D37="ออก","-",VLOOKUP($AW37,$BU$7:$BW$12,3)))))</f>
        <v/>
      </c>
      <c r="BI37" s="1271" t="str">
        <f>IF($C37="","",IF(ปก!$C$10="กิจกรรมพัฒนาผู้เรียน","-",IF($D37="พัก","-",IF($D37="ออก","-",VLOOKUP($AW37,$BU$7:$BW$12,3)))))</f>
        <v/>
      </c>
      <c r="BJ37" s="1271" t="str">
        <f>IF($C37="","",IF(ปก!$C$10="กิจกรรมพัฒนาผู้เรียน","-",IF($D37="พัก","-",IF($D37="ออก","-",VLOOKUP($AW37,$BU$7:$BW$12,3)))))</f>
        <v/>
      </c>
      <c r="BK37" s="1271" t="str">
        <f>IF($C37="","",IF(ปก!$C$10="กิจกรรมพัฒนาผู้เรียน","-",IF($D37="พัก","-",IF($D37="ออก","-",VLOOKUP($AW37,$BU$7:$BW$12,3)))))</f>
        <v/>
      </c>
      <c r="BL37" s="1271" t="str">
        <f>IF($C37="","",IF(ปก!$C$10="กิจกรรมพัฒนาผู้เรียน","-",IF($D37="พัก","-",IF($D37="ออก","-",VLOOKUP($AW37,$BU$7:$BW$12,3)))))</f>
        <v/>
      </c>
      <c r="BM37" s="1271" t="str">
        <f>IF($C37="","",IF(ปก!$C$10="กิจกรรมพัฒนาผู้เรียน","-",IF($D37="พัก","-",IF($D37="ออก","-",VLOOKUP($AW37,$BU$7:$BW$12,3)))))</f>
        <v/>
      </c>
      <c r="BN37" s="1271" t="str">
        <f>IF($C37="","",IF(ปก!$C$10="กิจกรรมพัฒนาผู้เรียน","-",IF($D37="พัก","-",IF($D37="ออก","-",VLOOKUP($AW37,$BU$7:$BW$12,3)))))</f>
        <v/>
      </c>
      <c r="BO37" s="1271" t="str">
        <f>IF($C37="","",IF(ปก!$C$10="กิจกรรมพัฒนาผู้เรียน","-",IF($D37="พัก","-",IF($D37="ออก","-",VLOOKUP($AW37,$BU$7:$BW$12,3)))))</f>
        <v/>
      </c>
      <c r="BP37" s="1271" t="str">
        <f>IF($C37="","",IF(ปก!$C$10="กิจกรรมพัฒนาผู้เรียน","-",IF($BP$2="","",IF($D37="พัก","-",IF($D37="ออก","-",VLOOKUP($AW37,$BU$7:$BW$12,3))))))</f>
        <v/>
      </c>
      <c r="BQ37" s="1271" t="str">
        <f>IF($C37="","",IF(ปก!$C$10="กิจกรรมพัฒนาผู้เรียน","-",IF($BQ$2="","",IF($D37="พัก","-",IF($D37="ออก","-",VLOOKUP($AW37,$BU$7:$BW$12,3))))))</f>
        <v/>
      </c>
      <c r="BR37" s="1294" t="str">
        <f>IF($C37="","",IF(ปก!$C$10="กิจกรรมพัฒนาผู้เรียน","-",IF($D37="พัก","-",IF($D37="ออก","-",(ROUND(MODE(BH37:BP37),0))))))</f>
        <v/>
      </c>
      <c r="BS37" s="159"/>
      <c r="BT37" s="140"/>
      <c r="BU37" s="202"/>
      <c r="BV37" s="203"/>
      <c r="BW37" s="202"/>
      <c r="BX37" s="202"/>
      <c r="BY37" s="202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</row>
    <row r="38" spans="1:212" s="141" customFormat="1" ht="18" customHeight="1" thickBot="1" x14ac:dyDescent="0.35">
      <c r="A38" s="1306" t="str">
        <f t="shared" si="20"/>
        <v/>
      </c>
      <c r="B38" s="1244"/>
      <c r="C38" s="144"/>
      <c r="D38" s="115" t="str">
        <f t="shared" si="25"/>
        <v/>
      </c>
      <c r="E38" s="116" t="str">
        <f t="shared" si="21"/>
        <v/>
      </c>
      <c r="F38" s="145"/>
      <c r="G38" s="198" t="str">
        <f t="shared" ref="G38:G65" si="26">A38</f>
        <v/>
      </c>
      <c r="H38" s="953" t="str">
        <f>IF($C38="","",IF(ปก!$C$10="กิจกรรมพัฒนาผู้เรียน",เวลา!$EI39,""))</f>
        <v/>
      </c>
      <c r="I38" s="1210"/>
      <c r="J38" s="1211"/>
      <c r="K38" s="1211"/>
      <c r="L38" s="1211"/>
      <c r="M38" s="1212"/>
      <c r="N38" s="149"/>
      <c r="O38" s="1057" t="str">
        <f t="shared" ref="O38:O65" si="27">IF(C38="","",SUM(H38:N38))</f>
        <v/>
      </c>
      <c r="P38" s="1210"/>
      <c r="Q38" s="1211"/>
      <c r="R38" s="1211"/>
      <c r="S38" s="151"/>
      <c r="T38" s="124">
        <f t="shared" ref="T38:T65" si="28">SUM(P38:S38)</f>
        <v>0</v>
      </c>
      <c r="U38" s="150" t="str">
        <f t="shared" ref="U38:U65" si="29">IF(C38="","",IF(S38="",P38+Q38+R38,IF(T38&lt;$S$5,P38+Q38+R38+S38,$S$5)))</f>
        <v/>
      </c>
      <c r="V38" s="1054" t="str">
        <f t="shared" ref="V38:V65" si="30">IF(C38="","",U38+O38)</f>
        <v/>
      </c>
      <c r="W38" s="953" t="str">
        <f>IF($C38="","",IF(ปก!$C$10="กิจกรรมพัฒนาผู้เรียน",เวลา!$EI39,""))</f>
        <v/>
      </c>
      <c r="X38" s="1211"/>
      <c r="Y38" s="1211"/>
      <c r="Z38" s="1211"/>
      <c r="AA38" s="1211"/>
      <c r="AB38" s="1211"/>
      <c r="AC38" s="1212"/>
      <c r="AD38" s="192"/>
      <c r="AE38" s="1057" t="str">
        <f t="shared" ref="AE38:AE65" si="31">IF(C38="","",SUM(W38:AD38))</f>
        <v/>
      </c>
      <c r="AF38" s="1061"/>
      <c r="AG38" s="1062" t="str">
        <f t="shared" ref="AG38:AG65" si="32">IF(C38="","",AF38+AE38+U38+O38)</f>
        <v/>
      </c>
      <c r="AH38" s="1210"/>
      <c r="AI38" s="1211"/>
      <c r="AJ38" s="1211"/>
      <c r="AK38" s="1211"/>
      <c r="AL38" s="1080" t="str">
        <f t="shared" ref="AL38:AL65" si="33">IF(C38="","",IF($AT$1="","",SUM(AH38:AK38)))</f>
        <v/>
      </c>
      <c r="AM38" s="1233" t="str">
        <f t="shared" ref="AM38:AM55" si="34">IF(C38="","",IF($AT$1="","",(AL38/100*$AT$1)))</f>
        <v/>
      </c>
      <c r="AN38" s="1201"/>
      <c r="AO38" s="1236" t="str">
        <f t="shared" ref="AO38:AO55" si="35">IF(C38="","",IF($AT$1="","",IF($AN$5="","",($AO$5/$AN$5*AN38))))</f>
        <v/>
      </c>
      <c r="AP38" s="1078" t="str">
        <f t="shared" ref="AP38:AP65" si="36">IF(C38="","",IF($AT$1="",SUM(AH38:AK38),(AM38+AO38)))</f>
        <v/>
      </c>
      <c r="AQ38" s="1056" t="str">
        <f t="shared" ref="AQ38:AQ65" si="37">IF(C38="","",IF(O38=0,0,IF(AE38=0,0,IF(AG38+AP38&gt;100,"เกิน",AG38+AP38))))</f>
        <v/>
      </c>
      <c r="AR38" s="1066" t="e">
        <f t="shared" si="13"/>
        <v>#VALUE!</v>
      </c>
      <c r="AS38" s="1068" t="str">
        <f t="shared" ref="AS38:AS65" si="38">IF(C38="","",AP38+AE38)</f>
        <v/>
      </c>
      <c r="AT38" s="156" t="str">
        <f>IF(AP38="","",IF(D38="พัก","-",IF(D38="ออก","-",IF(D38="ร","-",IF(D38="มส","-",IF(AG38=0,0,IF(ปก!$C$10="กิจกรรมพัฒนาผู้เรียน",AR38/$AR$5*100,AR38)))))))</f>
        <v/>
      </c>
      <c r="AU38" s="132" t="str">
        <f t="shared" ref="AU38:AU65" si="39">IF(C38="","",IF(D38="ออก","",IF(D38="พัก","",IF(D38="ย้าย","",IF(D38="","ผิด",IF(D38="ร","ร",IF(D38="มส","มส",VLOOKUP(AT38,AG$70:AI$78,3))))))))</f>
        <v/>
      </c>
      <c r="AV38" s="132" t="str">
        <f>IF(AU38="","",IF(ปก!$C$10="กิจกรรมพัฒนาผู้เรียน",(VLOOKUP(AT38,AG$79:AI$81,3)),AU38))</f>
        <v/>
      </c>
      <c r="AW38" s="1297" t="str">
        <f t="shared" ref="AW38:AW65" si="40">IF(C38="","",IF(AP38="ผิด","ผิด",IF(AV38="","---",AV38)))</f>
        <v/>
      </c>
      <c r="AX38" s="134" t="str">
        <f t="shared" ref="AX38:AX65" si="41">IF(C38="","",IF(AU38="","",IF(D38="","ผิด",IF(AU38="ร","",IF(AU38="มส","",RANK(AT38,AT$6:AT$65,0))))))</f>
        <v/>
      </c>
      <c r="AY38" s="1300" t="str">
        <f t="shared" ref="AY38:AY65" si="42">IF(C38="","",IF(AX38="","-",AX38))</f>
        <v/>
      </c>
      <c r="AZ38" s="1301" t="str">
        <f t="shared" ref="AZ38:AZ65" si="43">A38</f>
        <v/>
      </c>
      <c r="BA38" s="1274" t="str">
        <f t="shared" si="22"/>
        <v/>
      </c>
      <c r="BB38" s="160" t="str">
        <f>IF($C38="","",IF(ปก!$C$10="กิจกรรมพัฒนาผู้เรียน","-",IF($D38="พัก","-",IF($D38="ออก","-",VLOOKUP($AW38,$BU$7:$BW$12,3)))))</f>
        <v/>
      </c>
      <c r="BC38" s="160" t="str">
        <f>IF($C38="","",IF(ปก!$C$10="กิจกรรมพัฒนาผู้เรียน","-",IF($D38="พัก","-",IF($D38="ออก","-",VLOOKUP($AW38,$BU$7:$BW$12,3)))))</f>
        <v/>
      </c>
      <c r="BD38" s="160" t="str">
        <f>IF($C38="","",IF(ปก!$C$10="กิจกรรมพัฒนาผู้เรียน","-",IF($D38="พัก","-",IF($D38="ออก","-",VLOOKUP($AW38,$BU$7:$BW$12,3)))))</f>
        <v/>
      </c>
      <c r="BE38" s="160" t="str">
        <f>IF($C38="","",IF(ปก!$C$10="กิจกรรมพัฒนาผู้เรียน","-",IF($D38="พัก","-",IF($D38="ออก","-",VLOOKUP($AW38,$BU$7:$BW$12,3)))))</f>
        <v/>
      </c>
      <c r="BF38" s="160" t="str">
        <f>IF($C38="","",IF(ปก!$C$10="กิจกรรมพัฒนาผู้เรียน","-",IF($D38="พัก","-",IF($D38="ออก","-",VLOOKUP($AW38,$BU$7:$BW$12,3)))))</f>
        <v/>
      </c>
      <c r="BG38" s="1291" t="str">
        <f>IF($C38="","",IF(ปก!$C$10="กิจกรรมพัฒนาผู้เรียน","-",IF($D38="พัก","-",IF($D38="ออก","-",(ROUND(MODE(BB38:BF38),0))))))</f>
        <v/>
      </c>
      <c r="BH38" s="1271" t="str">
        <f>IF($C38="","",IF(ปก!$C$10="กิจกรรมพัฒนาผู้เรียน","-",IF($D38="พัก","-",IF($D38="ออก","-",VLOOKUP($AW38,$BU$7:$BW$12,3)))))</f>
        <v/>
      </c>
      <c r="BI38" s="1271" t="str">
        <f>IF($C38="","",IF(ปก!$C$10="กิจกรรมพัฒนาผู้เรียน","-",IF($D38="พัก","-",IF($D38="ออก","-",VLOOKUP($AW38,$BU$7:$BW$12,3)))))</f>
        <v/>
      </c>
      <c r="BJ38" s="1271" t="str">
        <f>IF($C38="","",IF(ปก!$C$10="กิจกรรมพัฒนาผู้เรียน","-",IF($D38="พัก","-",IF($D38="ออก","-",VLOOKUP($AW38,$BU$7:$BW$12,3)))))</f>
        <v/>
      </c>
      <c r="BK38" s="1271" t="str">
        <f>IF($C38="","",IF(ปก!$C$10="กิจกรรมพัฒนาผู้เรียน","-",IF($D38="พัก","-",IF($D38="ออก","-",VLOOKUP($AW38,$BU$7:$BW$12,3)))))</f>
        <v/>
      </c>
      <c r="BL38" s="1271" t="str">
        <f>IF($C38="","",IF(ปก!$C$10="กิจกรรมพัฒนาผู้เรียน","-",IF($D38="พัก","-",IF($D38="ออก","-",VLOOKUP($AW38,$BU$7:$BW$12,3)))))</f>
        <v/>
      </c>
      <c r="BM38" s="1271" t="str">
        <f>IF($C38="","",IF(ปก!$C$10="กิจกรรมพัฒนาผู้เรียน","-",IF($D38="พัก","-",IF($D38="ออก","-",VLOOKUP($AW38,$BU$7:$BW$12,3)))))</f>
        <v/>
      </c>
      <c r="BN38" s="1271" t="str">
        <f>IF($C38="","",IF(ปก!$C$10="กิจกรรมพัฒนาผู้เรียน","-",IF($D38="พัก","-",IF($D38="ออก","-",VLOOKUP($AW38,$BU$7:$BW$12,3)))))</f>
        <v/>
      </c>
      <c r="BO38" s="1271" t="str">
        <f>IF($C38="","",IF(ปก!$C$10="กิจกรรมพัฒนาผู้เรียน","-",IF($D38="พัก","-",IF($D38="ออก","-",VLOOKUP($AW38,$BU$7:$BW$12,3)))))</f>
        <v/>
      </c>
      <c r="BP38" s="1271" t="str">
        <f>IF($C38="","",IF(ปก!$C$10="กิจกรรมพัฒนาผู้เรียน","-",IF($BP$2="","",IF($D38="พัก","-",IF($D38="ออก","-",VLOOKUP($AW38,$BU$7:$BW$12,3))))))</f>
        <v/>
      </c>
      <c r="BQ38" s="1271" t="str">
        <f>IF($C38="","",IF(ปก!$C$10="กิจกรรมพัฒนาผู้เรียน","-",IF($BQ$2="","",IF($D38="พัก","-",IF($D38="ออก","-",VLOOKUP($AW38,$BU$7:$BW$12,3))))))</f>
        <v/>
      </c>
      <c r="BR38" s="1294" t="str">
        <f>IF($C38="","",IF(ปก!$C$10="กิจกรรมพัฒนาผู้เรียน","-",IF($D38="พัก","-",IF($D38="ออก","-",(ROUND(MODE(BH38:BP38),0))))))</f>
        <v/>
      </c>
      <c r="BS38" s="159"/>
      <c r="BT38" s="140"/>
      <c r="BU38" s="202"/>
      <c r="BV38" s="203"/>
      <c r="BW38" s="202"/>
      <c r="BX38" s="202"/>
      <c r="BY38" s="202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</row>
    <row r="39" spans="1:212" s="141" customFormat="1" ht="18" customHeight="1" thickBot="1" x14ac:dyDescent="0.35">
      <c r="A39" s="1306" t="str">
        <f t="shared" ref="A39:A65" si="44">IF(C39="","",A38+1)</f>
        <v/>
      </c>
      <c r="B39" s="1244"/>
      <c r="C39" s="144"/>
      <c r="D39" s="115" t="str">
        <f t="shared" si="25"/>
        <v/>
      </c>
      <c r="E39" s="116" t="str">
        <f t="shared" si="21"/>
        <v/>
      </c>
      <c r="F39" s="145"/>
      <c r="G39" s="198" t="str">
        <f t="shared" si="26"/>
        <v/>
      </c>
      <c r="H39" s="953" t="str">
        <f>IF($C39="","",IF(ปก!$C$10="กิจกรรมพัฒนาผู้เรียน",เวลา!$EI40,""))</f>
        <v/>
      </c>
      <c r="I39" s="1210"/>
      <c r="J39" s="1211"/>
      <c r="K39" s="1211"/>
      <c r="L39" s="1211"/>
      <c r="M39" s="1212"/>
      <c r="N39" s="149"/>
      <c r="O39" s="1057" t="str">
        <f t="shared" si="27"/>
        <v/>
      </c>
      <c r="P39" s="1210"/>
      <c r="Q39" s="1211"/>
      <c r="R39" s="1211"/>
      <c r="S39" s="151"/>
      <c r="T39" s="124">
        <f t="shared" si="28"/>
        <v>0</v>
      </c>
      <c r="U39" s="150" t="str">
        <f t="shared" si="29"/>
        <v/>
      </c>
      <c r="V39" s="1054" t="str">
        <f t="shared" si="30"/>
        <v/>
      </c>
      <c r="W39" s="953" t="str">
        <f>IF($C39="","",IF(ปก!$C$10="กิจกรรมพัฒนาผู้เรียน",เวลา!$EI40,""))</f>
        <v/>
      </c>
      <c r="X39" s="1211"/>
      <c r="Y39" s="1211"/>
      <c r="Z39" s="1211"/>
      <c r="AA39" s="1211"/>
      <c r="AB39" s="1211"/>
      <c r="AC39" s="1212"/>
      <c r="AD39" s="192"/>
      <c r="AE39" s="1057" t="str">
        <f t="shared" si="31"/>
        <v/>
      </c>
      <c r="AF39" s="1061"/>
      <c r="AG39" s="1062" t="str">
        <f t="shared" si="32"/>
        <v/>
      </c>
      <c r="AH39" s="1210"/>
      <c r="AI39" s="1211"/>
      <c r="AJ39" s="1211"/>
      <c r="AK39" s="1211"/>
      <c r="AL39" s="1080" t="str">
        <f t="shared" si="33"/>
        <v/>
      </c>
      <c r="AM39" s="1233" t="str">
        <f t="shared" si="34"/>
        <v/>
      </c>
      <c r="AN39" s="1201"/>
      <c r="AO39" s="1236" t="str">
        <f t="shared" si="35"/>
        <v/>
      </c>
      <c r="AP39" s="1078" t="str">
        <f t="shared" si="36"/>
        <v/>
      </c>
      <c r="AQ39" s="1056" t="str">
        <f t="shared" si="37"/>
        <v/>
      </c>
      <c r="AR39" s="1066" t="e">
        <f t="shared" si="13"/>
        <v>#VALUE!</v>
      </c>
      <c r="AS39" s="1068" t="str">
        <f t="shared" si="38"/>
        <v/>
      </c>
      <c r="AT39" s="156" t="str">
        <f>IF(AP39="","",IF(D39="พัก","-",IF(D39="ออก","-",IF(D39="ร","-",IF(D39="มส","-",IF(AG39=0,0,IF(ปก!$C$10="กิจกรรมพัฒนาผู้เรียน",AR39/$AR$5*100,AR39)))))))</f>
        <v/>
      </c>
      <c r="AU39" s="132" t="str">
        <f t="shared" si="39"/>
        <v/>
      </c>
      <c r="AV39" s="132" t="str">
        <f>IF(AU39="","",IF(ปก!$C$10="กิจกรรมพัฒนาผู้เรียน",(VLOOKUP(AT39,AG$79:AI$81,3)),AU39))</f>
        <v/>
      </c>
      <c r="AW39" s="1297" t="str">
        <f t="shared" si="40"/>
        <v/>
      </c>
      <c r="AX39" s="134" t="str">
        <f t="shared" si="41"/>
        <v/>
      </c>
      <c r="AY39" s="1300" t="str">
        <f t="shared" si="42"/>
        <v/>
      </c>
      <c r="AZ39" s="1301" t="str">
        <f t="shared" si="43"/>
        <v/>
      </c>
      <c r="BA39" s="1274" t="str">
        <f t="shared" si="22"/>
        <v/>
      </c>
      <c r="BB39" s="160" t="str">
        <f>IF($C39="","",IF(ปก!$C$10="กิจกรรมพัฒนาผู้เรียน","-",IF($D39="พัก","-",IF($D39="ออก","-",VLOOKUP($AW39,$BU$7:$BW$12,3)))))</f>
        <v/>
      </c>
      <c r="BC39" s="160" t="str">
        <f>IF($C39="","",IF(ปก!$C$10="กิจกรรมพัฒนาผู้เรียน","-",IF($D39="พัก","-",IF($D39="ออก","-",VLOOKUP($AW39,$BU$7:$BW$12,3)))))</f>
        <v/>
      </c>
      <c r="BD39" s="160" t="str">
        <f>IF($C39="","",IF(ปก!$C$10="กิจกรรมพัฒนาผู้เรียน","-",IF($D39="พัก","-",IF($D39="ออก","-",VLOOKUP($AW39,$BU$7:$BW$12,3)))))</f>
        <v/>
      </c>
      <c r="BE39" s="160" t="str">
        <f>IF($C39="","",IF(ปก!$C$10="กิจกรรมพัฒนาผู้เรียน","-",IF($D39="พัก","-",IF($D39="ออก","-",VLOOKUP($AW39,$BU$7:$BW$12,3)))))</f>
        <v/>
      </c>
      <c r="BF39" s="160" t="str">
        <f>IF($C39="","",IF(ปก!$C$10="กิจกรรมพัฒนาผู้เรียน","-",IF($D39="พัก","-",IF($D39="ออก","-",VLOOKUP($AW39,$BU$7:$BW$12,3)))))</f>
        <v/>
      </c>
      <c r="BG39" s="1291" t="str">
        <f>IF($C39="","",IF(ปก!$C$10="กิจกรรมพัฒนาผู้เรียน","-",IF($D39="พัก","-",IF($D39="ออก","-",(ROUND(MODE(BB39:BF39),0))))))</f>
        <v/>
      </c>
      <c r="BH39" s="1271" t="str">
        <f>IF($C39="","",IF(ปก!$C$10="กิจกรรมพัฒนาผู้เรียน","-",IF($D39="พัก","-",IF($D39="ออก","-",VLOOKUP($AW39,$BU$7:$BW$12,3)))))</f>
        <v/>
      </c>
      <c r="BI39" s="1271" t="str">
        <f>IF($C39="","",IF(ปก!$C$10="กิจกรรมพัฒนาผู้เรียน","-",IF($D39="พัก","-",IF($D39="ออก","-",VLOOKUP($AW39,$BU$7:$BW$12,3)))))</f>
        <v/>
      </c>
      <c r="BJ39" s="1271" t="str">
        <f>IF($C39="","",IF(ปก!$C$10="กิจกรรมพัฒนาผู้เรียน","-",IF($D39="พัก","-",IF($D39="ออก","-",VLOOKUP($AW39,$BU$7:$BW$12,3)))))</f>
        <v/>
      </c>
      <c r="BK39" s="1271" t="str">
        <f>IF($C39="","",IF(ปก!$C$10="กิจกรรมพัฒนาผู้เรียน","-",IF($D39="พัก","-",IF($D39="ออก","-",VLOOKUP($AW39,$BU$7:$BW$12,3)))))</f>
        <v/>
      </c>
      <c r="BL39" s="1271" t="str">
        <f>IF($C39="","",IF(ปก!$C$10="กิจกรรมพัฒนาผู้เรียน","-",IF($D39="พัก","-",IF($D39="ออก","-",VLOOKUP($AW39,$BU$7:$BW$12,3)))))</f>
        <v/>
      </c>
      <c r="BM39" s="1271" t="str">
        <f>IF($C39="","",IF(ปก!$C$10="กิจกรรมพัฒนาผู้เรียน","-",IF($D39="พัก","-",IF($D39="ออก","-",VLOOKUP($AW39,$BU$7:$BW$12,3)))))</f>
        <v/>
      </c>
      <c r="BN39" s="1271" t="str">
        <f>IF($C39="","",IF(ปก!$C$10="กิจกรรมพัฒนาผู้เรียน","-",IF($D39="พัก","-",IF($D39="ออก","-",VLOOKUP($AW39,$BU$7:$BW$12,3)))))</f>
        <v/>
      </c>
      <c r="BO39" s="1271" t="str">
        <f>IF($C39="","",IF(ปก!$C$10="กิจกรรมพัฒนาผู้เรียน","-",IF($D39="พัก","-",IF($D39="ออก","-",VLOOKUP($AW39,$BU$7:$BW$12,3)))))</f>
        <v/>
      </c>
      <c r="BP39" s="1271" t="str">
        <f>IF($C39="","",IF(ปก!$C$10="กิจกรรมพัฒนาผู้เรียน","-",IF($BP$2="","",IF($D39="พัก","-",IF($D39="ออก","-",VLOOKUP($AW39,$BU$7:$BW$12,3))))))</f>
        <v/>
      </c>
      <c r="BQ39" s="1271" t="str">
        <f>IF($C39="","",IF(ปก!$C$10="กิจกรรมพัฒนาผู้เรียน","-",IF($BQ$2="","",IF($D39="พัก","-",IF($D39="ออก","-",VLOOKUP($AW39,$BU$7:$BW$12,3))))))</f>
        <v/>
      </c>
      <c r="BR39" s="1294" t="str">
        <f>IF($C39="","",IF(ปก!$C$10="กิจกรรมพัฒนาผู้เรียน","-",IF($D39="พัก","-",IF($D39="ออก","-",(ROUND(MODE(BH39:BP39),0))))))</f>
        <v/>
      </c>
      <c r="BS39" s="159"/>
      <c r="BT39" s="140"/>
      <c r="BU39" s="202"/>
      <c r="BV39" s="203"/>
      <c r="BW39" s="202"/>
      <c r="BX39" s="202"/>
      <c r="BY39" s="202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</row>
    <row r="40" spans="1:212" s="141" customFormat="1" ht="18" customHeight="1" thickBot="1" x14ac:dyDescent="0.35">
      <c r="A40" s="1307" t="str">
        <f t="shared" si="44"/>
        <v/>
      </c>
      <c r="B40" s="1245"/>
      <c r="C40" s="167"/>
      <c r="D40" s="168" t="str">
        <f t="shared" si="25"/>
        <v/>
      </c>
      <c r="E40" s="116" t="str">
        <f t="shared" si="21"/>
        <v/>
      </c>
      <c r="F40" s="169"/>
      <c r="G40" s="199" t="str">
        <f t="shared" si="26"/>
        <v/>
      </c>
      <c r="H40" s="954" t="str">
        <f>IF($C40="","",IF(ปก!$C$10="กิจกรรมพัฒนาผู้เรียน",เวลา!$EI41,""))</f>
        <v/>
      </c>
      <c r="I40" s="1213"/>
      <c r="J40" s="1214"/>
      <c r="K40" s="1214"/>
      <c r="L40" s="1214"/>
      <c r="M40" s="1215"/>
      <c r="N40" s="173"/>
      <c r="O40" s="1058" t="str">
        <f t="shared" si="27"/>
        <v/>
      </c>
      <c r="P40" s="1213"/>
      <c r="Q40" s="1214"/>
      <c r="R40" s="1214"/>
      <c r="S40" s="175"/>
      <c r="T40" s="176">
        <f t="shared" si="28"/>
        <v>0</v>
      </c>
      <c r="U40" s="174" t="str">
        <f t="shared" si="29"/>
        <v/>
      </c>
      <c r="V40" s="1055" t="str">
        <f t="shared" si="30"/>
        <v/>
      </c>
      <c r="W40" s="954" t="str">
        <f>IF($C40="","",IF(ปก!$C$10="กิจกรรมพัฒนาผู้เรียน",เวลา!$EI41,""))</f>
        <v/>
      </c>
      <c r="X40" s="1214"/>
      <c r="Y40" s="1214"/>
      <c r="Z40" s="1214"/>
      <c r="AA40" s="1214"/>
      <c r="AB40" s="1214"/>
      <c r="AC40" s="1215"/>
      <c r="AD40" s="200"/>
      <c r="AE40" s="1058" t="str">
        <f t="shared" si="31"/>
        <v/>
      </c>
      <c r="AF40" s="1063"/>
      <c r="AG40" s="1064" t="str">
        <f t="shared" si="32"/>
        <v/>
      </c>
      <c r="AH40" s="1213"/>
      <c r="AI40" s="1214"/>
      <c r="AJ40" s="1214"/>
      <c r="AK40" s="1214"/>
      <c r="AL40" s="1081" t="str">
        <f t="shared" si="33"/>
        <v/>
      </c>
      <c r="AM40" s="1234" t="str">
        <f t="shared" si="34"/>
        <v/>
      </c>
      <c r="AN40" s="1202"/>
      <c r="AO40" s="1237" t="str">
        <f t="shared" si="35"/>
        <v/>
      </c>
      <c r="AP40" s="1079" t="str">
        <f t="shared" si="36"/>
        <v/>
      </c>
      <c r="AQ40" s="1056" t="str">
        <f t="shared" si="37"/>
        <v/>
      </c>
      <c r="AR40" s="1066" t="e">
        <f t="shared" si="13"/>
        <v>#VALUE!</v>
      </c>
      <c r="AS40" s="1069" t="str">
        <f t="shared" si="38"/>
        <v/>
      </c>
      <c r="AT40" s="181" t="str">
        <f>IF(AP40="","",IF(D40="พัก","-",IF(D40="ออก","-",IF(D40="ร","-",IF(D40="มส","-",IF(AG40=0,0,IF(ปก!$C$10="กิจกรรมพัฒนาผู้เรียน",AR40/$AR$5*100,AR40)))))))</f>
        <v/>
      </c>
      <c r="AU40" s="201" t="str">
        <f t="shared" si="39"/>
        <v/>
      </c>
      <c r="AV40" s="132" t="str">
        <f>IF(AU40="","",IF(ปก!$C$10="กิจกรรมพัฒนาผู้เรียน",(VLOOKUP(AT40,AG$79:AI$81,3)),AU40))</f>
        <v/>
      </c>
      <c r="AW40" s="1298" t="str">
        <f t="shared" si="40"/>
        <v/>
      </c>
      <c r="AX40" s="134" t="str">
        <f t="shared" si="41"/>
        <v/>
      </c>
      <c r="AY40" s="1302" t="str">
        <f t="shared" si="42"/>
        <v/>
      </c>
      <c r="AZ40" s="1303" t="str">
        <f t="shared" si="43"/>
        <v/>
      </c>
      <c r="BA40" s="1275" t="str">
        <f t="shared" si="22"/>
        <v/>
      </c>
      <c r="BB40" s="187" t="str">
        <f>IF($C40="","",IF(ปก!$C$10="กิจกรรมพัฒนาผู้เรียน","-",IF($D40="พัก","-",IF($D40="ออก","-",VLOOKUP($AW40,$BU$7:$BW$12,3)))))</f>
        <v/>
      </c>
      <c r="BC40" s="187" t="str">
        <f>IF($C40="","",IF(ปก!$C$10="กิจกรรมพัฒนาผู้เรียน","-",IF($D40="พัก","-",IF($D40="ออก","-",VLOOKUP($AW40,$BU$7:$BW$12,3)))))</f>
        <v/>
      </c>
      <c r="BD40" s="187" t="str">
        <f>IF($C40="","",IF(ปก!$C$10="กิจกรรมพัฒนาผู้เรียน","-",IF($D40="พัก","-",IF($D40="ออก","-",VLOOKUP($AW40,$BU$7:$BW$12,3)))))</f>
        <v/>
      </c>
      <c r="BE40" s="187" t="str">
        <f>IF($C40="","",IF(ปก!$C$10="กิจกรรมพัฒนาผู้เรียน","-",IF($D40="พัก","-",IF($D40="ออก","-",VLOOKUP($AW40,$BU$7:$BW$12,3)))))</f>
        <v/>
      </c>
      <c r="BF40" s="187" t="str">
        <f>IF($C40="","",IF(ปก!$C$10="กิจกรรมพัฒนาผู้เรียน","-",IF($D40="พัก","-",IF($D40="ออก","-",VLOOKUP($AW40,$BU$7:$BW$12,3)))))</f>
        <v/>
      </c>
      <c r="BG40" s="1292" t="str">
        <f>IF($C40="","",IF(ปก!$C$10="กิจกรรมพัฒนาผู้เรียน","-",IF($D40="พัก","-",IF($D40="ออก","-",(ROUND(MODE(BB40:BF40),0))))))</f>
        <v/>
      </c>
      <c r="BH40" s="1272" t="str">
        <f>IF($C40="","",IF(ปก!$C$10="กิจกรรมพัฒนาผู้เรียน","-",IF($D40="พัก","-",IF($D40="ออก","-",VLOOKUP($AW40,$BU$7:$BW$12,3)))))</f>
        <v/>
      </c>
      <c r="BI40" s="1272" t="str">
        <f>IF($C40="","",IF(ปก!$C$10="กิจกรรมพัฒนาผู้เรียน","-",IF($D40="พัก","-",IF($D40="ออก","-",VLOOKUP($AW40,$BU$7:$BW$12,3)))))</f>
        <v/>
      </c>
      <c r="BJ40" s="1272" t="str">
        <f>IF($C40="","",IF(ปก!$C$10="กิจกรรมพัฒนาผู้เรียน","-",IF($D40="พัก","-",IF($D40="ออก","-",VLOOKUP($AW40,$BU$7:$BW$12,3)))))</f>
        <v/>
      </c>
      <c r="BK40" s="1272" t="str">
        <f>IF($C40="","",IF(ปก!$C$10="กิจกรรมพัฒนาผู้เรียน","-",IF($D40="พัก","-",IF($D40="ออก","-",VLOOKUP($AW40,$BU$7:$BW$12,3)))))</f>
        <v/>
      </c>
      <c r="BL40" s="1272" t="str">
        <f>IF($C40="","",IF(ปก!$C$10="กิจกรรมพัฒนาผู้เรียน","-",IF($D40="พัก","-",IF($D40="ออก","-",VLOOKUP($AW40,$BU$7:$BW$12,3)))))</f>
        <v/>
      </c>
      <c r="BM40" s="1272" t="str">
        <f>IF($C40="","",IF(ปก!$C$10="กิจกรรมพัฒนาผู้เรียน","-",IF($D40="พัก","-",IF($D40="ออก","-",VLOOKUP($AW40,$BU$7:$BW$12,3)))))</f>
        <v/>
      </c>
      <c r="BN40" s="1272" t="str">
        <f>IF($C40="","",IF(ปก!$C$10="กิจกรรมพัฒนาผู้เรียน","-",IF($D40="พัก","-",IF($D40="ออก","-",VLOOKUP($AW40,$BU$7:$BW$12,3)))))</f>
        <v/>
      </c>
      <c r="BO40" s="1272" t="str">
        <f>IF($C40="","",IF(ปก!$C$10="กิจกรรมพัฒนาผู้เรียน","-",IF($D40="พัก","-",IF($D40="ออก","-",VLOOKUP($AW40,$BU$7:$BW$12,3)))))</f>
        <v/>
      </c>
      <c r="BP40" s="1272" t="str">
        <f>IF($C40="","",IF(ปก!$C$10="กิจกรรมพัฒนาผู้เรียน","-",IF($BP$2="","",IF($D40="พัก","-",IF($D40="ออก","-",VLOOKUP($AW40,$BU$7:$BW$12,3))))))</f>
        <v/>
      </c>
      <c r="BQ40" s="1272" t="str">
        <f>IF($C40="","",IF(ปก!$C$10="กิจกรรมพัฒนาผู้เรียน","-",IF($BQ$2="","",IF($D40="พัก","-",IF($D40="ออก","-",VLOOKUP($AW40,$BU$7:$BW$12,3))))))</f>
        <v/>
      </c>
      <c r="BR40" s="1295" t="str">
        <f>IF($C40="","",IF(ปก!$C$10="กิจกรรมพัฒนาผู้เรียน","-",IF($D40="พัก","-",IF($D40="ออก","-",(ROUND(MODE(BH40:BP40),0))))))</f>
        <v/>
      </c>
      <c r="BS40" s="185"/>
      <c r="BT40" s="140"/>
      <c r="BU40" s="202"/>
      <c r="BV40" s="203"/>
      <c r="BW40" s="202"/>
      <c r="BX40" s="202"/>
      <c r="BY40" s="202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</row>
    <row r="41" spans="1:212" s="141" customFormat="1" ht="18" customHeight="1" thickBot="1" x14ac:dyDescent="0.35">
      <c r="A41" s="1305" t="str">
        <f t="shared" si="44"/>
        <v/>
      </c>
      <c r="B41" s="1243"/>
      <c r="C41" s="114"/>
      <c r="D41" s="115" t="str">
        <f t="shared" si="25"/>
        <v/>
      </c>
      <c r="E41" s="116" t="str">
        <f t="shared" si="21"/>
        <v/>
      </c>
      <c r="F41" s="145"/>
      <c r="G41" s="191" t="str">
        <f t="shared" si="26"/>
        <v/>
      </c>
      <c r="H41" s="952" t="str">
        <f>IF($C41="","",IF(ปก!$C$10="กิจกรรมพัฒนาผู้เรียน",เวลา!$EI42,""))</f>
        <v/>
      </c>
      <c r="I41" s="1207"/>
      <c r="J41" s="1208"/>
      <c r="K41" s="1208"/>
      <c r="L41" s="1208"/>
      <c r="M41" s="1209"/>
      <c r="N41" s="149"/>
      <c r="O41" s="1056" t="str">
        <f t="shared" si="27"/>
        <v/>
      </c>
      <c r="P41" s="1207"/>
      <c r="Q41" s="1208"/>
      <c r="R41" s="1208"/>
      <c r="S41" s="123"/>
      <c r="T41" s="124">
        <f t="shared" si="28"/>
        <v>0</v>
      </c>
      <c r="U41" s="122" t="str">
        <f t="shared" si="29"/>
        <v/>
      </c>
      <c r="V41" s="1053" t="str">
        <f t="shared" si="30"/>
        <v/>
      </c>
      <c r="W41" s="952" t="str">
        <f>IF($C41="","",IF(ปก!$C$10="กิจกรรมพัฒนาผู้เรียน",เวลา!$EI42,""))</f>
        <v/>
      </c>
      <c r="X41" s="1208"/>
      <c r="Y41" s="1208"/>
      <c r="Z41" s="1208"/>
      <c r="AA41" s="1208"/>
      <c r="AB41" s="1208"/>
      <c r="AC41" s="1209"/>
      <c r="AD41" s="192"/>
      <c r="AE41" s="1056" t="str">
        <f t="shared" si="31"/>
        <v/>
      </c>
      <c r="AF41" s="1059"/>
      <c r="AG41" s="1060" t="str">
        <f t="shared" si="32"/>
        <v/>
      </c>
      <c r="AH41" s="1207"/>
      <c r="AI41" s="1208"/>
      <c r="AJ41" s="1208"/>
      <c r="AK41" s="1208"/>
      <c r="AL41" s="1088" t="str">
        <f t="shared" si="33"/>
        <v/>
      </c>
      <c r="AM41" s="1232" t="str">
        <f t="shared" si="34"/>
        <v/>
      </c>
      <c r="AN41" s="1200"/>
      <c r="AO41" s="1235" t="str">
        <f t="shared" si="35"/>
        <v/>
      </c>
      <c r="AP41" s="1075" t="str">
        <f t="shared" si="36"/>
        <v/>
      </c>
      <c r="AQ41" s="1056" t="str">
        <f t="shared" si="37"/>
        <v/>
      </c>
      <c r="AR41" s="1066" t="e">
        <f t="shared" si="13"/>
        <v>#VALUE!</v>
      </c>
      <c r="AS41" s="1067" t="str">
        <f t="shared" si="38"/>
        <v/>
      </c>
      <c r="AT41" s="130" t="str">
        <f>IF(AP41="","",IF(D41="พัก","-",IF(D41="ออก","-",IF(D41="ร","-",IF(D41="มส","-",IF(AG41=0,0,IF(ปก!$C$10="กิจกรรมพัฒนาผู้เรียน",AR41/$AR$5*100,AR41)))))))</f>
        <v/>
      </c>
      <c r="AU41" s="193" t="str">
        <f t="shared" si="39"/>
        <v/>
      </c>
      <c r="AV41" s="132" t="str">
        <f>IF(AU41="","",IF(ปก!$C$10="กิจกรรมพัฒนาผู้เรียน",(VLOOKUP(AT41,AG$79:AI$81,3)),AU41))</f>
        <v/>
      </c>
      <c r="AW41" s="1296" t="str">
        <f t="shared" si="40"/>
        <v/>
      </c>
      <c r="AX41" s="134" t="str">
        <f t="shared" si="41"/>
        <v/>
      </c>
      <c r="AY41" s="733" t="str">
        <f t="shared" si="42"/>
        <v/>
      </c>
      <c r="AZ41" s="1304" t="str">
        <f t="shared" si="43"/>
        <v/>
      </c>
      <c r="BA41" s="1273" t="str">
        <f t="shared" si="22"/>
        <v/>
      </c>
      <c r="BB41" s="137" t="str">
        <f>IF($C41="","",IF(ปก!$C$10="กิจกรรมพัฒนาผู้เรียน","-",IF($D41="พัก","-",IF($D41="ออก","-",VLOOKUP($AW41,$BU$7:$BW$12,3)))))</f>
        <v/>
      </c>
      <c r="BC41" s="137" t="str">
        <f>IF($C41="","",IF(ปก!$C$10="กิจกรรมพัฒนาผู้เรียน","-",IF($D41="พัก","-",IF($D41="ออก","-",VLOOKUP($AW41,$BU$7:$BW$12,3)))))</f>
        <v/>
      </c>
      <c r="BD41" s="137" t="str">
        <f>IF($C41="","",IF(ปก!$C$10="กิจกรรมพัฒนาผู้เรียน","-",IF($D41="พัก","-",IF($D41="ออก","-",VLOOKUP($AW41,$BU$7:$BW$12,3)))))</f>
        <v/>
      </c>
      <c r="BE41" s="137" t="str">
        <f>IF($C41="","",IF(ปก!$C$10="กิจกรรมพัฒนาผู้เรียน","-",IF($D41="พัก","-",IF($D41="ออก","-",VLOOKUP($AW41,$BU$7:$BW$12,3)))))</f>
        <v/>
      </c>
      <c r="BF41" s="137" t="str">
        <f>IF($C41="","",IF(ปก!$C$10="กิจกรรมพัฒนาผู้เรียน","-",IF($D41="พัก","-",IF($D41="ออก","-",VLOOKUP($AW41,$BU$7:$BW$12,3)))))</f>
        <v/>
      </c>
      <c r="BG41" s="1290" t="str">
        <f>IF($C41="","",IF(ปก!$C$10="กิจกรรมพัฒนาผู้เรียน","-",IF($D41="พัก","-",IF($D41="ออก","-",(ROUND(MODE(BB41:BF41),0))))))</f>
        <v/>
      </c>
      <c r="BH41" s="1270" t="str">
        <f>IF($C41="","",IF(ปก!$C$10="กิจกรรมพัฒนาผู้เรียน","-",IF($D41="พัก","-",IF($D41="ออก","-",VLOOKUP($AW41,$BU$7:$BW$12,3)))))</f>
        <v/>
      </c>
      <c r="BI41" s="1270" t="str">
        <f>IF($C41="","",IF(ปก!$C$10="กิจกรรมพัฒนาผู้เรียน","-",IF($D41="พัก","-",IF($D41="ออก","-",VLOOKUP($AW41,$BU$7:$BW$12,3)))))</f>
        <v/>
      </c>
      <c r="BJ41" s="1270" t="str">
        <f>IF($C41="","",IF(ปก!$C$10="กิจกรรมพัฒนาผู้เรียน","-",IF($D41="พัก","-",IF($D41="ออก","-",VLOOKUP($AW41,$BU$7:$BW$12,3)))))</f>
        <v/>
      </c>
      <c r="BK41" s="1270" t="str">
        <f>IF($C41="","",IF(ปก!$C$10="กิจกรรมพัฒนาผู้เรียน","-",IF($D41="พัก","-",IF($D41="ออก","-",VLOOKUP($AW41,$BU$7:$BW$12,3)))))</f>
        <v/>
      </c>
      <c r="BL41" s="1270" t="str">
        <f>IF($C41="","",IF(ปก!$C$10="กิจกรรมพัฒนาผู้เรียน","-",IF($D41="พัก","-",IF($D41="ออก","-",VLOOKUP($AW41,$BU$7:$BW$12,3)))))</f>
        <v/>
      </c>
      <c r="BM41" s="1270" t="str">
        <f>IF($C41="","",IF(ปก!$C$10="กิจกรรมพัฒนาผู้เรียน","-",IF($D41="พัก","-",IF($D41="ออก","-",VLOOKUP($AW41,$BU$7:$BW$12,3)))))</f>
        <v/>
      </c>
      <c r="BN41" s="1270" t="str">
        <f>IF($C41="","",IF(ปก!$C$10="กิจกรรมพัฒนาผู้เรียน","-",IF($D41="พัก","-",IF($D41="ออก","-",VLOOKUP($AW41,$BU$7:$BW$12,3)))))</f>
        <v/>
      </c>
      <c r="BO41" s="1270" t="str">
        <f>IF($C41="","",IF(ปก!$C$10="กิจกรรมพัฒนาผู้เรียน","-",IF($D41="พัก","-",IF($D41="ออก","-",VLOOKUP($AW41,$BU$7:$BW$12,3)))))</f>
        <v/>
      </c>
      <c r="BP41" s="1270" t="str">
        <f>IF($C41="","",IF(ปก!$C$10="กิจกรรมพัฒนาผู้เรียน","-",IF($BP$2="","",IF($D41="พัก","-",IF($D41="ออก","-",VLOOKUP($AW41,$BU$7:$BW$12,3))))))</f>
        <v/>
      </c>
      <c r="BQ41" s="1270" t="str">
        <f>IF($C41="","",IF(ปก!$C$10="กิจกรรมพัฒนาผู้เรียน","-",IF($BQ$2="","",IF($D41="พัก","-",IF($D41="ออก","-",VLOOKUP($AW41,$BU$7:$BW$12,3))))))</f>
        <v/>
      </c>
      <c r="BR41" s="1293" t="str">
        <f>IF($C41="","",IF(ปก!$C$10="กิจกรรมพัฒนาผู้เรียน","-",IF($D41="พัก","-",IF($D41="ออก","-",(ROUND(MODE(BH41:BP41),0))))))</f>
        <v/>
      </c>
      <c r="BS41" s="136"/>
      <c r="BT41" s="140"/>
      <c r="BU41" s="202"/>
      <c r="BV41" s="203"/>
      <c r="BW41" s="202"/>
      <c r="BX41" s="202"/>
      <c r="BY41" s="202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</row>
    <row r="42" spans="1:212" s="141" customFormat="1" ht="18" customHeight="1" thickBot="1" x14ac:dyDescent="0.35">
      <c r="A42" s="1306" t="str">
        <f t="shared" si="44"/>
        <v/>
      </c>
      <c r="B42" s="1244"/>
      <c r="C42" s="144"/>
      <c r="D42" s="115" t="str">
        <f t="shared" si="25"/>
        <v/>
      </c>
      <c r="E42" s="116" t="str">
        <f t="shared" si="21"/>
        <v/>
      </c>
      <c r="F42" s="145"/>
      <c r="G42" s="198" t="str">
        <f t="shared" si="26"/>
        <v/>
      </c>
      <c r="H42" s="953" t="str">
        <f>IF($C42="","",IF(ปก!$C$10="กิจกรรมพัฒนาผู้เรียน",เวลา!$EI43,""))</f>
        <v/>
      </c>
      <c r="I42" s="1210"/>
      <c r="J42" s="1211"/>
      <c r="K42" s="1211"/>
      <c r="L42" s="1211"/>
      <c r="M42" s="1212"/>
      <c r="N42" s="149"/>
      <c r="O42" s="1057" t="str">
        <f t="shared" si="27"/>
        <v/>
      </c>
      <c r="P42" s="1210"/>
      <c r="Q42" s="1211"/>
      <c r="R42" s="1211"/>
      <c r="S42" s="151"/>
      <c r="T42" s="124">
        <f t="shared" si="28"/>
        <v>0</v>
      </c>
      <c r="U42" s="150" t="str">
        <f t="shared" si="29"/>
        <v/>
      </c>
      <c r="V42" s="1054" t="str">
        <f t="shared" si="30"/>
        <v/>
      </c>
      <c r="W42" s="953" t="str">
        <f>IF($C42="","",IF(ปก!$C$10="กิจกรรมพัฒนาผู้เรียน",เวลา!$EI43,""))</f>
        <v/>
      </c>
      <c r="X42" s="1211"/>
      <c r="Y42" s="1211"/>
      <c r="Z42" s="1211"/>
      <c r="AA42" s="1211"/>
      <c r="AB42" s="1211"/>
      <c r="AC42" s="1212"/>
      <c r="AD42" s="192"/>
      <c r="AE42" s="1057" t="str">
        <f t="shared" si="31"/>
        <v/>
      </c>
      <c r="AF42" s="1061"/>
      <c r="AG42" s="1062" t="str">
        <f t="shared" si="32"/>
        <v/>
      </c>
      <c r="AH42" s="1210"/>
      <c r="AI42" s="1211"/>
      <c r="AJ42" s="1211"/>
      <c r="AK42" s="1211"/>
      <c r="AL42" s="1080" t="str">
        <f t="shared" si="33"/>
        <v/>
      </c>
      <c r="AM42" s="1233" t="str">
        <f t="shared" si="34"/>
        <v/>
      </c>
      <c r="AN42" s="1201"/>
      <c r="AO42" s="1236" t="str">
        <f t="shared" si="35"/>
        <v/>
      </c>
      <c r="AP42" s="1078" t="str">
        <f t="shared" si="36"/>
        <v/>
      </c>
      <c r="AQ42" s="1056" t="str">
        <f t="shared" si="37"/>
        <v/>
      </c>
      <c r="AR42" s="1066" t="e">
        <f t="shared" si="13"/>
        <v>#VALUE!</v>
      </c>
      <c r="AS42" s="1068" t="str">
        <f t="shared" si="38"/>
        <v/>
      </c>
      <c r="AT42" s="156" t="str">
        <f>IF(AP42="","",IF(D42="พัก","-",IF(D42="ออก","-",IF(D42="ร","-",IF(D42="มส","-",IF(AG42=0,0,IF(ปก!$C$10="กิจกรรมพัฒนาผู้เรียน",AR42/$AR$5*100,AR42)))))))</f>
        <v/>
      </c>
      <c r="AU42" s="132" t="str">
        <f t="shared" si="39"/>
        <v/>
      </c>
      <c r="AV42" s="132" t="str">
        <f>IF(AU42="","",IF(ปก!$C$10="กิจกรรมพัฒนาผู้เรียน",(VLOOKUP(AT42,AG$79:AI$81,3)),AU42))</f>
        <v/>
      </c>
      <c r="AW42" s="1297" t="str">
        <f t="shared" si="40"/>
        <v/>
      </c>
      <c r="AX42" s="134" t="str">
        <f t="shared" si="41"/>
        <v/>
      </c>
      <c r="AY42" s="1300" t="str">
        <f t="shared" si="42"/>
        <v/>
      </c>
      <c r="AZ42" s="1301" t="str">
        <f t="shared" si="43"/>
        <v/>
      </c>
      <c r="BA42" s="1274" t="str">
        <f t="shared" si="22"/>
        <v/>
      </c>
      <c r="BB42" s="160" t="str">
        <f>IF($C42="","",IF(ปก!$C$10="กิจกรรมพัฒนาผู้เรียน","-",IF($D42="พัก","-",IF($D42="ออก","-",VLOOKUP($AW42,$BU$7:$BW$12,3)))))</f>
        <v/>
      </c>
      <c r="BC42" s="160" t="str">
        <f>IF($C42="","",IF(ปก!$C$10="กิจกรรมพัฒนาผู้เรียน","-",IF($D42="พัก","-",IF($D42="ออก","-",VLOOKUP($AW42,$BU$7:$BW$12,3)))))</f>
        <v/>
      </c>
      <c r="BD42" s="160" t="str">
        <f>IF($C42="","",IF(ปก!$C$10="กิจกรรมพัฒนาผู้เรียน","-",IF($D42="พัก","-",IF($D42="ออก","-",VLOOKUP($AW42,$BU$7:$BW$12,3)))))</f>
        <v/>
      </c>
      <c r="BE42" s="160" t="str">
        <f>IF($C42="","",IF(ปก!$C$10="กิจกรรมพัฒนาผู้เรียน","-",IF($D42="พัก","-",IF($D42="ออก","-",VLOOKUP($AW42,$BU$7:$BW$12,3)))))</f>
        <v/>
      </c>
      <c r="BF42" s="160" t="str">
        <f>IF($C42="","",IF(ปก!$C$10="กิจกรรมพัฒนาผู้เรียน","-",IF($D42="พัก","-",IF($D42="ออก","-",VLOOKUP($AW42,$BU$7:$BW$12,3)))))</f>
        <v/>
      </c>
      <c r="BG42" s="1291" t="str">
        <f>IF($C42="","",IF(ปก!$C$10="กิจกรรมพัฒนาผู้เรียน","-",IF($D42="พัก","-",IF($D42="ออก","-",(ROUND(MODE(BB42:BF42),0))))))</f>
        <v/>
      </c>
      <c r="BH42" s="1271" t="str">
        <f>IF($C42="","",IF(ปก!$C$10="กิจกรรมพัฒนาผู้เรียน","-",IF($D42="พัก","-",IF($D42="ออก","-",VLOOKUP($AW42,$BU$7:$BW$12,3)))))</f>
        <v/>
      </c>
      <c r="BI42" s="1271" t="str">
        <f>IF($C42="","",IF(ปก!$C$10="กิจกรรมพัฒนาผู้เรียน","-",IF($D42="พัก","-",IF($D42="ออก","-",VLOOKUP($AW42,$BU$7:$BW$12,3)))))</f>
        <v/>
      </c>
      <c r="BJ42" s="1271" t="str">
        <f>IF($C42="","",IF(ปก!$C$10="กิจกรรมพัฒนาผู้เรียน","-",IF($D42="พัก","-",IF($D42="ออก","-",VLOOKUP($AW42,$BU$7:$BW$12,3)))))</f>
        <v/>
      </c>
      <c r="BK42" s="1271" t="str">
        <f>IF($C42="","",IF(ปก!$C$10="กิจกรรมพัฒนาผู้เรียน","-",IF($D42="พัก","-",IF($D42="ออก","-",VLOOKUP($AW42,$BU$7:$BW$12,3)))))</f>
        <v/>
      </c>
      <c r="BL42" s="1271" t="str">
        <f>IF($C42="","",IF(ปก!$C$10="กิจกรรมพัฒนาผู้เรียน","-",IF($D42="พัก","-",IF($D42="ออก","-",VLOOKUP($AW42,$BU$7:$BW$12,3)))))</f>
        <v/>
      </c>
      <c r="BM42" s="1271" t="str">
        <f>IF($C42="","",IF(ปก!$C$10="กิจกรรมพัฒนาผู้เรียน","-",IF($D42="พัก","-",IF($D42="ออก","-",VLOOKUP($AW42,$BU$7:$BW$12,3)))))</f>
        <v/>
      </c>
      <c r="BN42" s="1271" t="str">
        <f>IF($C42="","",IF(ปก!$C$10="กิจกรรมพัฒนาผู้เรียน","-",IF($D42="พัก","-",IF($D42="ออก","-",VLOOKUP($AW42,$BU$7:$BW$12,3)))))</f>
        <v/>
      </c>
      <c r="BO42" s="1271" t="str">
        <f>IF($C42="","",IF(ปก!$C$10="กิจกรรมพัฒนาผู้เรียน","-",IF($D42="พัก","-",IF($D42="ออก","-",VLOOKUP($AW42,$BU$7:$BW$12,3)))))</f>
        <v/>
      </c>
      <c r="BP42" s="1271" t="str">
        <f>IF($C42="","",IF(ปก!$C$10="กิจกรรมพัฒนาผู้เรียน","-",IF($BP$2="","",IF($D42="พัก","-",IF($D42="ออก","-",VLOOKUP($AW42,$BU$7:$BW$12,3))))))</f>
        <v/>
      </c>
      <c r="BQ42" s="1271" t="str">
        <f>IF($C42="","",IF(ปก!$C$10="กิจกรรมพัฒนาผู้เรียน","-",IF($BQ$2="","",IF($D42="พัก","-",IF($D42="ออก","-",VLOOKUP($AW42,$BU$7:$BW$12,3))))))</f>
        <v/>
      </c>
      <c r="BR42" s="1294" t="str">
        <f>IF($C42="","",IF(ปก!$C$10="กิจกรรมพัฒนาผู้เรียน","-",IF($D42="พัก","-",IF($D42="ออก","-",(ROUND(MODE(BH42:BP42),0))))))</f>
        <v/>
      </c>
      <c r="BS42" s="159"/>
      <c r="BT42" s="140"/>
      <c r="BU42" s="202"/>
      <c r="BV42" s="203"/>
      <c r="BW42" s="202"/>
      <c r="BX42" s="202"/>
      <c r="BY42" s="202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</row>
    <row r="43" spans="1:212" s="141" customFormat="1" ht="18" customHeight="1" thickBot="1" x14ac:dyDescent="0.35">
      <c r="A43" s="1306" t="str">
        <f t="shared" si="44"/>
        <v/>
      </c>
      <c r="B43" s="1244"/>
      <c r="C43" s="144"/>
      <c r="D43" s="115" t="str">
        <f t="shared" si="25"/>
        <v/>
      </c>
      <c r="E43" s="116" t="str">
        <f t="shared" si="21"/>
        <v/>
      </c>
      <c r="F43" s="145"/>
      <c r="G43" s="198" t="str">
        <f t="shared" si="26"/>
        <v/>
      </c>
      <c r="H43" s="953" t="str">
        <f>IF($C43="","",IF(ปก!$C$10="กิจกรรมพัฒนาผู้เรียน",เวลา!$EI44,""))</f>
        <v/>
      </c>
      <c r="I43" s="1210"/>
      <c r="J43" s="1211"/>
      <c r="K43" s="1211"/>
      <c r="L43" s="1211"/>
      <c r="M43" s="1212"/>
      <c r="N43" s="149"/>
      <c r="O43" s="1057" t="str">
        <f t="shared" si="27"/>
        <v/>
      </c>
      <c r="P43" s="1210"/>
      <c r="Q43" s="1211"/>
      <c r="R43" s="1211"/>
      <c r="S43" s="151"/>
      <c r="T43" s="124">
        <f t="shared" si="28"/>
        <v>0</v>
      </c>
      <c r="U43" s="150" t="str">
        <f t="shared" si="29"/>
        <v/>
      </c>
      <c r="V43" s="1054" t="str">
        <f t="shared" si="30"/>
        <v/>
      </c>
      <c r="W43" s="953" t="str">
        <f>IF($C43="","",IF(ปก!$C$10="กิจกรรมพัฒนาผู้เรียน",เวลา!$EI44,""))</f>
        <v/>
      </c>
      <c r="X43" s="1211"/>
      <c r="Y43" s="1211"/>
      <c r="Z43" s="1211"/>
      <c r="AA43" s="1211"/>
      <c r="AB43" s="1211"/>
      <c r="AC43" s="1212"/>
      <c r="AD43" s="192"/>
      <c r="AE43" s="1057" t="str">
        <f t="shared" si="31"/>
        <v/>
      </c>
      <c r="AF43" s="1061"/>
      <c r="AG43" s="1062" t="str">
        <f t="shared" si="32"/>
        <v/>
      </c>
      <c r="AH43" s="1210"/>
      <c r="AI43" s="1211"/>
      <c r="AJ43" s="1211"/>
      <c r="AK43" s="1211"/>
      <c r="AL43" s="1080" t="str">
        <f t="shared" si="33"/>
        <v/>
      </c>
      <c r="AM43" s="1233" t="str">
        <f t="shared" si="34"/>
        <v/>
      </c>
      <c r="AN43" s="1201"/>
      <c r="AO43" s="1236" t="str">
        <f t="shared" si="35"/>
        <v/>
      </c>
      <c r="AP43" s="1078" t="str">
        <f t="shared" si="36"/>
        <v/>
      </c>
      <c r="AQ43" s="1056" t="str">
        <f t="shared" si="37"/>
        <v/>
      </c>
      <c r="AR43" s="1066" t="e">
        <f t="shared" si="13"/>
        <v>#VALUE!</v>
      </c>
      <c r="AS43" s="1068" t="str">
        <f t="shared" si="38"/>
        <v/>
      </c>
      <c r="AT43" s="156" t="str">
        <f>IF(AP43="","",IF(D43="พัก","-",IF(D43="ออก","-",IF(D43="ร","-",IF(D43="มส","-",IF(AG43=0,0,IF(ปก!$C$10="กิจกรรมพัฒนาผู้เรียน",AR43/$AR$5*100,AR43)))))))</f>
        <v/>
      </c>
      <c r="AU43" s="132" t="str">
        <f t="shared" si="39"/>
        <v/>
      </c>
      <c r="AV43" s="132" t="str">
        <f>IF(AU43="","",IF(ปก!$C$10="กิจกรรมพัฒนาผู้เรียน",(VLOOKUP(AT43,AG$79:AI$81,3)),AU43))</f>
        <v/>
      </c>
      <c r="AW43" s="1297" t="str">
        <f t="shared" si="40"/>
        <v/>
      </c>
      <c r="AX43" s="134" t="str">
        <f t="shared" si="41"/>
        <v/>
      </c>
      <c r="AY43" s="1300" t="str">
        <f t="shared" si="42"/>
        <v/>
      </c>
      <c r="AZ43" s="1301" t="str">
        <f t="shared" si="43"/>
        <v/>
      </c>
      <c r="BA43" s="1274" t="str">
        <f t="shared" si="22"/>
        <v/>
      </c>
      <c r="BB43" s="160" t="str">
        <f>IF($C43="","",IF(ปก!$C$10="กิจกรรมพัฒนาผู้เรียน","-",IF($D43="พัก","-",IF($D43="ออก","-",VLOOKUP($AW43,$BU$7:$BW$12,3)))))</f>
        <v/>
      </c>
      <c r="BC43" s="160" t="str">
        <f>IF($C43="","",IF(ปก!$C$10="กิจกรรมพัฒนาผู้เรียน","-",IF($D43="พัก","-",IF($D43="ออก","-",VLOOKUP($AW43,$BU$7:$BW$12,3)))))</f>
        <v/>
      </c>
      <c r="BD43" s="160" t="str">
        <f>IF($C43="","",IF(ปก!$C$10="กิจกรรมพัฒนาผู้เรียน","-",IF($D43="พัก","-",IF($D43="ออก","-",VLOOKUP($AW43,$BU$7:$BW$12,3)))))</f>
        <v/>
      </c>
      <c r="BE43" s="160" t="str">
        <f>IF($C43="","",IF(ปก!$C$10="กิจกรรมพัฒนาผู้เรียน","-",IF($D43="พัก","-",IF($D43="ออก","-",VLOOKUP($AW43,$BU$7:$BW$12,3)))))</f>
        <v/>
      </c>
      <c r="BF43" s="160" t="str">
        <f>IF($C43="","",IF(ปก!$C$10="กิจกรรมพัฒนาผู้เรียน","-",IF($D43="พัก","-",IF($D43="ออก","-",VLOOKUP($AW43,$BU$7:$BW$12,3)))))</f>
        <v/>
      </c>
      <c r="BG43" s="1291" t="str">
        <f>IF($C43="","",IF(ปก!$C$10="กิจกรรมพัฒนาผู้เรียน","-",IF($D43="พัก","-",IF($D43="ออก","-",(ROUND(MODE(BB43:BF43),0))))))</f>
        <v/>
      </c>
      <c r="BH43" s="1271" t="str">
        <f>IF($C43="","",IF(ปก!$C$10="กิจกรรมพัฒนาผู้เรียน","-",IF($D43="พัก","-",IF($D43="ออก","-",VLOOKUP($AW43,$BU$7:$BW$12,3)))))</f>
        <v/>
      </c>
      <c r="BI43" s="1271" t="str">
        <f>IF($C43="","",IF(ปก!$C$10="กิจกรรมพัฒนาผู้เรียน","-",IF($D43="พัก","-",IF($D43="ออก","-",VLOOKUP($AW43,$BU$7:$BW$12,3)))))</f>
        <v/>
      </c>
      <c r="BJ43" s="1271" t="str">
        <f>IF($C43="","",IF(ปก!$C$10="กิจกรรมพัฒนาผู้เรียน","-",IF($D43="พัก","-",IF($D43="ออก","-",VLOOKUP($AW43,$BU$7:$BW$12,3)))))</f>
        <v/>
      </c>
      <c r="BK43" s="1271" t="str">
        <f>IF($C43="","",IF(ปก!$C$10="กิจกรรมพัฒนาผู้เรียน","-",IF($D43="พัก","-",IF($D43="ออก","-",VLOOKUP($AW43,$BU$7:$BW$12,3)))))</f>
        <v/>
      </c>
      <c r="BL43" s="1271" t="str">
        <f>IF($C43="","",IF(ปก!$C$10="กิจกรรมพัฒนาผู้เรียน","-",IF($D43="พัก","-",IF($D43="ออก","-",VLOOKUP($AW43,$BU$7:$BW$12,3)))))</f>
        <v/>
      </c>
      <c r="BM43" s="1271" t="str">
        <f>IF($C43="","",IF(ปก!$C$10="กิจกรรมพัฒนาผู้เรียน","-",IF($D43="พัก","-",IF($D43="ออก","-",VLOOKUP($AW43,$BU$7:$BW$12,3)))))</f>
        <v/>
      </c>
      <c r="BN43" s="1271" t="str">
        <f>IF($C43="","",IF(ปก!$C$10="กิจกรรมพัฒนาผู้เรียน","-",IF($D43="พัก","-",IF($D43="ออก","-",VLOOKUP($AW43,$BU$7:$BW$12,3)))))</f>
        <v/>
      </c>
      <c r="BO43" s="1271" t="str">
        <f>IF($C43="","",IF(ปก!$C$10="กิจกรรมพัฒนาผู้เรียน","-",IF($D43="พัก","-",IF($D43="ออก","-",VLOOKUP($AW43,$BU$7:$BW$12,3)))))</f>
        <v/>
      </c>
      <c r="BP43" s="1271" t="str">
        <f>IF($C43="","",IF(ปก!$C$10="กิจกรรมพัฒนาผู้เรียน","-",IF($BP$2="","",IF($D43="พัก","-",IF($D43="ออก","-",VLOOKUP($AW43,$BU$7:$BW$12,3))))))</f>
        <v/>
      </c>
      <c r="BQ43" s="1271" t="str">
        <f>IF($C43="","",IF(ปก!$C$10="กิจกรรมพัฒนาผู้เรียน","-",IF($BQ$2="","",IF($D43="พัก","-",IF($D43="ออก","-",VLOOKUP($AW43,$BU$7:$BW$12,3))))))</f>
        <v/>
      </c>
      <c r="BR43" s="1294" t="str">
        <f>IF($C43="","",IF(ปก!$C$10="กิจกรรมพัฒนาผู้เรียน","-",IF($D43="พัก","-",IF($D43="ออก","-",(ROUND(MODE(BH43:BP43),0))))))</f>
        <v/>
      </c>
      <c r="BS43" s="159"/>
      <c r="BT43" s="140"/>
      <c r="BU43" s="202"/>
      <c r="BV43" s="203"/>
      <c r="BW43" s="202"/>
      <c r="BX43" s="202"/>
      <c r="BY43" s="202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</row>
    <row r="44" spans="1:212" s="141" customFormat="1" ht="18" customHeight="1" thickBot="1" x14ac:dyDescent="0.35">
      <c r="A44" s="1306" t="str">
        <f t="shared" si="44"/>
        <v/>
      </c>
      <c r="B44" s="1244"/>
      <c r="C44" s="144"/>
      <c r="D44" s="115" t="str">
        <f t="shared" si="25"/>
        <v/>
      </c>
      <c r="E44" s="116" t="str">
        <f t="shared" si="21"/>
        <v/>
      </c>
      <c r="F44" s="145"/>
      <c r="G44" s="198" t="str">
        <f t="shared" si="26"/>
        <v/>
      </c>
      <c r="H44" s="953" t="str">
        <f>IF($C44="","",IF(ปก!$C$10="กิจกรรมพัฒนาผู้เรียน",เวลา!$EI45,""))</f>
        <v/>
      </c>
      <c r="I44" s="1210"/>
      <c r="J44" s="1211"/>
      <c r="K44" s="1211"/>
      <c r="L44" s="1211"/>
      <c r="M44" s="1212"/>
      <c r="N44" s="149"/>
      <c r="O44" s="1057" t="str">
        <f t="shared" si="27"/>
        <v/>
      </c>
      <c r="P44" s="1210"/>
      <c r="Q44" s="1211"/>
      <c r="R44" s="1211"/>
      <c r="S44" s="151"/>
      <c r="T44" s="124">
        <f t="shared" si="28"/>
        <v>0</v>
      </c>
      <c r="U44" s="150" t="str">
        <f t="shared" si="29"/>
        <v/>
      </c>
      <c r="V44" s="1054" t="str">
        <f t="shared" si="30"/>
        <v/>
      </c>
      <c r="W44" s="953" t="str">
        <f>IF($C44="","",IF(ปก!$C$10="กิจกรรมพัฒนาผู้เรียน",เวลา!$EI45,""))</f>
        <v/>
      </c>
      <c r="X44" s="1211"/>
      <c r="Y44" s="1211"/>
      <c r="Z44" s="1211"/>
      <c r="AA44" s="1211"/>
      <c r="AB44" s="1211"/>
      <c r="AC44" s="1212"/>
      <c r="AD44" s="192"/>
      <c r="AE44" s="1057" t="str">
        <f t="shared" si="31"/>
        <v/>
      </c>
      <c r="AF44" s="1061"/>
      <c r="AG44" s="1062" t="str">
        <f t="shared" si="32"/>
        <v/>
      </c>
      <c r="AH44" s="1210"/>
      <c r="AI44" s="1211"/>
      <c r="AJ44" s="1211"/>
      <c r="AK44" s="1211"/>
      <c r="AL44" s="1080" t="str">
        <f t="shared" si="33"/>
        <v/>
      </c>
      <c r="AM44" s="1233" t="str">
        <f t="shared" si="34"/>
        <v/>
      </c>
      <c r="AN44" s="1201"/>
      <c r="AO44" s="1236" t="str">
        <f t="shared" si="35"/>
        <v/>
      </c>
      <c r="AP44" s="1078" t="str">
        <f t="shared" si="36"/>
        <v/>
      </c>
      <c r="AQ44" s="1056" t="str">
        <f t="shared" si="37"/>
        <v/>
      </c>
      <c r="AR44" s="1066" t="e">
        <f t="shared" si="13"/>
        <v>#VALUE!</v>
      </c>
      <c r="AS44" s="1068" t="str">
        <f t="shared" si="38"/>
        <v/>
      </c>
      <c r="AT44" s="156" t="str">
        <f>IF(AP44="","",IF(D44="พัก","-",IF(D44="ออก","-",IF(D44="ร","-",IF(D44="มส","-",IF(AG44=0,0,IF(ปก!$C$10="กิจกรรมพัฒนาผู้เรียน",AR44/$AR$5*100,AR44)))))))</f>
        <v/>
      </c>
      <c r="AU44" s="132" t="str">
        <f t="shared" si="39"/>
        <v/>
      </c>
      <c r="AV44" s="132" t="str">
        <f>IF(AU44="","",IF(ปก!$C$10="กิจกรรมพัฒนาผู้เรียน",(VLOOKUP(AT44,AG$79:AI$81,3)),AU44))</f>
        <v/>
      </c>
      <c r="AW44" s="1297" t="str">
        <f t="shared" si="40"/>
        <v/>
      </c>
      <c r="AX44" s="134" t="str">
        <f t="shared" si="41"/>
        <v/>
      </c>
      <c r="AY44" s="1300" t="str">
        <f t="shared" si="42"/>
        <v/>
      </c>
      <c r="AZ44" s="1301" t="str">
        <f t="shared" si="43"/>
        <v/>
      </c>
      <c r="BA44" s="1274" t="str">
        <f t="shared" si="22"/>
        <v/>
      </c>
      <c r="BB44" s="160" t="str">
        <f>IF($C44="","",IF(ปก!$C$10="กิจกรรมพัฒนาผู้เรียน","-",IF($D44="พัก","-",IF($D44="ออก","-",VLOOKUP($AW44,$BU$7:$BW$12,3)))))</f>
        <v/>
      </c>
      <c r="BC44" s="160" t="str">
        <f>IF($C44="","",IF(ปก!$C$10="กิจกรรมพัฒนาผู้เรียน","-",IF($D44="พัก","-",IF($D44="ออก","-",VLOOKUP($AW44,$BU$7:$BW$12,3)))))</f>
        <v/>
      </c>
      <c r="BD44" s="160" t="str">
        <f>IF($C44="","",IF(ปก!$C$10="กิจกรรมพัฒนาผู้เรียน","-",IF($D44="พัก","-",IF($D44="ออก","-",VLOOKUP($AW44,$BU$7:$BW$12,3)))))</f>
        <v/>
      </c>
      <c r="BE44" s="160" t="str">
        <f>IF($C44="","",IF(ปก!$C$10="กิจกรรมพัฒนาผู้เรียน","-",IF($D44="พัก","-",IF($D44="ออก","-",VLOOKUP($AW44,$BU$7:$BW$12,3)))))</f>
        <v/>
      </c>
      <c r="BF44" s="160" t="str">
        <f>IF($C44="","",IF(ปก!$C$10="กิจกรรมพัฒนาผู้เรียน","-",IF($D44="พัก","-",IF($D44="ออก","-",VLOOKUP($AW44,$BU$7:$BW$12,3)))))</f>
        <v/>
      </c>
      <c r="BG44" s="1291" t="str">
        <f>IF($C44="","",IF(ปก!$C$10="กิจกรรมพัฒนาผู้เรียน","-",IF($D44="พัก","-",IF($D44="ออก","-",(ROUND(MODE(BB44:BF44),0))))))</f>
        <v/>
      </c>
      <c r="BH44" s="1271" t="str">
        <f>IF($C44="","",IF(ปก!$C$10="กิจกรรมพัฒนาผู้เรียน","-",IF($D44="พัก","-",IF($D44="ออก","-",VLOOKUP($AW44,$BU$7:$BW$12,3)))))</f>
        <v/>
      </c>
      <c r="BI44" s="1271" t="str">
        <f>IF($C44="","",IF(ปก!$C$10="กิจกรรมพัฒนาผู้เรียน","-",IF($D44="พัก","-",IF($D44="ออก","-",VLOOKUP($AW44,$BU$7:$BW$12,3)))))</f>
        <v/>
      </c>
      <c r="BJ44" s="1271" t="str">
        <f>IF($C44="","",IF(ปก!$C$10="กิจกรรมพัฒนาผู้เรียน","-",IF($D44="พัก","-",IF($D44="ออก","-",VLOOKUP($AW44,$BU$7:$BW$12,3)))))</f>
        <v/>
      </c>
      <c r="BK44" s="1271" t="str">
        <f>IF($C44="","",IF(ปก!$C$10="กิจกรรมพัฒนาผู้เรียน","-",IF($D44="พัก","-",IF($D44="ออก","-",VLOOKUP($AW44,$BU$7:$BW$12,3)))))</f>
        <v/>
      </c>
      <c r="BL44" s="1271" t="str">
        <f>IF($C44="","",IF(ปก!$C$10="กิจกรรมพัฒนาผู้เรียน","-",IF($D44="พัก","-",IF($D44="ออก","-",VLOOKUP($AW44,$BU$7:$BW$12,3)))))</f>
        <v/>
      </c>
      <c r="BM44" s="1271" t="str">
        <f>IF($C44="","",IF(ปก!$C$10="กิจกรรมพัฒนาผู้เรียน","-",IF($D44="พัก","-",IF($D44="ออก","-",VLOOKUP($AW44,$BU$7:$BW$12,3)))))</f>
        <v/>
      </c>
      <c r="BN44" s="1271" t="str">
        <f>IF($C44="","",IF(ปก!$C$10="กิจกรรมพัฒนาผู้เรียน","-",IF($D44="พัก","-",IF($D44="ออก","-",VLOOKUP($AW44,$BU$7:$BW$12,3)))))</f>
        <v/>
      </c>
      <c r="BO44" s="1271" t="str">
        <f>IF($C44="","",IF(ปก!$C$10="กิจกรรมพัฒนาผู้เรียน","-",IF($D44="พัก","-",IF($D44="ออก","-",VLOOKUP($AW44,$BU$7:$BW$12,3)))))</f>
        <v/>
      </c>
      <c r="BP44" s="1271" t="str">
        <f>IF($C44="","",IF(ปก!$C$10="กิจกรรมพัฒนาผู้เรียน","-",IF($BP$2="","",IF($D44="พัก","-",IF($D44="ออก","-",VLOOKUP($AW44,$BU$7:$BW$12,3))))))</f>
        <v/>
      </c>
      <c r="BQ44" s="1271" t="str">
        <f>IF($C44="","",IF(ปก!$C$10="กิจกรรมพัฒนาผู้เรียน","-",IF($BQ$2="","",IF($D44="พัก","-",IF($D44="ออก","-",VLOOKUP($AW44,$BU$7:$BW$12,3))))))</f>
        <v/>
      </c>
      <c r="BR44" s="1294" t="str">
        <f>IF($C44="","",IF(ปก!$C$10="กิจกรรมพัฒนาผู้เรียน","-",IF($D44="พัก","-",IF($D44="ออก","-",(ROUND(MODE(BH44:BP44),0))))))</f>
        <v/>
      </c>
      <c r="BS44" s="159"/>
      <c r="BT44" s="140"/>
      <c r="BU44" s="202"/>
      <c r="BV44" s="203"/>
      <c r="BW44" s="202"/>
      <c r="BX44" s="202"/>
      <c r="BY44" s="202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</row>
    <row r="45" spans="1:212" s="141" customFormat="1" ht="18" customHeight="1" thickBot="1" x14ac:dyDescent="0.35">
      <c r="A45" s="1307" t="str">
        <f t="shared" si="44"/>
        <v/>
      </c>
      <c r="B45" s="1245"/>
      <c r="C45" s="167"/>
      <c r="D45" s="168" t="str">
        <f t="shared" si="25"/>
        <v/>
      </c>
      <c r="E45" s="116" t="str">
        <f t="shared" si="21"/>
        <v/>
      </c>
      <c r="F45" s="169"/>
      <c r="G45" s="199" t="str">
        <f t="shared" si="26"/>
        <v/>
      </c>
      <c r="H45" s="954" t="str">
        <f>IF($C45="","",IF(ปก!$C$10="กิจกรรมพัฒนาผู้เรียน",เวลา!$EI46,""))</f>
        <v/>
      </c>
      <c r="I45" s="1213"/>
      <c r="J45" s="1214"/>
      <c r="K45" s="1214"/>
      <c r="L45" s="1214"/>
      <c r="M45" s="1215"/>
      <c r="N45" s="173"/>
      <c r="O45" s="1058" t="str">
        <f t="shared" si="27"/>
        <v/>
      </c>
      <c r="P45" s="1213"/>
      <c r="Q45" s="1214"/>
      <c r="R45" s="1214"/>
      <c r="S45" s="175"/>
      <c r="T45" s="176">
        <f t="shared" si="28"/>
        <v>0</v>
      </c>
      <c r="U45" s="174" t="str">
        <f t="shared" si="29"/>
        <v/>
      </c>
      <c r="V45" s="1055" t="str">
        <f t="shared" si="30"/>
        <v/>
      </c>
      <c r="W45" s="954" t="str">
        <f>IF($C45="","",IF(ปก!$C$10="กิจกรรมพัฒนาผู้เรียน",เวลา!$EI46,""))</f>
        <v/>
      </c>
      <c r="X45" s="1214"/>
      <c r="Y45" s="1214"/>
      <c r="Z45" s="1214"/>
      <c r="AA45" s="1214"/>
      <c r="AB45" s="1214"/>
      <c r="AC45" s="1215"/>
      <c r="AD45" s="200"/>
      <c r="AE45" s="1058" t="str">
        <f t="shared" si="31"/>
        <v/>
      </c>
      <c r="AF45" s="1063"/>
      <c r="AG45" s="1064" t="str">
        <f t="shared" si="32"/>
        <v/>
      </c>
      <c r="AH45" s="1213"/>
      <c r="AI45" s="1214"/>
      <c r="AJ45" s="1214"/>
      <c r="AK45" s="1214"/>
      <c r="AL45" s="1081" t="str">
        <f t="shared" si="33"/>
        <v/>
      </c>
      <c r="AM45" s="1234" t="str">
        <f t="shared" si="34"/>
        <v/>
      </c>
      <c r="AN45" s="1202"/>
      <c r="AO45" s="1237" t="str">
        <f t="shared" si="35"/>
        <v/>
      </c>
      <c r="AP45" s="1079" t="str">
        <f t="shared" si="36"/>
        <v/>
      </c>
      <c r="AQ45" s="1056" t="str">
        <f t="shared" si="37"/>
        <v/>
      </c>
      <c r="AR45" s="1066" t="e">
        <f t="shared" si="13"/>
        <v>#VALUE!</v>
      </c>
      <c r="AS45" s="1069" t="str">
        <f t="shared" si="38"/>
        <v/>
      </c>
      <c r="AT45" s="181" t="str">
        <f>IF(AP45="","",IF(D45="พัก","-",IF(D45="ออก","-",IF(D45="ร","-",IF(D45="มส","-",IF(AG45=0,0,IF(ปก!$C$10="กิจกรรมพัฒนาผู้เรียน",AR45/$AR$5*100,AR45)))))))</f>
        <v/>
      </c>
      <c r="AU45" s="201" t="str">
        <f t="shared" si="39"/>
        <v/>
      </c>
      <c r="AV45" s="132" t="str">
        <f>IF(AU45="","",IF(ปก!$C$10="กิจกรรมพัฒนาผู้เรียน",(VLOOKUP(AT45,AG$79:AI$81,3)),AU45))</f>
        <v/>
      </c>
      <c r="AW45" s="1298" t="str">
        <f t="shared" si="40"/>
        <v/>
      </c>
      <c r="AX45" s="134" t="str">
        <f t="shared" si="41"/>
        <v/>
      </c>
      <c r="AY45" s="1302" t="str">
        <f t="shared" si="42"/>
        <v/>
      </c>
      <c r="AZ45" s="1303" t="str">
        <f t="shared" si="43"/>
        <v/>
      </c>
      <c r="BA45" s="1275" t="str">
        <f t="shared" si="22"/>
        <v/>
      </c>
      <c r="BB45" s="187" t="str">
        <f>IF($C45="","",IF(ปก!$C$10="กิจกรรมพัฒนาผู้เรียน","-",IF($D45="พัก","-",IF($D45="ออก","-",VLOOKUP($AW45,$BU$7:$BW$12,3)))))</f>
        <v/>
      </c>
      <c r="BC45" s="187" t="str">
        <f>IF($C45="","",IF(ปก!$C$10="กิจกรรมพัฒนาผู้เรียน","-",IF($D45="พัก","-",IF($D45="ออก","-",VLOOKUP($AW45,$BU$7:$BW$12,3)))))</f>
        <v/>
      </c>
      <c r="BD45" s="187" t="str">
        <f>IF($C45="","",IF(ปก!$C$10="กิจกรรมพัฒนาผู้เรียน","-",IF($D45="พัก","-",IF($D45="ออก","-",VLOOKUP($AW45,$BU$7:$BW$12,3)))))</f>
        <v/>
      </c>
      <c r="BE45" s="187" t="str">
        <f>IF($C45="","",IF(ปก!$C$10="กิจกรรมพัฒนาผู้เรียน","-",IF($D45="พัก","-",IF($D45="ออก","-",VLOOKUP($AW45,$BU$7:$BW$12,3)))))</f>
        <v/>
      </c>
      <c r="BF45" s="187" t="str">
        <f>IF($C45="","",IF(ปก!$C$10="กิจกรรมพัฒนาผู้เรียน","-",IF($D45="พัก","-",IF($D45="ออก","-",VLOOKUP($AW45,$BU$7:$BW$12,3)))))</f>
        <v/>
      </c>
      <c r="BG45" s="1292" t="str">
        <f>IF($C45="","",IF(ปก!$C$10="กิจกรรมพัฒนาผู้เรียน","-",IF($D45="พัก","-",IF($D45="ออก","-",(ROUND(MODE(BB45:BF45),0))))))</f>
        <v/>
      </c>
      <c r="BH45" s="1272" t="str">
        <f>IF($C45="","",IF(ปก!$C$10="กิจกรรมพัฒนาผู้เรียน","-",IF($D45="พัก","-",IF($D45="ออก","-",VLOOKUP($AW45,$BU$7:$BW$12,3)))))</f>
        <v/>
      </c>
      <c r="BI45" s="1272" t="str">
        <f>IF($C45="","",IF(ปก!$C$10="กิจกรรมพัฒนาผู้เรียน","-",IF($D45="พัก","-",IF($D45="ออก","-",VLOOKUP($AW45,$BU$7:$BW$12,3)))))</f>
        <v/>
      </c>
      <c r="BJ45" s="1272" t="str">
        <f>IF($C45="","",IF(ปก!$C$10="กิจกรรมพัฒนาผู้เรียน","-",IF($D45="พัก","-",IF($D45="ออก","-",VLOOKUP($AW45,$BU$7:$BW$12,3)))))</f>
        <v/>
      </c>
      <c r="BK45" s="1272" t="str">
        <f>IF($C45="","",IF(ปก!$C$10="กิจกรรมพัฒนาผู้เรียน","-",IF($D45="พัก","-",IF($D45="ออก","-",VLOOKUP($AW45,$BU$7:$BW$12,3)))))</f>
        <v/>
      </c>
      <c r="BL45" s="1272" t="str">
        <f>IF($C45="","",IF(ปก!$C$10="กิจกรรมพัฒนาผู้เรียน","-",IF($D45="พัก","-",IF($D45="ออก","-",VLOOKUP($AW45,$BU$7:$BW$12,3)))))</f>
        <v/>
      </c>
      <c r="BM45" s="1272" t="str">
        <f>IF($C45="","",IF(ปก!$C$10="กิจกรรมพัฒนาผู้เรียน","-",IF($D45="พัก","-",IF($D45="ออก","-",VLOOKUP($AW45,$BU$7:$BW$12,3)))))</f>
        <v/>
      </c>
      <c r="BN45" s="1272" t="str">
        <f>IF($C45="","",IF(ปก!$C$10="กิจกรรมพัฒนาผู้เรียน","-",IF($D45="พัก","-",IF($D45="ออก","-",VLOOKUP($AW45,$BU$7:$BW$12,3)))))</f>
        <v/>
      </c>
      <c r="BO45" s="1272" t="str">
        <f>IF($C45="","",IF(ปก!$C$10="กิจกรรมพัฒนาผู้เรียน","-",IF($D45="พัก","-",IF($D45="ออก","-",VLOOKUP($AW45,$BU$7:$BW$12,3)))))</f>
        <v/>
      </c>
      <c r="BP45" s="1272" t="str">
        <f>IF($C45="","",IF(ปก!$C$10="กิจกรรมพัฒนาผู้เรียน","-",IF($BP$2="","",IF($D45="พัก","-",IF($D45="ออก","-",VLOOKUP($AW45,$BU$7:$BW$12,3))))))</f>
        <v/>
      </c>
      <c r="BQ45" s="1272" t="str">
        <f>IF($C45="","",IF(ปก!$C$10="กิจกรรมพัฒนาผู้เรียน","-",IF($BQ$2="","",IF($D45="พัก","-",IF($D45="ออก","-",VLOOKUP($AW45,$BU$7:$BW$12,3))))))</f>
        <v/>
      </c>
      <c r="BR45" s="1295" t="str">
        <f>IF($C45="","",IF(ปก!$C$10="กิจกรรมพัฒนาผู้เรียน","-",IF($D45="พัก","-",IF($D45="ออก","-",(ROUND(MODE(BH45:BP45),0))))))</f>
        <v/>
      </c>
      <c r="BS45" s="185"/>
      <c r="BT45" s="140"/>
      <c r="BU45" s="202"/>
      <c r="BV45" s="203"/>
      <c r="BW45" s="202"/>
      <c r="BX45" s="202"/>
      <c r="BY45" s="202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</row>
    <row r="46" spans="1:212" s="141" customFormat="1" ht="18" customHeight="1" thickBot="1" x14ac:dyDescent="0.35">
      <c r="A46" s="1305" t="str">
        <f t="shared" si="44"/>
        <v/>
      </c>
      <c r="B46" s="1243"/>
      <c r="C46" s="114"/>
      <c r="D46" s="115" t="str">
        <f t="shared" si="25"/>
        <v/>
      </c>
      <c r="E46" s="116" t="str">
        <f t="shared" si="21"/>
        <v/>
      </c>
      <c r="F46" s="145"/>
      <c r="G46" s="191" t="str">
        <f t="shared" si="26"/>
        <v/>
      </c>
      <c r="H46" s="952" t="str">
        <f>IF($C46="","",IF(ปก!$C$10="กิจกรรมพัฒนาผู้เรียน",เวลา!$EI47,""))</f>
        <v/>
      </c>
      <c r="I46" s="1207"/>
      <c r="J46" s="1208"/>
      <c r="K46" s="1208"/>
      <c r="L46" s="1208"/>
      <c r="M46" s="1209"/>
      <c r="N46" s="149"/>
      <c r="O46" s="1056" t="str">
        <f t="shared" si="27"/>
        <v/>
      </c>
      <c r="P46" s="1207"/>
      <c r="Q46" s="1208"/>
      <c r="R46" s="1208"/>
      <c r="S46" s="123"/>
      <c r="T46" s="124">
        <f t="shared" si="28"/>
        <v>0</v>
      </c>
      <c r="U46" s="122" t="str">
        <f t="shared" si="29"/>
        <v/>
      </c>
      <c r="V46" s="1053" t="str">
        <f t="shared" si="30"/>
        <v/>
      </c>
      <c r="W46" s="952" t="str">
        <f>IF($C46="","",IF(ปก!$C$10="กิจกรรมพัฒนาผู้เรียน",เวลา!$EI47,""))</f>
        <v/>
      </c>
      <c r="X46" s="1208"/>
      <c r="Y46" s="1208"/>
      <c r="Z46" s="1208"/>
      <c r="AA46" s="1208"/>
      <c r="AB46" s="1208"/>
      <c r="AC46" s="1209"/>
      <c r="AD46" s="192"/>
      <c r="AE46" s="1056" t="str">
        <f t="shared" si="31"/>
        <v/>
      </c>
      <c r="AF46" s="1059"/>
      <c r="AG46" s="1060" t="str">
        <f t="shared" si="32"/>
        <v/>
      </c>
      <c r="AH46" s="1207"/>
      <c r="AI46" s="1208"/>
      <c r="AJ46" s="1208"/>
      <c r="AK46" s="1208"/>
      <c r="AL46" s="1088" t="str">
        <f t="shared" si="33"/>
        <v/>
      </c>
      <c r="AM46" s="1232" t="str">
        <f t="shared" si="34"/>
        <v/>
      </c>
      <c r="AN46" s="1200"/>
      <c r="AO46" s="1235" t="str">
        <f t="shared" si="35"/>
        <v/>
      </c>
      <c r="AP46" s="1075" t="str">
        <f t="shared" si="36"/>
        <v/>
      </c>
      <c r="AQ46" s="1056" t="str">
        <f t="shared" si="37"/>
        <v/>
      </c>
      <c r="AR46" s="1066" t="e">
        <f t="shared" si="13"/>
        <v>#VALUE!</v>
      </c>
      <c r="AS46" s="1067" t="str">
        <f t="shared" si="38"/>
        <v/>
      </c>
      <c r="AT46" s="130" t="str">
        <f>IF(AP46="","",IF(D46="พัก","-",IF(D46="ออก","-",IF(D46="ร","-",IF(D46="มส","-",IF(AG46=0,0,IF(ปก!$C$10="กิจกรรมพัฒนาผู้เรียน",AR46/$AR$5*100,AR46)))))))</f>
        <v/>
      </c>
      <c r="AU46" s="193" t="str">
        <f t="shared" si="39"/>
        <v/>
      </c>
      <c r="AV46" s="132" t="str">
        <f>IF(AU46="","",IF(ปก!$C$10="กิจกรรมพัฒนาผู้เรียน",(VLOOKUP(AT46,AG$79:AI$81,3)),AU46))</f>
        <v/>
      </c>
      <c r="AW46" s="1296" t="str">
        <f t="shared" si="40"/>
        <v/>
      </c>
      <c r="AX46" s="134" t="str">
        <f t="shared" si="41"/>
        <v/>
      </c>
      <c r="AY46" s="733" t="str">
        <f t="shared" si="42"/>
        <v/>
      </c>
      <c r="AZ46" s="1304" t="str">
        <f t="shared" si="43"/>
        <v/>
      </c>
      <c r="BA46" s="1273" t="str">
        <f t="shared" si="22"/>
        <v/>
      </c>
      <c r="BB46" s="137" t="str">
        <f>IF($C46="","",IF(ปก!$C$10="กิจกรรมพัฒนาผู้เรียน","-",IF($D46="พัก","-",IF($D46="ออก","-",VLOOKUP($AW46,$BU$7:$BW$12,3)))))</f>
        <v/>
      </c>
      <c r="BC46" s="137" t="str">
        <f>IF($C46="","",IF(ปก!$C$10="กิจกรรมพัฒนาผู้เรียน","-",IF($D46="พัก","-",IF($D46="ออก","-",VLOOKUP($AW46,$BU$7:$BW$12,3)))))</f>
        <v/>
      </c>
      <c r="BD46" s="137" t="str">
        <f>IF($C46="","",IF(ปก!$C$10="กิจกรรมพัฒนาผู้เรียน","-",IF($D46="พัก","-",IF($D46="ออก","-",VLOOKUP($AW46,$BU$7:$BW$12,3)))))</f>
        <v/>
      </c>
      <c r="BE46" s="137" t="str">
        <f>IF($C46="","",IF(ปก!$C$10="กิจกรรมพัฒนาผู้เรียน","-",IF($D46="พัก","-",IF($D46="ออก","-",VLOOKUP($AW46,$BU$7:$BW$12,3)))))</f>
        <v/>
      </c>
      <c r="BF46" s="137" t="str">
        <f>IF($C46="","",IF(ปก!$C$10="กิจกรรมพัฒนาผู้เรียน","-",IF($D46="พัก","-",IF($D46="ออก","-",VLOOKUP($AW46,$BU$7:$BW$12,3)))))</f>
        <v/>
      </c>
      <c r="BG46" s="1290" t="str">
        <f>IF($C46="","",IF(ปก!$C$10="กิจกรรมพัฒนาผู้เรียน","-",IF($D46="พัก","-",IF($D46="ออก","-",(ROUND(MODE(BB46:BF46),0))))))</f>
        <v/>
      </c>
      <c r="BH46" s="1270" t="str">
        <f>IF($C46="","",IF(ปก!$C$10="กิจกรรมพัฒนาผู้เรียน","-",IF($D46="พัก","-",IF($D46="ออก","-",VLOOKUP($AW46,$BU$7:$BW$12,3)))))</f>
        <v/>
      </c>
      <c r="BI46" s="1270" t="str">
        <f>IF($C46="","",IF(ปก!$C$10="กิจกรรมพัฒนาผู้เรียน","-",IF($D46="พัก","-",IF($D46="ออก","-",VLOOKUP($AW46,$BU$7:$BW$12,3)))))</f>
        <v/>
      </c>
      <c r="BJ46" s="1270" t="str">
        <f>IF($C46="","",IF(ปก!$C$10="กิจกรรมพัฒนาผู้เรียน","-",IF($D46="พัก","-",IF($D46="ออก","-",VLOOKUP($AW46,$BU$7:$BW$12,3)))))</f>
        <v/>
      </c>
      <c r="BK46" s="1270" t="str">
        <f>IF($C46="","",IF(ปก!$C$10="กิจกรรมพัฒนาผู้เรียน","-",IF($D46="พัก","-",IF($D46="ออก","-",VLOOKUP($AW46,$BU$7:$BW$12,3)))))</f>
        <v/>
      </c>
      <c r="BL46" s="1270" t="str">
        <f>IF($C46="","",IF(ปก!$C$10="กิจกรรมพัฒนาผู้เรียน","-",IF($D46="พัก","-",IF($D46="ออก","-",VLOOKUP($AW46,$BU$7:$BW$12,3)))))</f>
        <v/>
      </c>
      <c r="BM46" s="1270" t="str">
        <f>IF($C46="","",IF(ปก!$C$10="กิจกรรมพัฒนาผู้เรียน","-",IF($D46="พัก","-",IF($D46="ออก","-",VLOOKUP($AW46,$BU$7:$BW$12,3)))))</f>
        <v/>
      </c>
      <c r="BN46" s="1270" t="str">
        <f>IF($C46="","",IF(ปก!$C$10="กิจกรรมพัฒนาผู้เรียน","-",IF($D46="พัก","-",IF($D46="ออก","-",VLOOKUP($AW46,$BU$7:$BW$12,3)))))</f>
        <v/>
      </c>
      <c r="BO46" s="1270" t="str">
        <f>IF($C46="","",IF(ปก!$C$10="กิจกรรมพัฒนาผู้เรียน","-",IF($D46="พัก","-",IF($D46="ออก","-",VLOOKUP($AW46,$BU$7:$BW$12,3)))))</f>
        <v/>
      </c>
      <c r="BP46" s="1270" t="str">
        <f>IF($C46="","",IF(ปก!$C$10="กิจกรรมพัฒนาผู้เรียน","-",IF($BP$2="","",IF($D46="พัก","-",IF($D46="ออก","-",VLOOKUP($AW46,$BU$7:$BW$12,3))))))</f>
        <v/>
      </c>
      <c r="BQ46" s="1270" t="str">
        <f>IF($C46="","",IF(ปก!$C$10="กิจกรรมพัฒนาผู้เรียน","-",IF($BQ$2="","",IF($D46="พัก","-",IF($D46="ออก","-",VLOOKUP($AW46,$BU$7:$BW$12,3))))))</f>
        <v/>
      </c>
      <c r="BR46" s="1293" t="str">
        <f>IF($C46="","",IF(ปก!$C$10="กิจกรรมพัฒนาผู้เรียน","-",IF($D46="พัก","-",IF($D46="ออก","-",(ROUND(MODE(BH46:BP46),0))))))</f>
        <v/>
      </c>
      <c r="BS46" s="136"/>
      <c r="BT46" s="140"/>
      <c r="BU46" s="202"/>
      <c r="BV46" s="203"/>
      <c r="BW46" s="202"/>
      <c r="BX46" s="202"/>
      <c r="BY46" s="202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</row>
    <row r="47" spans="1:212" s="141" customFormat="1" ht="18" customHeight="1" thickBot="1" x14ac:dyDescent="0.35">
      <c r="A47" s="1306" t="str">
        <f t="shared" si="44"/>
        <v/>
      </c>
      <c r="B47" s="1244"/>
      <c r="C47" s="144"/>
      <c r="D47" s="115" t="str">
        <f t="shared" si="25"/>
        <v/>
      </c>
      <c r="E47" s="116" t="str">
        <f t="shared" si="21"/>
        <v/>
      </c>
      <c r="F47" s="145"/>
      <c r="G47" s="198" t="str">
        <f t="shared" si="26"/>
        <v/>
      </c>
      <c r="H47" s="953" t="str">
        <f>IF($C47="","",IF(ปก!$C$10="กิจกรรมพัฒนาผู้เรียน",เวลา!$EI48,""))</f>
        <v/>
      </c>
      <c r="I47" s="1210"/>
      <c r="J47" s="1211"/>
      <c r="K47" s="1211"/>
      <c r="L47" s="1211"/>
      <c r="M47" s="1212"/>
      <c r="N47" s="149"/>
      <c r="O47" s="1057" t="str">
        <f t="shared" si="27"/>
        <v/>
      </c>
      <c r="P47" s="1210"/>
      <c r="Q47" s="1211"/>
      <c r="R47" s="1211"/>
      <c r="S47" s="151"/>
      <c r="T47" s="124">
        <f t="shared" si="28"/>
        <v>0</v>
      </c>
      <c r="U47" s="150" t="str">
        <f t="shared" si="29"/>
        <v/>
      </c>
      <c r="V47" s="1054" t="str">
        <f t="shared" si="30"/>
        <v/>
      </c>
      <c r="W47" s="953" t="str">
        <f>IF($C47="","",IF(ปก!$C$10="กิจกรรมพัฒนาผู้เรียน",เวลา!$EI48,""))</f>
        <v/>
      </c>
      <c r="X47" s="1211"/>
      <c r="Y47" s="1211"/>
      <c r="Z47" s="1211"/>
      <c r="AA47" s="1211"/>
      <c r="AB47" s="1211"/>
      <c r="AC47" s="1212"/>
      <c r="AD47" s="192"/>
      <c r="AE47" s="1057" t="str">
        <f t="shared" si="31"/>
        <v/>
      </c>
      <c r="AF47" s="1061"/>
      <c r="AG47" s="1062" t="str">
        <f t="shared" si="32"/>
        <v/>
      </c>
      <c r="AH47" s="1210"/>
      <c r="AI47" s="1211"/>
      <c r="AJ47" s="1211"/>
      <c r="AK47" s="1211"/>
      <c r="AL47" s="1080" t="str">
        <f t="shared" si="33"/>
        <v/>
      </c>
      <c r="AM47" s="1233" t="str">
        <f t="shared" si="34"/>
        <v/>
      </c>
      <c r="AN47" s="1201"/>
      <c r="AO47" s="1236" t="str">
        <f t="shared" si="35"/>
        <v/>
      </c>
      <c r="AP47" s="1078" t="str">
        <f t="shared" si="36"/>
        <v/>
      </c>
      <c r="AQ47" s="1056" t="str">
        <f t="shared" si="37"/>
        <v/>
      </c>
      <c r="AR47" s="1066" t="e">
        <f t="shared" si="13"/>
        <v>#VALUE!</v>
      </c>
      <c r="AS47" s="1068" t="str">
        <f t="shared" si="38"/>
        <v/>
      </c>
      <c r="AT47" s="156" t="str">
        <f>IF(AP47="","",IF(D47="พัก","-",IF(D47="ออก","-",IF(D47="ร","-",IF(D47="มส","-",IF(AG47=0,0,IF(ปก!$C$10="กิจกรรมพัฒนาผู้เรียน",AR47/$AR$5*100,AR47)))))))</f>
        <v/>
      </c>
      <c r="AU47" s="132" t="str">
        <f t="shared" si="39"/>
        <v/>
      </c>
      <c r="AV47" s="132" t="str">
        <f>IF(AU47="","",IF(ปก!$C$10="กิจกรรมพัฒนาผู้เรียน",(VLOOKUP(AT47,AG$79:AI$81,3)),AU47))</f>
        <v/>
      </c>
      <c r="AW47" s="1297" t="str">
        <f t="shared" si="40"/>
        <v/>
      </c>
      <c r="AX47" s="134" t="str">
        <f t="shared" si="41"/>
        <v/>
      </c>
      <c r="AY47" s="1300" t="str">
        <f t="shared" si="42"/>
        <v/>
      </c>
      <c r="AZ47" s="1301" t="str">
        <f t="shared" si="43"/>
        <v/>
      </c>
      <c r="BA47" s="1274" t="str">
        <f t="shared" si="22"/>
        <v/>
      </c>
      <c r="BB47" s="160" t="str">
        <f>IF($C47="","",IF(ปก!$C$10="กิจกรรมพัฒนาผู้เรียน","-",IF($D47="พัก","-",IF($D47="ออก","-",VLOOKUP($AW47,$BU$7:$BW$12,3)))))</f>
        <v/>
      </c>
      <c r="BC47" s="160" t="str">
        <f>IF($C47="","",IF(ปก!$C$10="กิจกรรมพัฒนาผู้เรียน","-",IF($D47="พัก","-",IF($D47="ออก","-",VLOOKUP($AW47,$BU$7:$BW$12,3)))))</f>
        <v/>
      </c>
      <c r="BD47" s="160" t="str">
        <f>IF($C47="","",IF(ปก!$C$10="กิจกรรมพัฒนาผู้เรียน","-",IF($D47="พัก","-",IF($D47="ออก","-",VLOOKUP($AW47,$BU$7:$BW$12,3)))))</f>
        <v/>
      </c>
      <c r="BE47" s="160" t="str">
        <f>IF($C47="","",IF(ปก!$C$10="กิจกรรมพัฒนาผู้เรียน","-",IF($D47="พัก","-",IF($D47="ออก","-",VLOOKUP($AW47,$BU$7:$BW$12,3)))))</f>
        <v/>
      </c>
      <c r="BF47" s="160" t="str">
        <f>IF($C47="","",IF(ปก!$C$10="กิจกรรมพัฒนาผู้เรียน","-",IF($D47="พัก","-",IF($D47="ออก","-",VLOOKUP($AW47,$BU$7:$BW$12,3)))))</f>
        <v/>
      </c>
      <c r="BG47" s="1291" t="str">
        <f>IF($C47="","",IF(ปก!$C$10="กิจกรรมพัฒนาผู้เรียน","-",IF($D47="พัก","-",IF($D47="ออก","-",(ROUND(MODE(BB47:BF47),0))))))</f>
        <v/>
      </c>
      <c r="BH47" s="1271" t="str">
        <f>IF($C47="","",IF(ปก!$C$10="กิจกรรมพัฒนาผู้เรียน","-",IF($D47="พัก","-",IF($D47="ออก","-",VLOOKUP($AW47,$BU$7:$BW$12,3)))))</f>
        <v/>
      </c>
      <c r="BI47" s="1271" t="str">
        <f>IF($C47="","",IF(ปก!$C$10="กิจกรรมพัฒนาผู้เรียน","-",IF($D47="พัก","-",IF($D47="ออก","-",VLOOKUP($AW47,$BU$7:$BW$12,3)))))</f>
        <v/>
      </c>
      <c r="BJ47" s="1271" t="str">
        <f>IF($C47="","",IF(ปก!$C$10="กิจกรรมพัฒนาผู้เรียน","-",IF($D47="พัก","-",IF($D47="ออก","-",VLOOKUP($AW47,$BU$7:$BW$12,3)))))</f>
        <v/>
      </c>
      <c r="BK47" s="1271" t="str">
        <f>IF($C47="","",IF(ปก!$C$10="กิจกรรมพัฒนาผู้เรียน","-",IF($D47="พัก","-",IF($D47="ออก","-",VLOOKUP($AW47,$BU$7:$BW$12,3)))))</f>
        <v/>
      </c>
      <c r="BL47" s="1271" t="str">
        <f>IF($C47="","",IF(ปก!$C$10="กิจกรรมพัฒนาผู้เรียน","-",IF($D47="พัก","-",IF($D47="ออก","-",VLOOKUP($AW47,$BU$7:$BW$12,3)))))</f>
        <v/>
      </c>
      <c r="BM47" s="1271" t="str">
        <f>IF($C47="","",IF(ปก!$C$10="กิจกรรมพัฒนาผู้เรียน","-",IF($D47="พัก","-",IF($D47="ออก","-",VLOOKUP($AW47,$BU$7:$BW$12,3)))))</f>
        <v/>
      </c>
      <c r="BN47" s="1271" t="str">
        <f>IF($C47="","",IF(ปก!$C$10="กิจกรรมพัฒนาผู้เรียน","-",IF($D47="พัก","-",IF($D47="ออก","-",VLOOKUP($AW47,$BU$7:$BW$12,3)))))</f>
        <v/>
      </c>
      <c r="BO47" s="1271" t="str">
        <f>IF($C47="","",IF(ปก!$C$10="กิจกรรมพัฒนาผู้เรียน","-",IF($D47="พัก","-",IF($D47="ออก","-",VLOOKUP($AW47,$BU$7:$BW$12,3)))))</f>
        <v/>
      </c>
      <c r="BP47" s="1271" t="str">
        <f>IF($C47="","",IF(ปก!$C$10="กิจกรรมพัฒนาผู้เรียน","-",IF($BP$2="","",IF($D47="พัก","-",IF($D47="ออก","-",VLOOKUP($AW47,$BU$7:$BW$12,3))))))</f>
        <v/>
      </c>
      <c r="BQ47" s="1271" t="str">
        <f>IF($C47="","",IF(ปก!$C$10="กิจกรรมพัฒนาผู้เรียน","-",IF($BQ$2="","",IF($D47="พัก","-",IF($D47="ออก","-",VLOOKUP($AW47,$BU$7:$BW$12,3))))))</f>
        <v/>
      </c>
      <c r="BR47" s="1294" t="str">
        <f>IF($C47="","",IF(ปก!$C$10="กิจกรรมพัฒนาผู้เรียน","-",IF($D47="พัก","-",IF($D47="ออก","-",(ROUND(MODE(BH47:BP47),0))))))</f>
        <v/>
      </c>
      <c r="BS47" s="159"/>
      <c r="BT47" s="140"/>
      <c r="BU47" s="202"/>
      <c r="BV47" s="203"/>
      <c r="BW47" s="202"/>
      <c r="BX47" s="202"/>
      <c r="BY47" s="202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</row>
    <row r="48" spans="1:212" s="141" customFormat="1" ht="18" customHeight="1" thickBot="1" x14ac:dyDescent="0.35">
      <c r="A48" s="1306" t="str">
        <f t="shared" si="44"/>
        <v/>
      </c>
      <c r="B48" s="1244"/>
      <c r="C48" s="144"/>
      <c r="D48" s="115" t="str">
        <f t="shared" si="25"/>
        <v/>
      </c>
      <c r="E48" s="116" t="str">
        <f t="shared" si="21"/>
        <v/>
      </c>
      <c r="F48" s="145"/>
      <c r="G48" s="198" t="str">
        <f t="shared" si="26"/>
        <v/>
      </c>
      <c r="H48" s="953" t="str">
        <f>IF($C48="","",IF(ปก!$C$10="กิจกรรมพัฒนาผู้เรียน",เวลา!$EI49,""))</f>
        <v/>
      </c>
      <c r="I48" s="1210"/>
      <c r="J48" s="1211"/>
      <c r="K48" s="1211"/>
      <c r="L48" s="1211"/>
      <c r="M48" s="1212"/>
      <c r="N48" s="149"/>
      <c r="O48" s="1057" t="str">
        <f t="shared" si="27"/>
        <v/>
      </c>
      <c r="P48" s="1210"/>
      <c r="Q48" s="1211"/>
      <c r="R48" s="1211"/>
      <c r="S48" s="151"/>
      <c r="T48" s="124">
        <f t="shared" si="28"/>
        <v>0</v>
      </c>
      <c r="U48" s="150" t="str">
        <f t="shared" si="29"/>
        <v/>
      </c>
      <c r="V48" s="1054" t="str">
        <f t="shared" si="30"/>
        <v/>
      </c>
      <c r="W48" s="953" t="str">
        <f>IF($C48="","",IF(ปก!$C$10="กิจกรรมพัฒนาผู้เรียน",เวลา!$EI49,""))</f>
        <v/>
      </c>
      <c r="X48" s="1211"/>
      <c r="Y48" s="1211"/>
      <c r="Z48" s="1211"/>
      <c r="AA48" s="1211"/>
      <c r="AB48" s="1211"/>
      <c r="AC48" s="1212"/>
      <c r="AD48" s="192"/>
      <c r="AE48" s="1057" t="str">
        <f t="shared" si="31"/>
        <v/>
      </c>
      <c r="AF48" s="1061"/>
      <c r="AG48" s="1062" t="str">
        <f t="shared" si="32"/>
        <v/>
      </c>
      <c r="AH48" s="1210"/>
      <c r="AI48" s="1211"/>
      <c r="AJ48" s="1211"/>
      <c r="AK48" s="1211"/>
      <c r="AL48" s="1080" t="str">
        <f t="shared" si="33"/>
        <v/>
      </c>
      <c r="AM48" s="1233" t="str">
        <f t="shared" si="34"/>
        <v/>
      </c>
      <c r="AN48" s="1201"/>
      <c r="AO48" s="1236" t="str">
        <f t="shared" si="35"/>
        <v/>
      </c>
      <c r="AP48" s="1078" t="str">
        <f t="shared" si="36"/>
        <v/>
      </c>
      <c r="AQ48" s="1056" t="str">
        <f t="shared" si="37"/>
        <v/>
      </c>
      <c r="AR48" s="1066" t="e">
        <f t="shared" si="13"/>
        <v>#VALUE!</v>
      </c>
      <c r="AS48" s="1068" t="str">
        <f t="shared" si="38"/>
        <v/>
      </c>
      <c r="AT48" s="156" t="str">
        <f>IF(AP48="","",IF(D48="พัก","-",IF(D48="ออก","-",IF(D48="ร","-",IF(D48="มส","-",IF(AG48=0,0,IF(ปก!$C$10="กิจกรรมพัฒนาผู้เรียน",AR48/$AR$5*100,AR48)))))))</f>
        <v/>
      </c>
      <c r="AU48" s="132" t="str">
        <f t="shared" si="39"/>
        <v/>
      </c>
      <c r="AV48" s="132" t="str">
        <f>IF(AU48="","",IF(ปก!$C$10="กิจกรรมพัฒนาผู้เรียน",(VLOOKUP(AT48,AG$79:AI$81,3)),AU48))</f>
        <v/>
      </c>
      <c r="AW48" s="1297" t="str">
        <f t="shared" si="40"/>
        <v/>
      </c>
      <c r="AX48" s="134" t="str">
        <f t="shared" si="41"/>
        <v/>
      </c>
      <c r="AY48" s="1300" t="str">
        <f t="shared" si="42"/>
        <v/>
      </c>
      <c r="AZ48" s="1301" t="str">
        <f t="shared" si="43"/>
        <v/>
      </c>
      <c r="BA48" s="1274" t="str">
        <f t="shared" si="22"/>
        <v/>
      </c>
      <c r="BB48" s="160" t="str">
        <f>IF($C48="","",IF(ปก!$C$10="กิจกรรมพัฒนาผู้เรียน","-",IF($D48="พัก","-",IF($D48="ออก","-",VLOOKUP($AW48,$BU$7:$BW$12,3)))))</f>
        <v/>
      </c>
      <c r="BC48" s="160" t="str">
        <f>IF($C48="","",IF(ปก!$C$10="กิจกรรมพัฒนาผู้เรียน","-",IF($D48="พัก","-",IF($D48="ออก","-",VLOOKUP($AW48,$BU$7:$BW$12,3)))))</f>
        <v/>
      </c>
      <c r="BD48" s="160" t="str">
        <f>IF($C48="","",IF(ปก!$C$10="กิจกรรมพัฒนาผู้เรียน","-",IF($D48="พัก","-",IF($D48="ออก","-",VLOOKUP($AW48,$BU$7:$BW$12,3)))))</f>
        <v/>
      </c>
      <c r="BE48" s="160" t="str">
        <f>IF($C48="","",IF(ปก!$C$10="กิจกรรมพัฒนาผู้เรียน","-",IF($D48="พัก","-",IF($D48="ออก","-",VLOOKUP($AW48,$BU$7:$BW$12,3)))))</f>
        <v/>
      </c>
      <c r="BF48" s="160" t="str">
        <f>IF($C48="","",IF(ปก!$C$10="กิจกรรมพัฒนาผู้เรียน","-",IF($D48="พัก","-",IF($D48="ออก","-",VLOOKUP($AW48,$BU$7:$BW$12,3)))))</f>
        <v/>
      </c>
      <c r="BG48" s="1291" t="str">
        <f>IF($C48="","",IF(ปก!$C$10="กิจกรรมพัฒนาผู้เรียน","-",IF($D48="พัก","-",IF($D48="ออก","-",(ROUND(MODE(BB48:BF48),0))))))</f>
        <v/>
      </c>
      <c r="BH48" s="1271" t="str">
        <f>IF($C48="","",IF(ปก!$C$10="กิจกรรมพัฒนาผู้เรียน","-",IF($D48="พัก","-",IF($D48="ออก","-",VLOOKUP($AW48,$BU$7:$BW$12,3)))))</f>
        <v/>
      </c>
      <c r="BI48" s="1271" t="str">
        <f>IF($C48="","",IF(ปก!$C$10="กิจกรรมพัฒนาผู้เรียน","-",IF($D48="พัก","-",IF($D48="ออก","-",VLOOKUP($AW48,$BU$7:$BW$12,3)))))</f>
        <v/>
      </c>
      <c r="BJ48" s="1271" t="str">
        <f>IF($C48="","",IF(ปก!$C$10="กิจกรรมพัฒนาผู้เรียน","-",IF($D48="พัก","-",IF($D48="ออก","-",VLOOKUP($AW48,$BU$7:$BW$12,3)))))</f>
        <v/>
      </c>
      <c r="BK48" s="1271" t="str">
        <f>IF($C48="","",IF(ปก!$C$10="กิจกรรมพัฒนาผู้เรียน","-",IF($D48="พัก","-",IF($D48="ออก","-",VLOOKUP($AW48,$BU$7:$BW$12,3)))))</f>
        <v/>
      </c>
      <c r="BL48" s="1271" t="str">
        <f>IF($C48="","",IF(ปก!$C$10="กิจกรรมพัฒนาผู้เรียน","-",IF($D48="พัก","-",IF($D48="ออก","-",VLOOKUP($AW48,$BU$7:$BW$12,3)))))</f>
        <v/>
      </c>
      <c r="BM48" s="1271" t="str">
        <f>IF($C48="","",IF(ปก!$C$10="กิจกรรมพัฒนาผู้เรียน","-",IF($D48="พัก","-",IF($D48="ออก","-",VLOOKUP($AW48,$BU$7:$BW$12,3)))))</f>
        <v/>
      </c>
      <c r="BN48" s="1271" t="str">
        <f>IF($C48="","",IF(ปก!$C$10="กิจกรรมพัฒนาผู้เรียน","-",IF($D48="พัก","-",IF($D48="ออก","-",VLOOKUP($AW48,$BU$7:$BW$12,3)))))</f>
        <v/>
      </c>
      <c r="BO48" s="1271" t="str">
        <f>IF($C48="","",IF(ปก!$C$10="กิจกรรมพัฒนาผู้เรียน","-",IF($D48="พัก","-",IF($D48="ออก","-",VLOOKUP($AW48,$BU$7:$BW$12,3)))))</f>
        <v/>
      </c>
      <c r="BP48" s="1271" t="str">
        <f>IF($C48="","",IF(ปก!$C$10="กิจกรรมพัฒนาผู้เรียน","-",IF($BP$2="","",IF($D48="พัก","-",IF($D48="ออก","-",VLOOKUP($AW48,$BU$7:$BW$12,3))))))</f>
        <v/>
      </c>
      <c r="BQ48" s="1271" t="str">
        <f>IF($C48="","",IF(ปก!$C$10="กิจกรรมพัฒนาผู้เรียน","-",IF($BQ$2="","",IF($D48="พัก","-",IF($D48="ออก","-",VLOOKUP($AW48,$BU$7:$BW$12,3))))))</f>
        <v/>
      </c>
      <c r="BR48" s="1294" t="str">
        <f>IF($C48="","",IF(ปก!$C$10="กิจกรรมพัฒนาผู้เรียน","-",IF($D48="พัก","-",IF($D48="ออก","-",(ROUND(MODE(BH48:BP48),0))))))</f>
        <v/>
      </c>
      <c r="BS48" s="159"/>
      <c r="BT48" s="140"/>
      <c r="BU48" s="202"/>
      <c r="BV48" s="203"/>
      <c r="BW48" s="202"/>
      <c r="BX48" s="202"/>
      <c r="BY48" s="202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</row>
    <row r="49" spans="1:212" s="141" customFormat="1" ht="18" customHeight="1" thickBot="1" x14ac:dyDescent="0.35">
      <c r="A49" s="1306" t="str">
        <f t="shared" si="44"/>
        <v/>
      </c>
      <c r="B49" s="1244"/>
      <c r="C49" s="144"/>
      <c r="D49" s="115" t="str">
        <f t="shared" si="25"/>
        <v/>
      </c>
      <c r="E49" s="116" t="str">
        <f t="shared" si="21"/>
        <v/>
      </c>
      <c r="F49" s="145"/>
      <c r="G49" s="198" t="str">
        <f t="shared" si="26"/>
        <v/>
      </c>
      <c r="H49" s="953" t="str">
        <f>IF($C49="","",IF(ปก!$C$10="กิจกรรมพัฒนาผู้เรียน",เวลา!$EI50,""))</f>
        <v/>
      </c>
      <c r="I49" s="1210"/>
      <c r="J49" s="1211"/>
      <c r="K49" s="1211"/>
      <c r="L49" s="1211"/>
      <c r="M49" s="1212"/>
      <c r="N49" s="149"/>
      <c r="O49" s="1057" t="str">
        <f t="shared" si="27"/>
        <v/>
      </c>
      <c r="P49" s="1210"/>
      <c r="Q49" s="1211"/>
      <c r="R49" s="1211"/>
      <c r="S49" s="151"/>
      <c r="T49" s="124">
        <f t="shared" si="28"/>
        <v>0</v>
      </c>
      <c r="U49" s="150" t="str">
        <f t="shared" si="29"/>
        <v/>
      </c>
      <c r="V49" s="1054" t="str">
        <f t="shared" si="30"/>
        <v/>
      </c>
      <c r="W49" s="953" t="str">
        <f>IF($C49="","",IF(ปก!$C$10="กิจกรรมพัฒนาผู้เรียน",เวลา!$EI50,""))</f>
        <v/>
      </c>
      <c r="X49" s="1211"/>
      <c r="Y49" s="1211"/>
      <c r="Z49" s="1211"/>
      <c r="AA49" s="1211"/>
      <c r="AB49" s="1211"/>
      <c r="AC49" s="1212"/>
      <c r="AD49" s="192"/>
      <c r="AE49" s="1057" t="str">
        <f t="shared" si="31"/>
        <v/>
      </c>
      <c r="AF49" s="1061"/>
      <c r="AG49" s="1062" t="str">
        <f t="shared" si="32"/>
        <v/>
      </c>
      <c r="AH49" s="1210"/>
      <c r="AI49" s="1211"/>
      <c r="AJ49" s="1211"/>
      <c r="AK49" s="1211"/>
      <c r="AL49" s="1080" t="str">
        <f t="shared" si="33"/>
        <v/>
      </c>
      <c r="AM49" s="1233" t="str">
        <f t="shared" si="34"/>
        <v/>
      </c>
      <c r="AN49" s="1201"/>
      <c r="AO49" s="1236" t="str">
        <f t="shared" si="35"/>
        <v/>
      </c>
      <c r="AP49" s="1078" t="str">
        <f t="shared" si="36"/>
        <v/>
      </c>
      <c r="AQ49" s="1056" t="str">
        <f t="shared" si="37"/>
        <v/>
      </c>
      <c r="AR49" s="1066" t="e">
        <f t="shared" si="13"/>
        <v>#VALUE!</v>
      </c>
      <c r="AS49" s="1068" t="str">
        <f t="shared" si="38"/>
        <v/>
      </c>
      <c r="AT49" s="156" t="str">
        <f>IF(AP49="","",IF(D49="พัก","-",IF(D49="ออก","-",IF(D49="ร","-",IF(D49="มส","-",IF(AG49=0,0,IF(ปก!$C$10="กิจกรรมพัฒนาผู้เรียน",AR49/$AR$5*100,AR49)))))))</f>
        <v/>
      </c>
      <c r="AU49" s="132" t="str">
        <f t="shared" si="39"/>
        <v/>
      </c>
      <c r="AV49" s="132" t="str">
        <f>IF(AU49="","",IF(ปก!$C$10="กิจกรรมพัฒนาผู้เรียน",(VLOOKUP(AT49,AG$79:AI$81,3)),AU49))</f>
        <v/>
      </c>
      <c r="AW49" s="1297" t="str">
        <f t="shared" si="40"/>
        <v/>
      </c>
      <c r="AX49" s="134" t="str">
        <f t="shared" si="41"/>
        <v/>
      </c>
      <c r="AY49" s="1300" t="str">
        <f t="shared" si="42"/>
        <v/>
      </c>
      <c r="AZ49" s="1301" t="str">
        <f t="shared" si="43"/>
        <v/>
      </c>
      <c r="BA49" s="1274" t="str">
        <f t="shared" si="22"/>
        <v/>
      </c>
      <c r="BB49" s="160" t="str">
        <f>IF($C49="","",IF(ปก!$C$10="กิจกรรมพัฒนาผู้เรียน","-",IF($D49="พัก","-",IF($D49="ออก","-",VLOOKUP($AW49,$BU$7:$BW$12,3)))))</f>
        <v/>
      </c>
      <c r="BC49" s="160" t="str">
        <f>IF($C49="","",IF(ปก!$C$10="กิจกรรมพัฒนาผู้เรียน","-",IF($D49="พัก","-",IF($D49="ออก","-",VLOOKUP($AW49,$BU$7:$BW$12,3)))))</f>
        <v/>
      </c>
      <c r="BD49" s="160" t="str">
        <f>IF($C49="","",IF(ปก!$C$10="กิจกรรมพัฒนาผู้เรียน","-",IF($D49="พัก","-",IF($D49="ออก","-",VLOOKUP($AW49,$BU$7:$BW$12,3)))))</f>
        <v/>
      </c>
      <c r="BE49" s="160" t="str">
        <f>IF($C49="","",IF(ปก!$C$10="กิจกรรมพัฒนาผู้เรียน","-",IF($D49="พัก","-",IF($D49="ออก","-",VLOOKUP($AW49,$BU$7:$BW$12,3)))))</f>
        <v/>
      </c>
      <c r="BF49" s="160" t="str">
        <f>IF($C49="","",IF(ปก!$C$10="กิจกรรมพัฒนาผู้เรียน","-",IF($D49="พัก","-",IF($D49="ออก","-",VLOOKUP($AW49,$BU$7:$BW$12,3)))))</f>
        <v/>
      </c>
      <c r="BG49" s="1291" t="str">
        <f>IF($C49="","",IF(ปก!$C$10="กิจกรรมพัฒนาผู้เรียน","-",IF($D49="พัก","-",IF($D49="ออก","-",(ROUND(MODE(BB49:BF49),0))))))</f>
        <v/>
      </c>
      <c r="BH49" s="1271" t="str">
        <f>IF($C49="","",IF(ปก!$C$10="กิจกรรมพัฒนาผู้เรียน","-",IF($D49="พัก","-",IF($D49="ออก","-",VLOOKUP($AW49,$BU$7:$BW$12,3)))))</f>
        <v/>
      </c>
      <c r="BI49" s="1271" t="str">
        <f>IF($C49="","",IF(ปก!$C$10="กิจกรรมพัฒนาผู้เรียน","-",IF($D49="พัก","-",IF($D49="ออก","-",VLOOKUP($AW49,$BU$7:$BW$12,3)))))</f>
        <v/>
      </c>
      <c r="BJ49" s="1271" t="str">
        <f>IF($C49="","",IF(ปก!$C$10="กิจกรรมพัฒนาผู้เรียน","-",IF($D49="พัก","-",IF($D49="ออก","-",VLOOKUP($AW49,$BU$7:$BW$12,3)))))</f>
        <v/>
      </c>
      <c r="BK49" s="1271" t="str">
        <f>IF($C49="","",IF(ปก!$C$10="กิจกรรมพัฒนาผู้เรียน","-",IF($D49="พัก","-",IF($D49="ออก","-",VLOOKUP($AW49,$BU$7:$BW$12,3)))))</f>
        <v/>
      </c>
      <c r="BL49" s="1271" t="str">
        <f>IF($C49="","",IF(ปก!$C$10="กิจกรรมพัฒนาผู้เรียน","-",IF($D49="พัก","-",IF($D49="ออก","-",VLOOKUP($AW49,$BU$7:$BW$12,3)))))</f>
        <v/>
      </c>
      <c r="BM49" s="1271" t="str">
        <f>IF($C49="","",IF(ปก!$C$10="กิจกรรมพัฒนาผู้เรียน","-",IF($D49="พัก","-",IF($D49="ออก","-",VLOOKUP($AW49,$BU$7:$BW$12,3)))))</f>
        <v/>
      </c>
      <c r="BN49" s="1271" t="str">
        <f>IF($C49="","",IF(ปก!$C$10="กิจกรรมพัฒนาผู้เรียน","-",IF($D49="พัก","-",IF($D49="ออก","-",VLOOKUP($AW49,$BU$7:$BW$12,3)))))</f>
        <v/>
      </c>
      <c r="BO49" s="1271" t="str">
        <f>IF($C49="","",IF(ปก!$C$10="กิจกรรมพัฒนาผู้เรียน","-",IF($D49="พัก","-",IF($D49="ออก","-",VLOOKUP($AW49,$BU$7:$BW$12,3)))))</f>
        <v/>
      </c>
      <c r="BP49" s="1271" t="str">
        <f>IF($C49="","",IF(ปก!$C$10="กิจกรรมพัฒนาผู้เรียน","-",IF($BP$2="","",IF($D49="พัก","-",IF($D49="ออก","-",VLOOKUP($AW49,$BU$7:$BW$12,3))))))</f>
        <v/>
      </c>
      <c r="BQ49" s="1271" t="str">
        <f>IF($C49="","",IF(ปก!$C$10="กิจกรรมพัฒนาผู้เรียน","-",IF($BQ$2="","",IF($D49="พัก","-",IF($D49="ออก","-",VLOOKUP($AW49,$BU$7:$BW$12,3))))))</f>
        <v/>
      </c>
      <c r="BR49" s="1294" t="str">
        <f>IF($C49="","",IF(ปก!$C$10="กิจกรรมพัฒนาผู้เรียน","-",IF($D49="พัก","-",IF($D49="ออก","-",(ROUND(MODE(BH49:BP49),0))))))</f>
        <v/>
      </c>
      <c r="BS49" s="159"/>
      <c r="BT49" s="140"/>
      <c r="BU49" s="202"/>
      <c r="BV49" s="203"/>
      <c r="BW49" s="202"/>
      <c r="BX49" s="202"/>
      <c r="BY49" s="202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</row>
    <row r="50" spans="1:212" s="141" customFormat="1" ht="18" customHeight="1" thickBot="1" x14ac:dyDescent="0.35">
      <c r="A50" s="1307" t="str">
        <f t="shared" si="44"/>
        <v/>
      </c>
      <c r="B50" s="1245"/>
      <c r="C50" s="167"/>
      <c r="D50" s="168" t="str">
        <f t="shared" si="25"/>
        <v/>
      </c>
      <c r="E50" s="116" t="str">
        <f t="shared" si="21"/>
        <v/>
      </c>
      <c r="F50" s="169"/>
      <c r="G50" s="199" t="str">
        <f t="shared" si="26"/>
        <v/>
      </c>
      <c r="H50" s="954" t="str">
        <f>IF($C50="","",IF(ปก!$C$10="กิจกรรมพัฒนาผู้เรียน",เวลา!$EI51,""))</f>
        <v/>
      </c>
      <c r="I50" s="1213"/>
      <c r="J50" s="1214"/>
      <c r="K50" s="1214"/>
      <c r="L50" s="1214"/>
      <c r="M50" s="1215"/>
      <c r="N50" s="173"/>
      <c r="O50" s="1058" t="str">
        <f t="shared" si="27"/>
        <v/>
      </c>
      <c r="P50" s="1213"/>
      <c r="Q50" s="1214"/>
      <c r="R50" s="1214"/>
      <c r="S50" s="175"/>
      <c r="T50" s="176">
        <f t="shared" si="28"/>
        <v>0</v>
      </c>
      <c r="U50" s="174" t="str">
        <f t="shared" si="29"/>
        <v/>
      </c>
      <c r="V50" s="1055" t="str">
        <f t="shared" si="30"/>
        <v/>
      </c>
      <c r="W50" s="954" t="str">
        <f>IF($C50="","",IF(ปก!$C$10="กิจกรรมพัฒนาผู้เรียน",เวลา!$EI51,""))</f>
        <v/>
      </c>
      <c r="X50" s="1214"/>
      <c r="Y50" s="1214"/>
      <c r="Z50" s="1214"/>
      <c r="AA50" s="1214"/>
      <c r="AB50" s="1214"/>
      <c r="AC50" s="1215"/>
      <c r="AD50" s="200"/>
      <c r="AE50" s="1058" t="str">
        <f t="shared" si="31"/>
        <v/>
      </c>
      <c r="AF50" s="1063"/>
      <c r="AG50" s="1064" t="str">
        <f t="shared" si="32"/>
        <v/>
      </c>
      <c r="AH50" s="1213"/>
      <c r="AI50" s="1214"/>
      <c r="AJ50" s="1214"/>
      <c r="AK50" s="1214"/>
      <c r="AL50" s="1081" t="str">
        <f t="shared" si="33"/>
        <v/>
      </c>
      <c r="AM50" s="1234" t="str">
        <f t="shared" si="34"/>
        <v/>
      </c>
      <c r="AN50" s="1202"/>
      <c r="AO50" s="1237" t="str">
        <f t="shared" si="35"/>
        <v/>
      </c>
      <c r="AP50" s="1079" t="str">
        <f t="shared" si="36"/>
        <v/>
      </c>
      <c r="AQ50" s="1056" t="str">
        <f t="shared" si="37"/>
        <v/>
      </c>
      <c r="AR50" s="1066" t="e">
        <f t="shared" si="13"/>
        <v>#VALUE!</v>
      </c>
      <c r="AS50" s="1069" t="str">
        <f t="shared" si="38"/>
        <v/>
      </c>
      <c r="AT50" s="181" t="str">
        <f>IF(AP50="","",IF(D50="พัก","-",IF(D50="ออก","-",IF(D50="ร","-",IF(D50="มส","-",IF(AG50=0,0,IF(ปก!$C$10="กิจกรรมพัฒนาผู้เรียน",AR50/$AR$5*100,AR50)))))))</f>
        <v/>
      </c>
      <c r="AU50" s="201" t="str">
        <f t="shared" si="39"/>
        <v/>
      </c>
      <c r="AV50" s="132" t="str">
        <f>IF(AU50="","",IF(ปก!$C$10="กิจกรรมพัฒนาผู้เรียน",(VLOOKUP(AT50,AG$79:AI$81,3)),AU50))</f>
        <v/>
      </c>
      <c r="AW50" s="1298" t="str">
        <f t="shared" si="40"/>
        <v/>
      </c>
      <c r="AX50" s="134" t="str">
        <f t="shared" si="41"/>
        <v/>
      </c>
      <c r="AY50" s="1302" t="str">
        <f t="shared" si="42"/>
        <v/>
      </c>
      <c r="AZ50" s="1303" t="str">
        <f t="shared" si="43"/>
        <v/>
      </c>
      <c r="BA50" s="1275" t="str">
        <f t="shared" si="22"/>
        <v/>
      </c>
      <c r="BB50" s="187" t="str">
        <f>IF($C50="","",IF(ปก!$C$10="กิจกรรมพัฒนาผู้เรียน","-",IF($D50="พัก","-",IF($D50="ออก","-",VLOOKUP($AW50,$BU$7:$BW$12,3)))))</f>
        <v/>
      </c>
      <c r="BC50" s="187" t="str">
        <f>IF($C50="","",IF(ปก!$C$10="กิจกรรมพัฒนาผู้เรียน","-",IF($D50="พัก","-",IF($D50="ออก","-",VLOOKUP($AW50,$BU$7:$BW$12,3)))))</f>
        <v/>
      </c>
      <c r="BD50" s="187" t="str">
        <f>IF($C50="","",IF(ปก!$C$10="กิจกรรมพัฒนาผู้เรียน","-",IF($D50="พัก","-",IF($D50="ออก","-",VLOOKUP($AW50,$BU$7:$BW$12,3)))))</f>
        <v/>
      </c>
      <c r="BE50" s="187" t="str">
        <f>IF($C50="","",IF(ปก!$C$10="กิจกรรมพัฒนาผู้เรียน","-",IF($D50="พัก","-",IF($D50="ออก","-",VLOOKUP($AW50,$BU$7:$BW$12,3)))))</f>
        <v/>
      </c>
      <c r="BF50" s="187" t="str">
        <f>IF($C50="","",IF(ปก!$C$10="กิจกรรมพัฒนาผู้เรียน","-",IF($D50="พัก","-",IF($D50="ออก","-",VLOOKUP($AW50,$BU$7:$BW$12,3)))))</f>
        <v/>
      </c>
      <c r="BG50" s="1292" t="str">
        <f>IF($C50="","",IF(ปก!$C$10="กิจกรรมพัฒนาผู้เรียน","-",IF($D50="พัก","-",IF($D50="ออก","-",(ROUND(MODE(BB50:BF50),0))))))</f>
        <v/>
      </c>
      <c r="BH50" s="1272" t="str">
        <f>IF($C50="","",IF(ปก!$C$10="กิจกรรมพัฒนาผู้เรียน","-",IF($D50="พัก","-",IF($D50="ออก","-",VLOOKUP($AW50,$BU$7:$BW$12,3)))))</f>
        <v/>
      </c>
      <c r="BI50" s="1272" t="str">
        <f>IF($C50="","",IF(ปก!$C$10="กิจกรรมพัฒนาผู้เรียน","-",IF($D50="พัก","-",IF($D50="ออก","-",VLOOKUP($AW50,$BU$7:$BW$12,3)))))</f>
        <v/>
      </c>
      <c r="BJ50" s="1272" t="str">
        <f>IF($C50="","",IF(ปก!$C$10="กิจกรรมพัฒนาผู้เรียน","-",IF($D50="พัก","-",IF($D50="ออก","-",VLOOKUP($AW50,$BU$7:$BW$12,3)))))</f>
        <v/>
      </c>
      <c r="BK50" s="1272" t="str">
        <f>IF($C50="","",IF(ปก!$C$10="กิจกรรมพัฒนาผู้เรียน","-",IF($D50="พัก","-",IF($D50="ออก","-",VLOOKUP($AW50,$BU$7:$BW$12,3)))))</f>
        <v/>
      </c>
      <c r="BL50" s="1272" t="str">
        <f>IF($C50="","",IF(ปก!$C$10="กิจกรรมพัฒนาผู้เรียน","-",IF($D50="พัก","-",IF($D50="ออก","-",VLOOKUP($AW50,$BU$7:$BW$12,3)))))</f>
        <v/>
      </c>
      <c r="BM50" s="1272" t="str">
        <f>IF($C50="","",IF(ปก!$C$10="กิจกรรมพัฒนาผู้เรียน","-",IF($D50="พัก","-",IF($D50="ออก","-",VLOOKUP($AW50,$BU$7:$BW$12,3)))))</f>
        <v/>
      </c>
      <c r="BN50" s="1272" t="str">
        <f>IF($C50="","",IF(ปก!$C$10="กิจกรรมพัฒนาผู้เรียน","-",IF($D50="พัก","-",IF($D50="ออก","-",VLOOKUP($AW50,$BU$7:$BW$12,3)))))</f>
        <v/>
      </c>
      <c r="BO50" s="1272" t="str">
        <f>IF($C50="","",IF(ปก!$C$10="กิจกรรมพัฒนาผู้เรียน","-",IF($D50="พัก","-",IF($D50="ออก","-",VLOOKUP($AW50,$BU$7:$BW$12,3)))))</f>
        <v/>
      </c>
      <c r="BP50" s="1272" t="str">
        <f>IF($C50="","",IF(ปก!$C$10="กิจกรรมพัฒนาผู้เรียน","-",IF($BP$2="","",IF($D50="พัก","-",IF($D50="ออก","-",VLOOKUP($AW50,$BU$7:$BW$12,3))))))</f>
        <v/>
      </c>
      <c r="BQ50" s="1272" t="str">
        <f>IF($C50="","",IF(ปก!$C$10="กิจกรรมพัฒนาผู้เรียน","-",IF($BQ$2="","",IF($D50="พัก","-",IF($D50="ออก","-",VLOOKUP($AW50,$BU$7:$BW$12,3))))))</f>
        <v/>
      </c>
      <c r="BR50" s="1295" t="str">
        <f>IF($C50="","",IF(ปก!$C$10="กิจกรรมพัฒนาผู้เรียน","-",IF($D50="พัก","-",IF($D50="ออก","-",(ROUND(MODE(BH50:BP50),0))))))</f>
        <v/>
      </c>
      <c r="BS50" s="185"/>
      <c r="BT50" s="140" t="s">
        <v>181</v>
      </c>
      <c r="BU50" s="202"/>
      <c r="BV50" s="203"/>
      <c r="BW50" s="202"/>
      <c r="BX50" s="202"/>
      <c r="BY50" s="202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69"/>
    </row>
    <row r="51" spans="1:212" s="141" customFormat="1" ht="18" customHeight="1" thickBot="1" x14ac:dyDescent="0.35">
      <c r="A51" s="1305" t="str">
        <f t="shared" si="44"/>
        <v/>
      </c>
      <c r="B51" s="1243"/>
      <c r="C51" s="114"/>
      <c r="D51" s="115" t="str">
        <f t="shared" si="25"/>
        <v/>
      </c>
      <c r="E51" s="116" t="str">
        <f t="shared" si="21"/>
        <v/>
      </c>
      <c r="F51" s="145"/>
      <c r="G51" s="191" t="str">
        <f t="shared" si="26"/>
        <v/>
      </c>
      <c r="H51" s="952" t="str">
        <f>IF($C51="","",IF(ปก!$C$10="กิจกรรมพัฒนาผู้เรียน",เวลา!$EI52,""))</f>
        <v/>
      </c>
      <c r="I51" s="1207"/>
      <c r="J51" s="1208"/>
      <c r="K51" s="1208"/>
      <c r="L51" s="1208"/>
      <c r="M51" s="1209"/>
      <c r="N51" s="149"/>
      <c r="O51" s="1056" t="str">
        <f t="shared" si="27"/>
        <v/>
      </c>
      <c r="P51" s="1207"/>
      <c r="Q51" s="1208"/>
      <c r="R51" s="1208"/>
      <c r="S51" s="123"/>
      <c r="T51" s="124">
        <f t="shared" si="28"/>
        <v>0</v>
      </c>
      <c r="U51" s="122" t="str">
        <f t="shared" si="29"/>
        <v/>
      </c>
      <c r="V51" s="1053" t="str">
        <f t="shared" si="30"/>
        <v/>
      </c>
      <c r="W51" s="952" t="str">
        <f>IF($C51="","",IF(ปก!$C$10="กิจกรรมพัฒนาผู้เรียน",เวลา!$EI52,""))</f>
        <v/>
      </c>
      <c r="X51" s="1208"/>
      <c r="Y51" s="1208"/>
      <c r="Z51" s="1208"/>
      <c r="AA51" s="1208"/>
      <c r="AB51" s="1208"/>
      <c r="AC51" s="1209"/>
      <c r="AD51" s="192"/>
      <c r="AE51" s="1056" t="str">
        <f t="shared" si="31"/>
        <v/>
      </c>
      <c r="AF51" s="1059"/>
      <c r="AG51" s="1060" t="str">
        <f t="shared" si="32"/>
        <v/>
      </c>
      <c r="AH51" s="1207"/>
      <c r="AI51" s="1208"/>
      <c r="AJ51" s="1208"/>
      <c r="AK51" s="1208"/>
      <c r="AL51" s="1088" t="str">
        <f t="shared" si="33"/>
        <v/>
      </c>
      <c r="AM51" s="1232" t="str">
        <f t="shared" si="34"/>
        <v/>
      </c>
      <c r="AN51" s="1200"/>
      <c r="AO51" s="1235" t="str">
        <f t="shared" si="35"/>
        <v/>
      </c>
      <c r="AP51" s="1075" t="str">
        <f t="shared" si="36"/>
        <v/>
      </c>
      <c r="AQ51" s="1056" t="str">
        <f t="shared" si="37"/>
        <v/>
      </c>
      <c r="AR51" s="1066" t="e">
        <f t="shared" si="13"/>
        <v>#VALUE!</v>
      </c>
      <c r="AS51" s="1067" t="str">
        <f t="shared" si="38"/>
        <v/>
      </c>
      <c r="AT51" s="130" t="str">
        <f>IF(AP51="","",IF(D51="พัก","-",IF(D51="ออก","-",IF(D51="ร","-",IF(D51="มส","-",IF(AG51=0,0,IF(ปก!$C$10="กิจกรรมพัฒนาผู้เรียน",AR51/$AR$5*100,AR51)))))))</f>
        <v/>
      </c>
      <c r="AU51" s="193" t="str">
        <f t="shared" si="39"/>
        <v/>
      </c>
      <c r="AV51" s="132" t="str">
        <f>IF(AU51="","",IF(ปก!$C$10="กิจกรรมพัฒนาผู้เรียน",(VLOOKUP(AT51,AG$79:AI$81,3)),AU51))</f>
        <v/>
      </c>
      <c r="AW51" s="1296" t="str">
        <f t="shared" si="40"/>
        <v/>
      </c>
      <c r="AX51" s="134" t="str">
        <f t="shared" si="41"/>
        <v/>
      </c>
      <c r="AY51" s="733" t="str">
        <f t="shared" si="42"/>
        <v/>
      </c>
      <c r="AZ51" s="1304" t="str">
        <f t="shared" si="43"/>
        <v/>
      </c>
      <c r="BA51" s="1273" t="str">
        <f t="shared" si="22"/>
        <v/>
      </c>
      <c r="BB51" s="137" t="str">
        <f>IF($C51="","",IF(ปก!$C$10="กิจกรรมพัฒนาผู้เรียน","-",IF($D51="พัก","-",IF($D51="ออก","-",VLOOKUP($AW51,$BU$7:$BW$12,3)))))</f>
        <v/>
      </c>
      <c r="BC51" s="137" t="str">
        <f>IF($C51="","",IF(ปก!$C$10="กิจกรรมพัฒนาผู้เรียน","-",IF($D51="พัก","-",IF($D51="ออก","-",VLOOKUP($AW51,$BU$7:$BW$12,3)))))</f>
        <v/>
      </c>
      <c r="BD51" s="137" t="str">
        <f>IF($C51="","",IF(ปก!$C$10="กิจกรรมพัฒนาผู้เรียน","-",IF($D51="พัก","-",IF($D51="ออก","-",VLOOKUP($AW51,$BU$7:$BW$12,3)))))</f>
        <v/>
      </c>
      <c r="BE51" s="137" t="str">
        <f>IF($C51="","",IF(ปก!$C$10="กิจกรรมพัฒนาผู้เรียน","-",IF($D51="พัก","-",IF($D51="ออก","-",VLOOKUP($AW51,$BU$7:$BW$12,3)))))</f>
        <v/>
      </c>
      <c r="BF51" s="137" t="str">
        <f>IF($C51="","",IF(ปก!$C$10="กิจกรรมพัฒนาผู้เรียน","-",IF($D51="พัก","-",IF($D51="ออก","-",VLOOKUP($AW51,$BU$7:$BW$12,3)))))</f>
        <v/>
      </c>
      <c r="BG51" s="1290" t="str">
        <f>IF($C51="","",IF(ปก!$C$10="กิจกรรมพัฒนาผู้เรียน","-",IF($D51="พัก","-",IF($D51="ออก","-",(ROUND(MODE(BB51:BF51),0))))))</f>
        <v/>
      </c>
      <c r="BH51" s="1270" t="str">
        <f>IF($C51="","",IF(ปก!$C$10="กิจกรรมพัฒนาผู้เรียน","-",IF($D51="พัก","-",IF($D51="ออก","-",VLOOKUP($AW51,$BU$7:$BW$12,3)))))</f>
        <v/>
      </c>
      <c r="BI51" s="1270" t="str">
        <f>IF($C51="","",IF(ปก!$C$10="กิจกรรมพัฒนาผู้เรียน","-",IF($D51="พัก","-",IF($D51="ออก","-",VLOOKUP($AW51,$BU$7:$BW$12,3)))))</f>
        <v/>
      </c>
      <c r="BJ51" s="1270" t="str">
        <f>IF($C51="","",IF(ปก!$C$10="กิจกรรมพัฒนาผู้เรียน","-",IF($D51="พัก","-",IF($D51="ออก","-",VLOOKUP($AW51,$BU$7:$BW$12,3)))))</f>
        <v/>
      </c>
      <c r="BK51" s="1270" t="str">
        <f>IF($C51="","",IF(ปก!$C$10="กิจกรรมพัฒนาผู้เรียน","-",IF($D51="พัก","-",IF($D51="ออก","-",VLOOKUP($AW51,$BU$7:$BW$12,3)))))</f>
        <v/>
      </c>
      <c r="BL51" s="1270" t="str">
        <f>IF($C51="","",IF(ปก!$C$10="กิจกรรมพัฒนาผู้เรียน","-",IF($D51="พัก","-",IF($D51="ออก","-",VLOOKUP($AW51,$BU$7:$BW$12,3)))))</f>
        <v/>
      </c>
      <c r="BM51" s="1270" t="str">
        <f>IF($C51="","",IF(ปก!$C$10="กิจกรรมพัฒนาผู้เรียน","-",IF($D51="พัก","-",IF($D51="ออก","-",VLOOKUP($AW51,$BU$7:$BW$12,3)))))</f>
        <v/>
      </c>
      <c r="BN51" s="1270" t="str">
        <f>IF($C51="","",IF(ปก!$C$10="กิจกรรมพัฒนาผู้เรียน","-",IF($D51="พัก","-",IF($D51="ออก","-",VLOOKUP($AW51,$BU$7:$BW$12,3)))))</f>
        <v/>
      </c>
      <c r="BO51" s="1270" t="str">
        <f>IF($C51="","",IF(ปก!$C$10="กิจกรรมพัฒนาผู้เรียน","-",IF($D51="พัก","-",IF($D51="ออก","-",VLOOKUP($AW51,$BU$7:$BW$12,3)))))</f>
        <v/>
      </c>
      <c r="BP51" s="1270" t="str">
        <f>IF($C51="","",IF(ปก!$C$10="กิจกรรมพัฒนาผู้เรียน","-",IF($BP$2="","",IF($D51="พัก","-",IF($D51="ออก","-",VLOOKUP($AW51,$BU$7:$BW$12,3))))))</f>
        <v/>
      </c>
      <c r="BQ51" s="1270" t="str">
        <f>IF($C51="","",IF(ปก!$C$10="กิจกรรมพัฒนาผู้เรียน","-",IF($BQ$2="","",IF($D51="พัก","-",IF($D51="ออก","-",VLOOKUP($AW51,$BU$7:$BW$12,3))))))</f>
        <v/>
      </c>
      <c r="BR51" s="1293" t="str">
        <f>IF($C51="","",IF(ปก!$C$10="กิจกรรมพัฒนาผู้เรียน","-",IF($D51="พัก","-",IF($D51="ออก","-",(ROUND(MODE(BH51:BP51),0))))))</f>
        <v/>
      </c>
      <c r="BS51" s="136"/>
      <c r="BT51" s="140" t="s">
        <v>182</v>
      </c>
      <c r="BU51" s="202"/>
      <c r="BV51" s="203"/>
      <c r="BW51" s="202"/>
      <c r="BX51" s="202"/>
      <c r="BY51" s="202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</row>
    <row r="52" spans="1:212" s="141" customFormat="1" ht="18" customHeight="1" thickBot="1" x14ac:dyDescent="0.35">
      <c r="A52" s="1306" t="str">
        <f t="shared" si="44"/>
        <v/>
      </c>
      <c r="B52" s="1244"/>
      <c r="C52" s="144"/>
      <c r="D52" s="115" t="str">
        <f t="shared" si="25"/>
        <v/>
      </c>
      <c r="E52" s="116" t="str">
        <f t="shared" si="21"/>
        <v/>
      </c>
      <c r="F52" s="145"/>
      <c r="G52" s="198" t="str">
        <f t="shared" si="26"/>
        <v/>
      </c>
      <c r="H52" s="953" t="str">
        <f>IF($C52="","",IF(ปก!$C$10="กิจกรรมพัฒนาผู้เรียน",เวลา!$EI53,""))</f>
        <v/>
      </c>
      <c r="I52" s="1210"/>
      <c r="J52" s="1211"/>
      <c r="K52" s="1211"/>
      <c r="L52" s="1211"/>
      <c r="M52" s="1212"/>
      <c r="N52" s="149"/>
      <c r="O52" s="1057" t="str">
        <f t="shared" si="27"/>
        <v/>
      </c>
      <c r="P52" s="1210"/>
      <c r="Q52" s="1211"/>
      <c r="R52" s="1211"/>
      <c r="S52" s="151"/>
      <c r="T52" s="124">
        <f t="shared" si="28"/>
        <v>0</v>
      </c>
      <c r="U52" s="150" t="str">
        <f t="shared" si="29"/>
        <v/>
      </c>
      <c r="V52" s="1054" t="str">
        <f t="shared" si="30"/>
        <v/>
      </c>
      <c r="W52" s="953" t="str">
        <f>IF($C52="","",IF(ปก!$C$10="กิจกรรมพัฒนาผู้เรียน",เวลา!$EI53,""))</f>
        <v/>
      </c>
      <c r="X52" s="1211"/>
      <c r="Y52" s="1211"/>
      <c r="Z52" s="1211"/>
      <c r="AA52" s="1211"/>
      <c r="AB52" s="1211"/>
      <c r="AC52" s="1212"/>
      <c r="AD52" s="192"/>
      <c r="AE52" s="1057" t="str">
        <f t="shared" si="31"/>
        <v/>
      </c>
      <c r="AF52" s="1061"/>
      <c r="AG52" s="1062" t="str">
        <f t="shared" si="32"/>
        <v/>
      </c>
      <c r="AH52" s="1210"/>
      <c r="AI52" s="1211"/>
      <c r="AJ52" s="1211"/>
      <c r="AK52" s="1211"/>
      <c r="AL52" s="1080" t="str">
        <f t="shared" si="33"/>
        <v/>
      </c>
      <c r="AM52" s="1233" t="str">
        <f t="shared" si="34"/>
        <v/>
      </c>
      <c r="AN52" s="1201"/>
      <c r="AO52" s="1236" t="str">
        <f t="shared" si="35"/>
        <v/>
      </c>
      <c r="AP52" s="1078" t="str">
        <f t="shared" si="36"/>
        <v/>
      </c>
      <c r="AQ52" s="1056" t="str">
        <f t="shared" si="37"/>
        <v/>
      </c>
      <c r="AR52" s="1066" t="e">
        <f t="shared" si="13"/>
        <v>#VALUE!</v>
      </c>
      <c r="AS52" s="1068" t="str">
        <f t="shared" si="38"/>
        <v/>
      </c>
      <c r="AT52" s="156" t="str">
        <f>IF(AP52="","",IF(D52="พัก","-",IF(D52="ออก","-",IF(D52="ร","-",IF(D52="มส","-",IF(AG52=0,0,IF(ปก!$C$10="กิจกรรมพัฒนาผู้เรียน",AR52/$AR$5*100,AR52)))))))</f>
        <v/>
      </c>
      <c r="AU52" s="132" t="str">
        <f t="shared" si="39"/>
        <v/>
      </c>
      <c r="AV52" s="132" t="str">
        <f>IF(AU52="","",IF(ปก!$C$10="กิจกรรมพัฒนาผู้เรียน",(VLOOKUP(AT52,AG$79:AI$81,3)),AU52))</f>
        <v/>
      </c>
      <c r="AW52" s="1297" t="str">
        <f t="shared" si="40"/>
        <v/>
      </c>
      <c r="AX52" s="134" t="str">
        <f t="shared" si="41"/>
        <v/>
      </c>
      <c r="AY52" s="1300" t="str">
        <f t="shared" si="42"/>
        <v/>
      </c>
      <c r="AZ52" s="1301" t="str">
        <f t="shared" si="43"/>
        <v/>
      </c>
      <c r="BA52" s="1274" t="str">
        <f t="shared" si="22"/>
        <v/>
      </c>
      <c r="BB52" s="160" t="str">
        <f>IF($C52="","",IF(ปก!$C$10="กิจกรรมพัฒนาผู้เรียน","-",IF($D52="พัก","-",IF($D52="ออก","-",VLOOKUP($AW52,$BU$7:$BW$12,3)))))</f>
        <v/>
      </c>
      <c r="BC52" s="160" t="str">
        <f>IF($C52="","",IF(ปก!$C$10="กิจกรรมพัฒนาผู้เรียน","-",IF($D52="พัก","-",IF($D52="ออก","-",VLOOKUP($AW52,$BU$7:$BW$12,3)))))</f>
        <v/>
      </c>
      <c r="BD52" s="160" t="str">
        <f>IF($C52="","",IF(ปก!$C$10="กิจกรรมพัฒนาผู้เรียน","-",IF($D52="พัก","-",IF($D52="ออก","-",VLOOKUP($AW52,$BU$7:$BW$12,3)))))</f>
        <v/>
      </c>
      <c r="BE52" s="160" t="str">
        <f>IF($C52="","",IF(ปก!$C$10="กิจกรรมพัฒนาผู้เรียน","-",IF($D52="พัก","-",IF($D52="ออก","-",VLOOKUP($AW52,$BU$7:$BW$12,3)))))</f>
        <v/>
      </c>
      <c r="BF52" s="160" t="str">
        <f>IF($C52="","",IF(ปก!$C$10="กิจกรรมพัฒนาผู้เรียน","-",IF($D52="พัก","-",IF($D52="ออก","-",VLOOKUP($AW52,$BU$7:$BW$12,3)))))</f>
        <v/>
      </c>
      <c r="BG52" s="1291" t="str">
        <f>IF($C52="","",IF(ปก!$C$10="กิจกรรมพัฒนาผู้เรียน","-",IF($D52="พัก","-",IF($D52="ออก","-",(ROUND(MODE(BB52:BF52),0))))))</f>
        <v/>
      </c>
      <c r="BH52" s="1271" t="str">
        <f>IF($C52="","",IF(ปก!$C$10="กิจกรรมพัฒนาผู้เรียน","-",IF($D52="พัก","-",IF($D52="ออก","-",VLOOKUP($AW52,$BU$7:$BW$12,3)))))</f>
        <v/>
      </c>
      <c r="BI52" s="1271" t="str">
        <f>IF($C52="","",IF(ปก!$C$10="กิจกรรมพัฒนาผู้เรียน","-",IF($D52="พัก","-",IF($D52="ออก","-",VLOOKUP($AW52,$BU$7:$BW$12,3)))))</f>
        <v/>
      </c>
      <c r="BJ52" s="1271" t="str">
        <f>IF($C52="","",IF(ปก!$C$10="กิจกรรมพัฒนาผู้เรียน","-",IF($D52="พัก","-",IF($D52="ออก","-",VLOOKUP($AW52,$BU$7:$BW$12,3)))))</f>
        <v/>
      </c>
      <c r="BK52" s="1271" t="str">
        <f>IF($C52="","",IF(ปก!$C$10="กิจกรรมพัฒนาผู้เรียน","-",IF($D52="พัก","-",IF($D52="ออก","-",VLOOKUP($AW52,$BU$7:$BW$12,3)))))</f>
        <v/>
      </c>
      <c r="BL52" s="1271" t="str">
        <f>IF($C52="","",IF(ปก!$C$10="กิจกรรมพัฒนาผู้เรียน","-",IF($D52="พัก","-",IF($D52="ออก","-",VLOOKUP($AW52,$BU$7:$BW$12,3)))))</f>
        <v/>
      </c>
      <c r="BM52" s="1271" t="str">
        <f>IF($C52="","",IF(ปก!$C$10="กิจกรรมพัฒนาผู้เรียน","-",IF($D52="พัก","-",IF($D52="ออก","-",VLOOKUP($AW52,$BU$7:$BW$12,3)))))</f>
        <v/>
      </c>
      <c r="BN52" s="1271" t="str">
        <f>IF($C52="","",IF(ปก!$C$10="กิจกรรมพัฒนาผู้เรียน","-",IF($D52="พัก","-",IF($D52="ออก","-",VLOOKUP($AW52,$BU$7:$BW$12,3)))))</f>
        <v/>
      </c>
      <c r="BO52" s="1271" t="str">
        <f>IF($C52="","",IF(ปก!$C$10="กิจกรรมพัฒนาผู้เรียน","-",IF($D52="พัก","-",IF($D52="ออก","-",VLOOKUP($AW52,$BU$7:$BW$12,3)))))</f>
        <v/>
      </c>
      <c r="BP52" s="1271" t="str">
        <f>IF($C52="","",IF(ปก!$C$10="กิจกรรมพัฒนาผู้เรียน","-",IF($BP$2="","",IF($D52="พัก","-",IF($D52="ออก","-",VLOOKUP($AW52,$BU$7:$BW$12,3))))))</f>
        <v/>
      </c>
      <c r="BQ52" s="1271" t="str">
        <f>IF($C52="","",IF(ปก!$C$10="กิจกรรมพัฒนาผู้เรียน","-",IF($BQ$2="","",IF($D52="พัก","-",IF($D52="ออก","-",VLOOKUP($AW52,$BU$7:$BW$12,3))))))</f>
        <v/>
      </c>
      <c r="BR52" s="1294" t="str">
        <f>IF($C52="","",IF(ปก!$C$10="กิจกรรมพัฒนาผู้เรียน","-",IF($D52="พัก","-",IF($D52="ออก","-",(ROUND(MODE(BH52:BP52),0))))))</f>
        <v/>
      </c>
      <c r="BS52" s="159"/>
      <c r="BT52" s="140" t="s">
        <v>183</v>
      </c>
      <c r="BU52" s="202"/>
      <c r="BV52" s="203"/>
      <c r="BW52" s="202"/>
      <c r="BX52" s="202"/>
      <c r="BY52" s="202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</row>
    <row r="53" spans="1:212" s="141" customFormat="1" ht="18" customHeight="1" thickBot="1" x14ac:dyDescent="0.35">
      <c r="A53" s="1306" t="str">
        <f t="shared" si="44"/>
        <v/>
      </c>
      <c r="B53" s="1244"/>
      <c r="C53" s="144"/>
      <c r="D53" s="115" t="str">
        <f t="shared" si="25"/>
        <v/>
      </c>
      <c r="E53" s="116" t="str">
        <f t="shared" si="21"/>
        <v/>
      </c>
      <c r="F53" s="145"/>
      <c r="G53" s="198" t="str">
        <f t="shared" si="26"/>
        <v/>
      </c>
      <c r="H53" s="953" t="str">
        <f>IF($C53="","",IF(ปก!$C$10="กิจกรรมพัฒนาผู้เรียน",เวลา!$EI54,""))</f>
        <v/>
      </c>
      <c r="I53" s="1210"/>
      <c r="J53" s="1211"/>
      <c r="K53" s="1211"/>
      <c r="L53" s="1211"/>
      <c r="M53" s="1212"/>
      <c r="N53" s="149"/>
      <c r="O53" s="1057" t="str">
        <f t="shared" si="27"/>
        <v/>
      </c>
      <c r="P53" s="1210"/>
      <c r="Q53" s="1211"/>
      <c r="R53" s="1211"/>
      <c r="S53" s="151"/>
      <c r="T53" s="124">
        <f t="shared" si="28"/>
        <v>0</v>
      </c>
      <c r="U53" s="150" t="str">
        <f t="shared" si="29"/>
        <v/>
      </c>
      <c r="V53" s="1054" t="str">
        <f t="shared" si="30"/>
        <v/>
      </c>
      <c r="W53" s="953" t="str">
        <f>IF($C53="","",IF(ปก!$C$10="กิจกรรมพัฒนาผู้เรียน",เวลา!$EI54,""))</f>
        <v/>
      </c>
      <c r="X53" s="1211"/>
      <c r="Y53" s="1211"/>
      <c r="Z53" s="1211"/>
      <c r="AA53" s="1211"/>
      <c r="AB53" s="1211"/>
      <c r="AC53" s="1212"/>
      <c r="AD53" s="192"/>
      <c r="AE53" s="1057" t="str">
        <f t="shared" si="31"/>
        <v/>
      </c>
      <c r="AF53" s="1061"/>
      <c r="AG53" s="1062" t="str">
        <f t="shared" si="32"/>
        <v/>
      </c>
      <c r="AH53" s="1210"/>
      <c r="AI53" s="1211"/>
      <c r="AJ53" s="1211"/>
      <c r="AK53" s="1211"/>
      <c r="AL53" s="1080" t="str">
        <f t="shared" si="33"/>
        <v/>
      </c>
      <c r="AM53" s="1233" t="str">
        <f t="shared" si="34"/>
        <v/>
      </c>
      <c r="AN53" s="1201"/>
      <c r="AO53" s="1236" t="str">
        <f t="shared" si="35"/>
        <v/>
      </c>
      <c r="AP53" s="1078" t="str">
        <f t="shared" si="36"/>
        <v/>
      </c>
      <c r="AQ53" s="1056" t="str">
        <f t="shared" si="37"/>
        <v/>
      </c>
      <c r="AR53" s="1066" t="e">
        <f t="shared" si="13"/>
        <v>#VALUE!</v>
      </c>
      <c r="AS53" s="1068" t="str">
        <f t="shared" si="38"/>
        <v/>
      </c>
      <c r="AT53" s="156" t="str">
        <f>IF(AP53="","",IF(D53="พัก","-",IF(D53="ออก","-",IF(D53="ร","-",IF(D53="มส","-",IF(AG53=0,0,IF(ปก!$C$10="กิจกรรมพัฒนาผู้เรียน",AR53/$AR$5*100,AR53)))))))</f>
        <v/>
      </c>
      <c r="AU53" s="132" t="str">
        <f t="shared" si="39"/>
        <v/>
      </c>
      <c r="AV53" s="132" t="str">
        <f>IF(AU53="","",IF(ปก!$C$10="กิจกรรมพัฒนาผู้เรียน",(VLOOKUP(AT53,AG$79:AI$81,3)),AU53))</f>
        <v/>
      </c>
      <c r="AW53" s="1297" t="str">
        <f t="shared" si="40"/>
        <v/>
      </c>
      <c r="AX53" s="134" t="str">
        <f t="shared" si="41"/>
        <v/>
      </c>
      <c r="AY53" s="1300" t="str">
        <f t="shared" si="42"/>
        <v/>
      </c>
      <c r="AZ53" s="1301" t="str">
        <f t="shared" si="43"/>
        <v/>
      </c>
      <c r="BA53" s="1274" t="str">
        <f t="shared" si="22"/>
        <v/>
      </c>
      <c r="BB53" s="160" t="str">
        <f>IF($C53="","",IF(ปก!$C$10="กิจกรรมพัฒนาผู้เรียน","-",IF($D53="พัก","-",IF($D53="ออก","-",VLOOKUP($AW53,$BU$7:$BW$12,3)))))</f>
        <v/>
      </c>
      <c r="BC53" s="160" t="str">
        <f>IF($C53="","",IF(ปก!$C$10="กิจกรรมพัฒนาผู้เรียน","-",IF($D53="พัก","-",IF($D53="ออก","-",VLOOKUP($AW53,$BU$7:$BW$12,3)))))</f>
        <v/>
      </c>
      <c r="BD53" s="160" t="str">
        <f>IF($C53="","",IF(ปก!$C$10="กิจกรรมพัฒนาผู้เรียน","-",IF($D53="พัก","-",IF($D53="ออก","-",VLOOKUP($AW53,$BU$7:$BW$12,3)))))</f>
        <v/>
      </c>
      <c r="BE53" s="160" t="str">
        <f>IF($C53="","",IF(ปก!$C$10="กิจกรรมพัฒนาผู้เรียน","-",IF($D53="พัก","-",IF($D53="ออก","-",VLOOKUP($AW53,$BU$7:$BW$12,3)))))</f>
        <v/>
      </c>
      <c r="BF53" s="160" t="str">
        <f>IF($C53="","",IF(ปก!$C$10="กิจกรรมพัฒนาผู้เรียน","-",IF($D53="พัก","-",IF($D53="ออก","-",VLOOKUP($AW53,$BU$7:$BW$12,3)))))</f>
        <v/>
      </c>
      <c r="BG53" s="1291" t="str">
        <f>IF($C53="","",IF(ปก!$C$10="กิจกรรมพัฒนาผู้เรียน","-",IF($D53="พัก","-",IF($D53="ออก","-",(ROUND(MODE(BB53:BF53),0))))))</f>
        <v/>
      </c>
      <c r="BH53" s="1271" t="str">
        <f>IF($C53="","",IF(ปก!$C$10="กิจกรรมพัฒนาผู้เรียน","-",IF($D53="พัก","-",IF($D53="ออก","-",VLOOKUP($AW53,$BU$7:$BW$12,3)))))</f>
        <v/>
      </c>
      <c r="BI53" s="1271" t="str">
        <f>IF($C53="","",IF(ปก!$C$10="กิจกรรมพัฒนาผู้เรียน","-",IF($D53="พัก","-",IF($D53="ออก","-",VLOOKUP($AW53,$BU$7:$BW$12,3)))))</f>
        <v/>
      </c>
      <c r="BJ53" s="1271" t="str">
        <f>IF($C53="","",IF(ปก!$C$10="กิจกรรมพัฒนาผู้เรียน","-",IF($D53="พัก","-",IF($D53="ออก","-",VLOOKUP($AW53,$BU$7:$BW$12,3)))))</f>
        <v/>
      </c>
      <c r="BK53" s="1271" t="str">
        <f>IF($C53="","",IF(ปก!$C$10="กิจกรรมพัฒนาผู้เรียน","-",IF($D53="พัก","-",IF($D53="ออก","-",VLOOKUP($AW53,$BU$7:$BW$12,3)))))</f>
        <v/>
      </c>
      <c r="BL53" s="1271" t="str">
        <f>IF($C53="","",IF(ปก!$C$10="กิจกรรมพัฒนาผู้เรียน","-",IF($D53="พัก","-",IF($D53="ออก","-",VLOOKUP($AW53,$BU$7:$BW$12,3)))))</f>
        <v/>
      </c>
      <c r="BM53" s="1271" t="str">
        <f>IF($C53="","",IF(ปก!$C$10="กิจกรรมพัฒนาผู้เรียน","-",IF($D53="พัก","-",IF($D53="ออก","-",VLOOKUP($AW53,$BU$7:$BW$12,3)))))</f>
        <v/>
      </c>
      <c r="BN53" s="1271" t="str">
        <f>IF($C53="","",IF(ปก!$C$10="กิจกรรมพัฒนาผู้เรียน","-",IF($D53="พัก","-",IF($D53="ออก","-",VLOOKUP($AW53,$BU$7:$BW$12,3)))))</f>
        <v/>
      </c>
      <c r="BO53" s="1271" t="str">
        <f>IF($C53="","",IF(ปก!$C$10="กิจกรรมพัฒนาผู้เรียน","-",IF($D53="พัก","-",IF($D53="ออก","-",VLOOKUP($AW53,$BU$7:$BW$12,3)))))</f>
        <v/>
      </c>
      <c r="BP53" s="1271" t="str">
        <f>IF($C53="","",IF(ปก!$C$10="กิจกรรมพัฒนาผู้เรียน","-",IF($BP$2="","",IF($D53="พัก","-",IF($D53="ออก","-",VLOOKUP($AW53,$BU$7:$BW$12,3))))))</f>
        <v/>
      </c>
      <c r="BQ53" s="1271" t="str">
        <f>IF($C53="","",IF(ปก!$C$10="กิจกรรมพัฒนาผู้เรียน","-",IF($BQ$2="","",IF($D53="พัก","-",IF($D53="ออก","-",VLOOKUP($AW53,$BU$7:$BW$12,3))))))</f>
        <v/>
      </c>
      <c r="BR53" s="1294" t="str">
        <f>IF($C53="","",IF(ปก!$C$10="กิจกรรมพัฒนาผู้เรียน","-",IF($D53="พัก","-",IF($D53="ออก","-",(ROUND(MODE(BH53:BP53),0))))))</f>
        <v/>
      </c>
      <c r="BS53" s="159"/>
      <c r="BT53" s="140" t="s">
        <v>186</v>
      </c>
      <c r="BU53" s="202"/>
      <c r="BV53" s="203"/>
      <c r="BW53" s="202"/>
      <c r="BX53" s="202"/>
      <c r="BY53" s="202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</row>
    <row r="54" spans="1:212" s="141" customFormat="1" ht="18" customHeight="1" thickBot="1" x14ac:dyDescent="0.35">
      <c r="A54" s="1306" t="str">
        <f t="shared" si="44"/>
        <v/>
      </c>
      <c r="B54" s="1244"/>
      <c r="C54" s="144"/>
      <c r="D54" s="115" t="str">
        <f t="shared" si="25"/>
        <v/>
      </c>
      <c r="E54" s="116" t="str">
        <f t="shared" si="21"/>
        <v/>
      </c>
      <c r="F54" s="145"/>
      <c r="G54" s="198" t="str">
        <f t="shared" si="26"/>
        <v/>
      </c>
      <c r="H54" s="953" t="str">
        <f>IF($C54="","",IF(ปก!$C$10="กิจกรรมพัฒนาผู้เรียน",เวลา!$EI55,""))</f>
        <v/>
      </c>
      <c r="I54" s="1210"/>
      <c r="J54" s="1211"/>
      <c r="K54" s="1211"/>
      <c r="L54" s="1211"/>
      <c r="M54" s="1212"/>
      <c r="N54" s="149"/>
      <c r="O54" s="1057" t="str">
        <f t="shared" si="27"/>
        <v/>
      </c>
      <c r="P54" s="1210"/>
      <c r="Q54" s="1211"/>
      <c r="R54" s="1211"/>
      <c r="S54" s="151"/>
      <c r="T54" s="124">
        <f t="shared" si="28"/>
        <v>0</v>
      </c>
      <c r="U54" s="150" t="str">
        <f t="shared" si="29"/>
        <v/>
      </c>
      <c r="V54" s="1054" t="str">
        <f t="shared" si="30"/>
        <v/>
      </c>
      <c r="W54" s="953" t="str">
        <f>IF($C54="","",IF(ปก!$C$10="กิจกรรมพัฒนาผู้เรียน",เวลา!$EI55,""))</f>
        <v/>
      </c>
      <c r="X54" s="1211"/>
      <c r="Y54" s="1211"/>
      <c r="Z54" s="1211"/>
      <c r="AA54" s="1211"/>
      <c r="AB54" s="1211"/>
      <c r="AC54" s="1212"/>
      <c r="AD54" s="192"/>
      <c r="AE54" s="1057" t="str">
        <f t="shared" si="31"/>
        <v/>
      </c>
      <c r="AF54" s="1061"/>
      <c r="AG54" s="1062" t="str">
        <f t="shared" si="32"/>
        <v/>
      </c>
      <c r="AH54" s="1210"/>
      <c r="AI54" s="1211"/>
      <c r="AJ54" s="1211"/>
      <c r="AK54" s="1211"/>
      <c r="AL54" s="1080" t="str">
        <f t="shared" si="33"/>
        <v/>
      </c>
      <c r="AM54" s="1233" t="str">
        <f t="shared" si="34"/>
        <v/>
      </c>
      <c r="AN54" s="1201"/>
      <c r="AO54" s="1236" t="str">
        <f t="shared" si="35"/>
        <v/>
      </c>
      <c r="AP54" s="1078" t="str">
        <f t="shared" si="36"/>
        <v/>
      </c>
      <c r="AQ54" s="1056" t="str">
        <f t="shared" si="37"/>
        <v/>
      </c>
      <c r="AR54" s="1066" t="e">
        <f t="shared" si="13"/>
        <v>#VALUE!</v>
      </c>
      <c r="AS54" s="1068" t="str">
        <f t="shared" si="38"/>
        <v/>
      </c>
      <c r="AT54" s="156" t="str">
        <f>IF(AP54="","",IF(D54="พัก","-",IF(D54="ออก","-",IF(D54="ร","-",IF(D54="มส","-",IF(AG54=0,0,IF(ปก!$C$10="กิจกรรมพัฒนาผู้เรียน",AR54/$AR$5*100,AR54)))))))</f>
        <v/>
      </c>
      <c r="AU54" s="132" t="str">
        <f t="shared" si="39"/>
        <v/>
      </c>
      <c r="AV54" s="132" t="str">
        <f>IF(AU54="","",IF(ปก!$C$10="กิจกรรมพัฒนาผู้เรียน",(VLOOKUP(AT54,AG$79:AI$81,3)),AU54))</f>
        <v/>
      </c>
      <c r="AW54" s="1297" t="str">
        <f t="shared" si="40"/>
        <v/>
      </c>
      <c r="AX54" s="134" t="str">
        <f t="shared" si="41"/>
        <v/>
      </c>
      <c r="AY54" s="1300" t="str">
        <f t="shared" si="42"/>
        <v/>
      </c>
      <c r="AZ54" s="1301" t="str">
        <f t="shared" si="43"/>
        <v/>
      </c>
      <c r="BA54" s="1274" t="str">
        <f t="shared" si="22"/>
        <v/>
      </c>
      <c r="BB54" s="160" t="str">
        <f>IF($C54="","",IF(ปก!$C$10="กิจกรรมพัฒนาผู้เรียน","-",IF($D54="พัก","-",IF($D54="ออก","-",VLOOKUP($AW54,$BU$7:$BW$12,3)))))</f>
        <v/>
      </c>
      <c r="BC54" s="160" t="str">
        <f>IF($C54="","",IF(ปก!$C$10="กิจกรรมพัฒนาผู้เรียน","-",IF($D54="พัก","-",IF($D54="ออก","-",VLOOKUP($AW54,$BU$7:$BW$12,3)))))</f>
        <v/>
      </c>
      <c r="BD54" s="160" t="str">
        <f>IF($C54="","",IF(ปก!$C$10="กิจกรรมพัฒนาผู้เรียน","-",IF($D54="พัก","-",IF($D54="ออก","-",VLOOKUP($AW54,$BU$7:$BW$12,3)))))</f>
        <v/>
      </c>
      <c r="BE54" s="160" t="str">
        <f>IF($C54="","",IF(ปก!$C$10="กิจกรรมพัฒนาผู้เรียน","-",IF($D54="พัก","-",IF($D54="ออก","-",VLOOKUP($AW54,$BU$7:$BW$12,3)))))</f>
        <v/>
      </c>
      <c r="BF54" s="160" t="str">
        <f>IF($C54="","",IF(ปก!$C$10="กิจกรรมพัฒนาผู้เรียน","-",IF($D54="พัก","-",IF($D54="ออก","-",VLOOKUP($AW54,$BU$7:$BW$12,3)))))</f>
        <v/>
      </c>
      <c r="BG54" s="1291" t="str">
        <f>IF($C54="","",IF(ปก!$C$10="กิจกรรมพัฒนาผู้เรียน","-",IF($D54="พัก","-",IF($D54="ออก","-",(ROUND(MODE(BB54:BF54),0))))))</f>
        <v/>
      </c>
      <c r="BH54" s="1271" t="str">
        <f>IF($C54="","",IF(ปก!$C$10="กิจกรรมพัฒนาผู้เรียน","-",IF($D54="พัก","-",IF($D54="ออก","-",VLOOKUP($AW54,$BU$7:$BW$12,3)))))</f>
        <v/>
      </c>
      <c r="BI54" s="1271" t="str">
        <f>IF($C54="","",IF(ปก!$C$10="กิจกรรมพัฒนาผู้เรียน","-",IF($D54="พัก","-",IF($D54="ออก","-",VLOOKUP($AW54,$BU$7:$BW$12,3)))))</f>
        <v/>
      </c>
      <c r="BJ54" s="1271" t="str">
        <f>IF($C54="","",IF(ปก!$C$10="กิจกรรมพัฒนาผู้เรียน","-",IF($D54="พัก","-",IF($D54="ออก","-",VLOOKUP($AW54,$BU$7:$BW$12,3)))))</f>
        <v/>
      </c>
      <c r="BK54" s="1271" t="str">
        <f>IF($C54="","",IF(ปก!$C$10="กิจกรรมพัฒนาผู้เรียน","-",IF($D54="พัก","-",IF($D54="ออก","-",VLOOKUP($AW54,$BU$7:$BW$12,3)))))</f>
        <v/>
      </c>
      <c r="BL54" s="1271" t="str">
        <f>IF($C54="","",IF(ปก!$C$10="กิจกรรมพัฒนาผู้เรียน","-",IF($D54="พัก","-",IF($D54="ออก","-",VLOOKUP($AW54,$BU$7:$BW$12,3)))))</f>
        <v/>
      </c>
      <c r="BM54" s="1271" t="str">
        <f>IF($C54="","",IF(ปก!$C$10="กิจกรรมพัฒนาผู้เรียน","-",IF($D54="พัก","-",IF($D54="ออก","-",VLOOKUP($AW54,$BU$7:$BW$12,3)))))</f>
        <v/>
      </c>
      <c r="BN54" s="1271" t="str">
        <f>IF($C54="","",IF(ปก!$C$10="กิจกรรมพัฒนาผู้เรียน","-",IF($D54="พัก","-",IF($D54="ออก","-",VLOOKUP($AW54,$BU$7:$BW$12,3)))))</f>
        <v/>
      </c>
      <c r="BO54" s="1271" t="str">
        <f>IF($C54="","",IF(ปก!$C$10="กิจกรรมพัฒนาผู้เรียน","-",IF($D54="พัก","-",IF($D54="ออก","-",VLOOKUP($AW54,$BU$7:$BW$12,3)))))</f>
        <v/>
      </c>
      <c r="BP54" s="1271" t="str">
        <f>IF($C54="","",IF(ปก!$C$10="กิจกรรมพัฒนาผู้เรียน","-",IF($BP$2="","",IF($D54="พัก","-",IF($D54="ออก","-",VLOOKUP($AW54,$BU$7:$BW$12,3))))))</f>
        <v/>
      </c>
      <c r="BQ54" s="1271" t="str">
        <f>IF($C54="","",IF(ปก!$C$10="กิจกรรมพัฒนาผู้เรียน","-",IF($BQ$2="","",IF($D54="พัก","-",IF($D54="ออก","-",VLOOKUP($AW54,$BU$7:$BW$12,3))))))</f>
        <v/>
      </c>
      <c r="BR54" s="1294" t="str">
        <f>IF($C54="","",IF(ปก!$C$10="กิจกรรมพัฒนาผู้เรียน","-",IF($D54="พัก","-",IF($D54="ออก","-",(ROUND(MODE(BH54:BP54),0))))))</f>
        <v/>
      </c>
      <c r="BS54" s="159"/>
      <c r="BT54" s="140" t="s">
        <v>187</v>
      </c>
      <c r="BU54" s="202"/>
      <c r="BV54" s="203"/>
      <c r="BW54" s="202"/>
      <c r="BX54" s="202"/>
      <c r="BY54" s="202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</row>
    <row r="55" spans="1:212" s="141" customFormat="1" ht="18" customHeight="1" thickBot="1" x14ac:dyDescent="0.35">
      <c r="A55" s="1307" t="str">
        <f t="shared" si="44"/>
        <v/>
      </c>
      <c r="B55" s="1245"/>
      <c r="C55" s="167"/>
      <c r="D55" s="168" t="str">
        <f t="shared" si="25"/>
        <v/>
      </c>
      <c r="E55" s="116" t="str">
        <f t="shared" si="21"/>
        <v/>
      </c>
      <c r="F55" s="169"/>
      <c r="G55" s="199" t="str">
        <f t="shared" si="26"/>
        <v/>
      </c>
      <c r="H55" s="954" t="str">
        <f>IF($C55="","",IF(ปก!$C$10="กิจกรรมพัฒนาผู้เรียน",เวลา!$EI56,""))</f>
        <v/>
      </c>
      <c r="I55" s="1213"/>
      <c r="J55" s="1214"/>
      <c r="K55" s="1214"/>
      <c r="L55" s="1214"/>
      <c r="M55" s="1215"/>
      <c r="N55" s="173"/>
      <c r="O55" s="1058" t="str">
        <f t="shared" si="27"/>
        <v/>
      </c>
      <c r="P55" s="1213"/>
      <c r="Q55" s="1214"/>
      <c r="R55" s="1214"/>
      <c r="S55" s="175"/>
      <c r="T55" s="176">
        <f t="shared" si="28"/>
        <v>0</v>
      </c>
      <c r="U55" s="174" t="str">
        <f t="shared" si="29"/>
        <v/>
      </c>
      <c r="V55" s="1055" t="str">
        <f t="shared" si="30"/>
        <v/>
      </c>
      <c r="W55" s="954" t="str">
        <f>IF($C55="","",IF(ปก!$C$10="กิจกรรมพัฒนาผู้เรียน",เวลา!$EI56,""))</f>
        <v/>
      </c>
      <c r="X55" s="1214"/>
      <c r="Y55" s="1214"/>
      <c r="Z55" s="1214"/>
      <c r="AA55" s="1214"/>
      <c r="AB55" s="1214"/>
      <c r="AC55" s="1215"/>
      <c r="AD55" s="200"/>
      <c r="AE55" s="1058" t="str">
        <f t="shared" si="31"/>
        <v/>
      </c>
      <c r="AF55" s="1063"/>
      <c r="AG55" s="1064" t="str">
        <f t="shared" si="32"/>
        <v/>
      </c>
      <c r="AH55" s="1213"/>
      <c r="AI55" s="1214"/>
      <c r="AJ55" s="1214"/>
      <c r="AK55" s="1214"/>
      <c r="AL55" s="1081" t="str">
        <f t="shared" si="33"/>
        <v/>
      </c>
      <c r="AM55" s="1234" t="str">
        <f t="shared" si="34"/>
        <v/>
      </c>
      <c r="AN55" s="1202"/>
      <c r="AO55" s="1237" t="str">
        <f t="shared" si="35"/>
        <v/>
      </c>
      <c r="AP55" s="1079" t="str">
        <f t="shared" si="36"/>
        <v/>
      </c>
      <c r="AQ55" s="1056" t="str">
        <f t="shared" si="37"/>
        <v/>
      </c>
      <c r="AR55" s="1066" t="e">
        <f t="shared" si="13"/>
        <v>#VALUE!</v>
      </c>
      <c r="AS55" s="1069" t="str">
        <f t="shared" si="38"/>
        <v/>
      </c>
      <c r="AT55" s="181" t="str">
        <f>IF(AP55="","",IF(D55="พัก","-",IF(D55="ออก","-",IF(D55="ร","-",IF(D55="มส","-",IF(AG55=0,0,IF(ปก!$C$10="กิจกรรมพัฒนาผู้เรียน",AR55/$AR$5*100,AR55)))))))</f>
        <v/>
      </c>
      <c r="AU55" s="201" t="str">
        <f t="shared" si="39"/>
        <v/>
      </c>
      <c r="AV55" s="132" t="str">
        <f>IF(AU55="","",IF(ปก!$C$10="กิจกรรมพัฒนาผู้เรียน",(VLOOKUP(AT55,AG$79:AI$81,3)),AU55))</f>
        <v/>
      </c>
      <c r="AW55" s="1298" t="str">
        <f t="shared" si="40"/>
        <v/>
      </c>
      <c r="AX55" s="134" t="str">
        <f t="shared" si="41"/>
        <v/>
      </c>
      <c r="AY55" s="1302" t="str">
        <f t="shared" si="42"/>
        <v/>
      </c>
      <c r="AZ55" s="1303" t="str">
        <f t="shared" si="43"/>
        <v/>
      </c>
      <c r="BA55" s="1275" t="str">
        <f t="shared" si="22"/>
        <v/>
      </c>
      <c r="BB55" s="187" t="str">
        <f>IF($C55="","",IF(ปก!$C$10="กิจกรรมพัฒนาผู้เรียน","-",IF($D55="พัก","-",IF($D55="ออก","-",VLOOKUP($AW55,$BU$7:$BW$12,3)))))</f>
        <v/>
      </c>
      <c r="BC55" s="187" t="str">
        <f>IF($C55="","",IF(ปก!$C$10="กิจกรรมพัฒนาผู้เรียน","-",IF($D55="พัก","-",IF($D55="ออก","-",VLOOKUP($AW55,$BU$7:$BW$12,3)))))</f>
        <v/>
      </c>
      <c r="BD55" s="187" t="str">
        <f>IF($C55="","",IF(ปก!$C$10="กิจกรรมพัฒนาผู้เรียน","-",IF($D55="พัก","-",IF($D55="ออก","-",VLOOKUP($AW55,$BU$7:$BW$12,3)))))</f>
        <v/>
      </c>
      <c r="BE55" s="187" t="str">
        <f>IF($C55="","",IF(ปก!$C$10="กิจกรรมพัฒนาผู้เรียน","-",IF($D55="พัก","-",IF($D55="ออก","-",VLOOKUP($AW55,$BU$7:$BW$12,3)))))</f>
        <v/>
      </c>
      <c r="BF55" s="187" t="str">
        <f>IF($C55="","",IF(ปก!$C$10="กิจกรรมพัฒนาผู้เรียน","-",IF($D55="พัก","-",IF($D55="ออก","-",VLOOKUP($AW55,$BU$7:$BW$12,3)))))</f>
        <v/>
      </c>
      <c r="BG55" s="1292" t="str">
        <f>IF($C55="","",IF(ปก!$C$10="กิจกรรมพัฒนาผู้เรียน","-",IF($D55="พัก","-",IF($D55="ออก","-",(ROUND(MODE(BB55:BF55),0))))))</f>
        <v/>
      </c>
      <c r="BH55" s="1272" t="str">
        <f>IF($C55="","",IF(ปก!$C$10="กิจกรรมพัฒนาผู้เรียน","-",IF($D55="พัก","-",IF($D55="ออก","-",VLOOKUP($AW55,$BU$7:$BW$12,3)))))</f>
        <v/>
      </c>
      <c r="BI55" s="1272" t="str">
        <f>IF($C55="","",IF(ปก!$C$10="กิจกรรมพัฒนาผู้เรียน","-",IF($D55="พัก","-",IF($D55="ออก","-",VLOOKUP($AW55,$BU$7:$BW$12,3)))))</f>
        <v/>
      </c>
      <c r="BJ55" s="1272" t="str">
        <f>IF($C55="","",IF(ปก!$C$10="กิจกรรมพัฒนาผู้เรียน","-",IF($D55="พัก","-",IF($D55="ออก","-",VLOOKUP($AW55,$BU$7:$BW$12,3)))))</f>
        <v/>
      </c>
      <c r="BK55" s="1272" t="str">
        <f>IF($C55="","",IF(ปก!$C$10="กิจกรรมพัฒนาผู้เรียน","-",IF($D55="พัก","-",IF($D55="ออก","-",VLOOKUP($AW55,$BU$7:$BW$12,3)))))</f>
        <v/>
      </c>
      <c r="BL55" s="1272" t="str">
        <f>IF($C55="","",IF(ปก!$C$10="กิจกรรมพัฒนาผู้เรียน","-",IF($D55="พัก","-",IF($D55="ออก","-",VLOOKUP($AW55,$BU$7:$BW$12,3)))))</f>
        <v/>
      </c>
      <c r="BM55" s="1272" t="str">
        <f>IF($C55="","",IF(ปก!$C$10="กิจกรรมพัฒนาผู้เรียน","-",IF($D55="พัก","-",IF($D55="ออก","-",VLOOKUP($AW55,$BU$7:$BW$12,3)))))</f>
        <v/>
      </c>
      <c r="BN55" s="1272" t="str">
        <f>IF($C55="","",IF(ปก!$C$10="กิจกรรมพัฒนาผู้เรียน","-",IF($D55="พัก","-",IF($D55="ออก","-",VLOOKUP($AW55,$BU$7:$BW$12,3)))))</f>
        <v/>
      </c>
      <c r="BO55" s="1272" t="str">
        <f>IF($C55="","",IF(ปก!$C$10="กิจกรรมพัฒนาผู้เรียน","-",IF($D55="พัก","-",IF($D55="ออก","-",VLOOKUP($AW55,$BU$7:$BW$12,3)))))</f>
        <v/>
      </c>
      <c r="BP55" s="1272" t="str">
        <f>IF($C55="","",IF(ปก!$C$10="กิจกรรมพัฒนาผู้เรียน","-",IF($BP$2="","",IF($D55="พัก","-",IF($D55="ออก","-",VLOOKUP($AW55,$BU$7:$BW$12,3))))))</f>
        <v/>
      </c>
      <c r="BQ55" s="1272" t="str">
        <f>IF($C55="","",IF(ปก!$C$10="กิจกรรมพัฒนาผู้เรียน","-",IF($BQ$2="","",IF($D55="พัก","-",IF($D55="ออก","-",VLOOKUP($AW55,$BU$7:$BW$12,3))))))</f>
        <v/>
      </c>
      <c r="BR55" s="1295" t="str">
        <f>IF($C55="","",IF(ปก!$C$10="กิจกรรมพัฒนาผู้เรียน","-",IF($D55="พัก","-",IF($D55="ออก","-",(ROUND(MODE(BH55:BP55),0))))))</f>
        <v/>
      </c>
      <c r="BS55" s="185"/>
      <c r="BT55" s="140" t="s">
        <v>188</v>
      </c>
      <c r="BU55" s="202"/>
      <c r="BV55" s="203"/>
      <c r="BW55" s="202"/>
      <c r="BX55" s="202"/>
      <c r="BY55" s="202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  <c r="GX55" s="69"/>
      <c r="GY55" s="69"/>
      <c r="GZ55" s="69"/>
      <c r="HA55" s="69"/>
      <c r="HB55" s="69"/>
      <c r="HC55" s="69"/>
      <c r="HD55" s="69"/>
    </row>
    <row r="56" spans="1:212" s="141" customFormat="1" ht="18" hidden="1" customHeight="1" thickBot="1" x14ac:dyDescent="0.35">
      <c r="A56" s="112" t="str">
        <f t="shared" si="44"/>
        <v/>
      </c>
      <c r="B56" s="113"/>
      <c r="C56" s="114"/>
      <c r="D56" s="115" t="str">
        <f t="shared" si="25"/>
        <v/>
      </c>
      <c r="E56" s="116" t="str">
        <f t="shared" si="21"/>
        <v/>
      </c>
      <c r="F56" s="145"/>
      <c r="G56" s="191" t="str">
        <f t="shared" si="26"/>
        <v/>
      </c>
      <c r="H56" s="907" t="str">
        <f>IF(C56="","",IF(ปก!$C$10="กิจกรรมพัฒนาผู้เรียน",เวลา!EI57,""))</f>
        <v/>
      </c>
      <c r="I56" s="120"/>
      <c r="J56" s="120"/>
      <c r="K56" s="120"/>
      <c r="L56" s="120"/>
      <c r="M56" s="120"/>
      <c r="N56" s="149"/>
      <c r="O56" s="122" t="str">
        <f t="shared" si="27"/>
        <v/>
      </c>
      <c r="P56" s="119"/>
      <c r="Q56" s="120"/>
      <c r="R56" s="120"/>
      <c r="S56" s="123"/>
      <c r="T56" s="124">
        <f t="shared" si="28"/>
        <v>0</v>
      </c>
      <c r="U56" s="122" t="str">
        <f t="shared" si="29"/>
        <v/>
      </c>
      <c r="V56" s="125" t="str">
        <f t="shared" si="30"/>
        <v/>
      </c>
      <c r="W56" s="907" t="str">
        <f>IF(C56="","",IF(ปก!$C$10="กิจกรรมพัฒนาผู้เรียน",เวลา!EI57,""))</f>
        <v/>
      </c>
      <c r="X56" s="120"/>
      <c r="Y56" s="120"/>
      <c r="Z56" s="120"/>
      <c r="AA56" s="120"/>
      <c r="AB56" s="120"/>
      <c r="AC56" s="120"/>
      <c r="AD56" s="192"/>
      <c r="AE56" s="122" t="str">
        <f t="shared" si="31"/>
        <v/>
      </c>
      <c r="AF56" s="126"/>
      <c r="AG56" s="127" t="str">
        <f t="shared" si="32"/>
        <v/>
      </c>
      <c r="AH56" s="119"/>
      <c r="AI56" s="120"/>
      <c r="AJ56" s="120"/>
      <c r="AK56" s="120"/>
      <c r="AL56" s="1088" t="str">
        <f t="shared" si="33"/>
        <v/>
      </c>
      <c r="AM56" s="1089" t="b">
        <f t="shared" ref="AM56:AM65" si="45">IF(D56="เรียน",IF($AT$1="","",(AL56/100*$AT$1)))</f>
        <v>0</v>
      </c>
      <c r="AN56" s="1076">
        <v>332</v>
      </c>
      <c r="AO56" s="1077" t="b">
        <f t="shared" ref="AO56:AO65" si="46">IF(D56="เรียน",IF($AT$1="","",($AO$5/$AN$5*AN56)))</f>
        <v>0</v>
      </c>
      <c r="AP56" s="1075" t="str">
        <f t="shared" si="36"/>
        <v/>
      </c>
      <c r="AQ56" s="128" t="str">
        <f t="shared" si="37"/>
        <v/>
      </c>
      <c r="AR56" s="106" t="e">
        <f t="shared" si="13"/>
        <v>#VALUE!</v>
      </c>
      <c r="AS56" s="129" t="str">
        <f t="shared" si="38"/>
        <v/>
      </c>
      <c r="AT56" s="130" t="str">
        <f>IF(AP56="","",IF(D56="พัก","-",IF(D56="ออก","-",IF(D56="ร","-",IF(D56="มส","-",IF(AG56=0,0,IF(ปก!$C$10="กิจกรรมพัฒนาผู้เรียน",AR56/$AR$5*100,AR56)))))))</f>
        <v/>
      </c>
      <c r="AU56" s="193" t="str">
        <f t="shared" si="39"/>
        <v/>
      </c>
      <c r="AV56" s="132" t="str">
        <f>IF(AU56="","",IF(ปก!$C$10="กิจกรรมพัฒนาผู้เรียน",(VLOOKUP(AT56,AG$79:AI$81,3)),AU56))</f>
        <v/>
      </c>
      <c r="AW56" s="133" t="str">
        <f t="shared" si="40"/>
        <v/>
      </c>
      <c r="AX56" s="134" t="str">
        <f t="shared" si="41"/>
        <v/>
      </c>
      <c r="AY56" s="135" t="str">
        <f t="shared" si="42"/>
        <v/>
      </c>
      <c r="AZ56" s="194" t="str">
        <f t="shared" si="43"/>
        <v/>
      </c>
      <c r="BA56" s="114"/>
      <c r="BB56" s="137" t="str">
        <f>IF($C56="","",IF(ปก!$C$10="กิจกรรมพัฒนาผู้เรียน","-",IF($D56="พัก","-",IF($D56="ออก","-",VLOOKUP($AW56,$BU$7:$BW$12,3)))))</f>
        <v/>
      </c>
      <c r="BC56" s="137" t="str">
        <f>IF($C56="","",IF(ปก!$C$10="กิจกรรมพัฒนาผู้เรียน","-",IF($D56="พัก","-",IF($D56="ออก","-",VLOOKUP($AW56,$BU$7:$BW$12,3)))))</f>
        <v/>
      </c>
      <c r="BD56" s="137" t="str">
        <f>IF($C56="","",IF(ปก!$C$10="กิจกรรมพัฒนาผู้เรียน","-",IF($D56="พัก","-",IF($D56="ออก","-",VLOOKUP($AW56,$BU$7:$BW$12,3)))))</f>
        <v/>
      </c>
      <c r="BE56" s="137" t="str">
        <f>IF($C56="","",IF(ปก!$C$10="กิจกรรมพัฒนาผู้เรียน","-",IF($D56="พัก","-",IF($D56="ออก","-",VLOOKUP($AW56,$BU$7:$BW$12,3)))))</f>
        <v/>
      </c>
      <c r="BF56" s="137" t="str">
        <f>IF($C56="","",IF(ปก!$C$10="กิจกรรมพัฒนาผู้เรียน","-",IF($D56="พัก","-",IF($D56="ออก","-",VLOOKUP($AW56,$BU$7:$BW$12,3)))))</f>
        <v/>
      </c>
      <c r="BG56" s="138" t="str">
        <f>IF(C56="","",IF(#REF!="","-",#REF!))</f>
        <v/>
      </c>
      <c r="BH56" s="139" t="str">
        <f>IF(C56="","",SUM(#REF!))</f>
        <v/>
      </c>
      <c r="BI56" s="139" t="str">
        <f>IF(C56="","",SUM(#REF!))</f>
        <v/>
      </c>
      <c r="BJ56" s="139" t="str">
        <f>IF(C56="","",SUM(#REF!))</f>
        <v/>
      </c>
      <c r="BK56" s="139" t="str">
        <f>IF(C56="","",SUM(#REF!))</f>
        <v/>
      </c>
      <c r="BL56" s="139" t="str">
        <f>IF(C56="","",SUM(#REF!))</f>
        <v/>
      </c>
      <c r="BM56" s="139" t="str">
        <f>IF(C56="","",SUM(#REF!))</f>
        <v/>
      </c>
      <c r="BN56" s="139" t="str">
        <f>IF(C56="","",SUM(#REF!))</f>
        <v/>
      </c>
      <c r="BO56" s="139"/>
      <c r="BP56" s="139"/>
      <c r="BQ56" s="139" t="str">
        <f>IF(C56="","",SUM(#REF!))</f>
        <v/>
      </c>
      <c r="BR56" s="138" t="str">
        <f>IF(C56="","",IF(#REF!="","-",#REF!))</f>
        <v/>
      </c>
      <c r="BS56" s="136"/>
      <c r="BT56" s="140"/>
      <c r="BU56" s="202"/>
      <c r="BV56" s="203"/>
      <c r="BW56" s="202"/>
      <c r="BX56" s="202"/>
      <c r="BY56" s="202"/>
      <c r="FX56" s="69"/>
      <c r="FY56" s="69"/>
      <c r="FZ56" s="69"/>
      <c r="GA56" s="69"/>
      <c r="GB56" s="69"/>
      <c r="GC56" s="69"/>
      <c r="GD56" s="69"/>
      <c r="GE56" s="69"/>
      <c r="GF56" s="69"/>
      <c r="GG56" s="69"/>
      <c r="GH56" s="69"/>
      <c r="GI56" s="69"/>
      <c r="GJ56" s="69"/>
      <c r="GK56" s="69"/>
      <c r="GL56" s="69"/>
      <c r="GM56" s="69"/>
      <c r="GN56" s="69"/>
      <c r="GO56" s="69"/>
      <c r="GP56" s="69"/>
      <c r="GQ56" s="69"/>
      <c r="GR56" s="69"/>
      <c r="GS56" s="69"/>
      <c r="GT56" s="69"/>
      <c r="GU56" s="69"/>
      <c r="GV56" s="69"/>
      <c r="GW56" s="69"/>
      <c r="GX56" s="69"/>
      <c r="GY56" s="69"/>
      <c r="GZ56" s="69"/>
      <c r="HA56" s="69"/>
      <c r="HB56" s="69"/>
      <c r="HC56" s="69"/>
      <c r="HD56" s="69"/>
    </row>
    <row r="57" spans="1:212" s="141" customFormat="1" ht="18" hidden="1" customHeight="1" thickBot="1" x14ac:dyDescent="0.35">
      <c r="A57" s="142" t="str">
        <f t="shared" si="44"/>
        <v/>
      </c>
      <c r="B57" s="143"/>
      <c r="C57" s="144"/>
      <c r="D57" s="115" t="str">
        <f t="shared" si="25"/>
        <v/>
      </c>
      <c r="E57" s="116" t="str">
        <f t="shared" si="21"/>
        <v/>
      </c>
      <c r="F57" s="145"/>
      <c r="G57" s="198" t="str">
        <f t="shared" si="26"/>
        <v/>
      </c>
      <c r="H57" s="908" t="str">
        <f>IF(C57="","",IF(ปก!$C$10="กิจกรรมพัฒนาผู้เรียน",เวลา!EI58,""))</f>
        <v/>
      </c>
      <c r="I57" s="148"/>
      <c r="J57" s="148"/>
      <c r="K57" s="148"/>
      <c r="L57" s="148"/>
      <c r="M57" s="148"/>
      <c r="N57" s="149"/>
      <c r="O57" s="150" t="str">
        <f t="shared" si="27"/>
        <v/>
      </c>
      <c r="P57" s="147"/>
      <c r="Q57" s="148"/>
      <c r="R57" s="148"/>
      <c r="S57" s="151"/>
      <c r="T57" s="124">
        <f t="shared" si="28"/>
        <v>0</v>
      </c>
      <c r="U57" s="150" t="str">
        <f t="shared" si="29"/>
        <v/>
      </c>
      <c r="V57" s="152" t="str">
        <f t="shared" si="30"/>
        <v/>
      </c>
      <c r="W57" s="908" t="str">
        <f>IF(C57="","",IF(ปก!$C$10="กิจกรรมพัฒนาผู้เรียน",เวลา!EI58,""))</f>
        <v/>
      </c>
      <c r="X57" s="148"/>
      <c r="Y57" s="148"/>
      <c r="Z57" s="148"/>
      <c r="AA57" s="148"/>
      <c r="AB57" s="148"/>
      <c r="AC57" s="148"/>
      <c r="AD57" s="192"/>
      <c r="AE57" s="150" t="str">
        <f t="shared" si="31"/>
        <v/>
      </c>
      <c r="AF57" s="153"/>
      <c r="AG57" s="154" t="str">
        <f t="shared" si="32"/>
        <v/>
      </c>
      <c r="AH57" s="147"/>
      <c r="AI57" s="148"/>
      <c r="AJ57" s="148"/>
      <c r="AK57" s="148"/>
      <c r="AL57" s="1080" t="str">
        <f t="shared" si="33"/>
        <v/>
      </c>
      <c r="AM57" s="1082" t="b">
        <f t="shared" si="45"/>
        <v>0</v>
      </c>
      <c r="AN57" s="1074">
        <v>338</v>
      </c>
      <c r="AO57" s="1084" t="b">
        <f t="shared" si="46"/>
        <v>0</v>
      </c>
      <c r="AP57" s="1078" t="str">
        <f t="shared" si="36"/>
        <v/>
      </c>
      <c r="AQ57" s="128" t="str">
        <f t="shared" si="37"/>
        <v/>
      </c>
      <c r="AR57" s="106" t="e">
        <f t="shared" si="13"/>
        <v>#VALUE!</v>
      </c>
      <c r="AS57" s="155" t="str">
        <f t="shared" si="38"/>
        <v/>
      </c>
      <c r="AT57" s="156" t="str">
        <f>IF(AP57="","",IF(D57="พัก","-",IF(D57="ออก","-",IF(D57="ร","-",IF(D57="มส","-",IF(AG57=0,0,IF(ปก!$C$10="กิจกรรมพัฒนาผู้เรียน",AR57/$AR$5*100,AR57)))))))</f>
        <v/>
      </c>
      <c r="AU57" s="132" t="str">
        <f t="shared" si="39"/>
        <v/>
      </c>
      <c r="AV57" s="132" t="str">
        <f>IF(AU57="","",IF(ปก!$C$10="กิจกรรมพัฒนาผู้เรียน",(VLOOKUP(AT57,AG$79:AI$81,3)),AU57))</f>
        <v/>
      </c>
      <c r="AW57" s="157" t="str">
        <f t="shared" si="40"/>
        <v/>
      </c>
      <c r="AX57" s="134" t="str">
        <f t="shared" si="41"/>
        <v/>
      </c>
      <c r="AY57" s="158" t="str">
        <f t="shared" si="42"/>
        <v/>
      </c>
      <c r="AZ57" s="164" t="str">
        <f t="shared" si="43"/>
        <v/>
      </c>
      <c r="BA57" s="144"/>
      <c r="BB57" s="160" t="str">
        <f>IF($C57="","",IF(ปก!$C$10="กิจกรรมพัฒนาผู้เรียน","-",IF($D57="พัก","-",IF($D57="ออก","-",VLOOKUP($AW57,$BU$7:$BW$12,3)))))</f>
        <v/>
      </c>
      <c r="BC57" s="160" t="str">
        <f>IF($C57="","",IF(ปก!$C$10="กิจกรรมพัฒนาผู้เรียน","-",IF($D57="พัก","-",IF($D57="ออก","-",VLOOKUP($AW57,$BU$7:$BW$12,3)))))</f>
        <v/>
      </c>
      <c r="BD57" s="160" t="str">
        <f>IF($C57="","",IF(ปก!$C$10="กิจกรรมพัฒนาผู้เรียน","-",IF($D57="พัก","-",IF($D57="ออก","-",VLOOKUP($AW57,$BU$7:$BW$12,3)))))</f>
        <v/>
      </c>
      <c r="BE57" s="160" t="str">
        <f>IF($C57="","",IF(ปก!$C$10="กิจกรรมพัฒนาผู้เรียน","-",IF($D57="พัก","-",IF($D57="ออก","-",VLOOKUP($AW57,$BU$7:$BW$12,3)))))</f>
        <v/>
      </c>
      <c r="BF57" s="160" t="str">
        <f>IF($C57="","",IF(ปก!$C$10="กิจกรรมพัฒนาผู้เรียน","-",IF($D57="พัก","-",IF($D57="ออก","-",VLOOKUP($AW57,$BU$7:$BW$12,3)))))</f>
        <v/>
      </c>
      <c r="BG57" s="161" t="str">
        <f>IF(C57="","",IF(#REF!="","-",#REF!))</f>
        <v/>
      </c>
      <c r="BH57" s="162" t="str">
        <f>IF(C57="","",SUM(#REF!))</f>
        <v/>
      </c>
      <c r="BI57" s="162" t="str">
        <f>IF(C57="","",SUM(#REF!))</f>
        <v/>
      </c>
      <c r="BJ57" s="162" t="str">
        <f>IF(C57="","",SUM(#REF!))</f>
        <v/>
      </c>
      <c r="BK57" s="162" t="str">
        <f>IF(C57="","",SUM(#REF!))</f>
        <v/>
      </c>
      <c r="BL57" s="162" t="str">
        <f>IF(C57="","",SUM(#REF!))</f>
        <v/>
      </c>
      <c r="BM57" s="162" t="str">
        <f>IF(C57="","",SUM(#REF!))</f>
        <v/>
      </c>
      <c r="BN57" s="162" t="str">
        <f>IF(C57="","",SUM(#REF!))</f>
        <v/>
      </c>
      <c r="BO57" s="162"/>
      <c r="BP57" s="162"/>
      <c r="BQ57" s="162" t="str">
        <f>IF(C57="","",SUM(#REF!))</f>
        <v/>
      </c>
      <c r="BR57" s="161" t="str">
        <f>IF(C57="","",IF(#REF!="","-",#REF!))</f>
        <v/>
      </c>
      <c r="BS57" s="159"/>
      <c r="BT57" s="140"/>
      <c r="BU57" s="202"/>
      <c r="BV57" s="203"/>
      <c r="BW57" s="202"/>
      <c r="BX57" s="202"/>
      <c r="BY57" s="202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</row>
    <row r="58" spans="1:212" s="141" customFormat="1" ht="18" hidden="1" customHeight="1" thickBot="1" x14ac:dyDescent="0.35">
      <c r="A58" s="142" t="str">
        <f t="shared" si="44"/>
        <v/>
      </c>
      <c r="B58" s="143"/>
      <c r="C58" s="144"/>
      <c r="D58" s="115" t="str">
        <f t="shared" si="25"/>
        <v/>
      </c>
      <c r="E58" s="116" t="str">
        <f t="shared" si="21"/>
        <v/>
      </c>
      <c r="F58" s="145"/>
      <c r="G58" s="198" t="str">
        <f t="shared" si="26"/>
        <v/>
      </c>
      <c r="H58" s="908" t="str">
        <f>IF(C58="","",IF(ปก!$C$10="กิจกรรมพัฒนาผู้เรียน",เวลา!EI59,""))</f>
        <v/>
      </c>
      <c r="I58" s="148"/>
      <c r="J58" s="148"/>
      <c r="K58" s="148"/>
      <c r="L58" s="148"/>
      <c r="M58" s="148"/>
      <c r="N58" s="149"/>
      <c r="O58" s="150" t="str">
        <f t="shared" si="27"/>
        <v/>
      </c>
      <c r="P58" s="147"/>
      <c r="Q58" s="148"/>
      <c r="R58" s="148"/>
      <c r="S58" s="151"/>
      <c r="T58" s="124">
        <f t="shared" si="28"/>
        <v>0</v>
      </c>
      <c r="U58" s="150" t="str">
        <f t="shared" si="29"/>
        <v/>
      </c>
      <c r="V58" s="152" t="str">
        <f t="shared" si="30"/>
        <v/>
      </c>
      <c r="W58" s="908" t="str">
        <f>IF(C58="","",IF(ปก!$C$10="กิจกรรมพัฒนาผู้เรียน",เวลา!EI59,""))</f>
        <v/>
      </c>
      <c r="X58" s="148"/>
      <c r="Y58" s="148"/>
      <c r="Z58" s="148"/>
      <c r="AA58" s="148"/>
      <c r="AB58" s="148"/>
      <c r="AC58" s="148"/>
      <c r="AD58" s="192"/>
      <c r="AE58" s="150" t="str">
        <f t="shared" si="31"/>
        <v/>
      </c>
      <c r="AF58" s="153"/>
      <c r="AG58" s="154" t="str">
        <f t="shared" si="32"/>
        <v/>
      </c>
      <c r="AH58" s="147"/>
      <c r="AI58" s="148"/>
      <c r="AJ58" s="148"/>
      <c r="AK58" s="148"/>
      <c r="AL58" s="1080" t="str">
        <f t="shared" si="33"/>
        <v/>
      </c>
      <c r="AM58" s="1082" t="b">
        <f t="shared" si="45"/>
        <v>0</v>
      </c>
      <c r="AN58" s="1074">
        <v>344</v>
      </c>
      <c r="AO58" s="1084" t="b">
        <f t="shared" si="46"/>
        <v>0</v>
      </c>
      <c r="AP58" s="1078" t="str">
        <f t="shared" si="36"/>
        <v/>
      </c>
      <c r="AQ58" s="128" t="str">
        <f t="shared" si="37"/>
        <v/>
      </c>
      <c r="AR58" s="106" t="e">
        <f t="shared" si="13"/>
        <v>#VALUE!</v>
      </c>
      <c r="AS58" s="155" t="str">
        <f t="shared" si="38"/>
        <v/>
      </c>
      <c r="AT58" s="156" t="str">
        <f>IF(AP58="","",IF(D58="พัก","-",IF(D58="ออก","-",IF(D58="ร","-",IF(D58="มส","-",IF(AG58=0,0,IF(ปก!$C$10="กิจกรรมพัฒนาผู้เรียน",AR58/$AR$5*100,AR58)))))))</f>
        <v/>
      </c>
      <c r="AU58" s="132" t="str">
        <f t="shared" si="39"/>
        <v/>
      </c>
      <c r="AV58" s="132" t="str">
        <f>IF(AU58="","",IF(ปก!$C$10="กิจกรรมพัฒนาผู้เรียน",(VLOOKUP(AT58,AG$79:AI$81,3)),AU58))</f>
        <v/>
      </c>
      <c r="AW58" s="157" t="str">
        <f t="shared" si="40"/>
        <v/>
      </c>
      <c r="AX58" s="134" t="str">
        <f t="shared" si="41"/>
        <v/>
      </c>
      <c r="AY58" s="158" t="str">
        <f t="shared" si="42"/>
        <v/>
      </c>
      <c r="AZ58" s="164" t="str">
        <f t="shared" si="43"/>
        <v/>
      </c>
      <c r="BA58" s="144"/>
      <c r="BB58" s="160" t="str">
        <f>IF($C58="","",IF(ปก!$C$10="กิจกรรมพัฒนาผู้เรียน","-",IF($D58="พัก","-",IF($D58="ออก","-",VLOOKUP($AW58,$BU$7:$BW$12,3)))))</f>
        <v/>
      </c>
      <c r="BC58" s="160" t="str">
        <f>IF($C58="","",IF(ปก!$C$10="กิจกรรมพัฒนาผู้เรียน","-",IF($D58="พัก","-",IF($D58="ออก","-",VLOOKUP($AW58,$BU$7:$BW$12,3)))))</f>
        <v/>
      </c>
      <c r="BD58" s="160" t="str">
        <f>IF($C58="","",IF(ปก!$C$10="กิจกรรมพัฒนาผู้เรียน","-",IF($D58="พัก","-",IF($D58="ออก","-",VLOOKUP($AW58,$BU$7:$BW$12,3)))))</f>
        <v/>
      </c>
      <c r="BE58" s="160" t="str">
        <f>IF($C58="","",IF(ปก!$C$10="กิจกรรมพัฒนาผู้เรียน","-",IF($D58="พัก","-",IF($D58="ออก","-",VLOOKUP($AW58,$BU$7:$BW$12,3)))))</f>
        <v/>
      </c>
      <c r="BF58" s="160" t="str">
        <f>IF($C58="","",IF(ปก!$C$10="กิจกรรมพัฒนาผู้เรียน","-",IF($D58="พัก","-",IF($D58="ออก","-",VLOOKUP($AW58,$BU$7:$BW$12,3)))))</f>
        <v/>
      </c>
      <c r="BG58" s="161" t="str">
        <f>IF(C58="","",IF(#REF!="","-",#REF!))</f>
        <v/>
      </c>
      <c r="BH58" s="162" t="str">
        <f>IF(C58="","",SUM(#REF!))</f>
        <v/>
      </c>
      <c r="BI58" s="162" t="str">
        <f>IF(C58="","",SUM(#REF!))</f>
        <v/>
      </c>
      <c r="BJ58" s="162" t="str">
        <f>IF(C58="","",SUM(#REF!))</f>
        <v/>
      </c>
      <c r="BK58" s="162" t="str">
        <f>IF(C58="","",SUM(#REF!))</f>
        <v/>
      </c>
      <c r="BL58" s="162" t="str">
        <f>IF(C58="","",SUM(#REF!))</f>
        <v/>
      </c>
      <c r="BM58" s="162" t="str">
        <f>IF(C58="","",SUM(#REF!))</f>
        <v/>
      </c>
      <c r="BN58" s="162" t="str">
        <f>IF(C58="","",SUM(#REF!))</f>
        <v/>
      </c>
      <c r="BO58" s="162"/>
      <c r="BP58" s="162"/>
      <c r="BQ58" s="162" t="str">
        <f>IF(C58="","",SUM(#REF!))</f>
        <v/>
      </c>
      <c r="BR58" s="161" t="str">
        <f>IF(C58="","",IF(#REF!="","-",#REF!))</f>
        <v/>
      </c>
      <c r="BS58" s="159"/>
      <c r="BT58" s="140"/>
      <c r="BU58" s="202"/>
      <c r="BV58" s="203"/>
      <c r="BW58" s="202"/>
      <c r="BX58" s="202"/>
      <c r="BY58" s="202"/>
      <c r="FX58" s="69"/>
      <c r="FY58" s="69"/>
      <c r="FZ58" s="69"/>
      <c r="GA58" s="69"/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  <c r="GM58" s="69"/>
      <c r="GN58" s="69"/>
      <c r="GO58" s="69"/>
      <c r="GP58" s="69"/>
      <c r="GQ58" s="69"/>
      <c r="GR58" s="69"/>
      <c r="GS58" s="69"/>
      <c r="GT58" s="69"/>
      <c r="GU58" s="69"/>
      <c r="GV58" s="69"/>
      <c r="GW58" s="69"/>
      <c r="GX58" s="69"/>
      <c r="GY58" s="69"/>
      <c r="GZ58" s="69"/>
      <c r="HA58" s="69"/>
      <c r="HB58" s="69"/>
      <c r="HC58" s="69"/>
      <c r="HD58" s="69"/>
    </row>
    <row r="59" spans="1:212" s="141" customFormat="1" ht="18" hidden="1" customHeight="1" thickBot="1" x14ac:dyDescent="0.35">
      <c r="A59" s="142" t="str">
        <f t="shared" si="44"/>
        <v/>
      </c>
      <c r="B59" s="143"/>
      <c r="C59" s="144"/>
      <c r="D59" s="115" t="str">
        <f t="shared" si="25"/>
        <v/>
      </c>
      <c r="E59" s="116" t="str">
        <f t="shared" si="21"/>
        <v/>
      </c>
      <c r="F59" s="145"/>
      <c r="G59" s="198" t="str">
        <f t="shared" si="26"/>
        <v/>
      </c>
      <c r="H59" s="908" t="str">
        <f>IF(C59="","",IF(ปก!$C$10="กิจกรรมพัฒนาผู้เรียน",เวลา!EI60,""))</f>
        <v/>
      </c>
      <c r="I59" s="148"/>
      <c r="J59" s="148"/>
      <c r="K59" s="148"/>
      <c r="L59" s="148"/>
      <c r="M59" s="148"/>
      <c r="N59" s="149"/>
      <c r="O59" s="150" t="str">
        <f t="shared" si="27"/>
        <v/>
      </c>
      <c r="P59" s="147"/>
      <c r="Q59" s="148"/>
      <c r="R59" s="148"/>
      <c r="S59" s="151"/>
      <c r="T59" s="124">
        <f t="shared" si="28"/>
        <v>0</v>
      </c>
      <c r="U59" s="150" t="str">
        <f t="shared" si="29"/>
        <v/>
      </c>
      <c r="V59" s="152" t="str">
        <f t="shared" si="30"/>
        <v/>
      </c>
      <c r="W59" s="908" t="str">
        <f>IF(C59="","",IF(ปก!$C$10="กิจกรรมพัฒนาผู้เรียน",เวลา!EI60,""))</f>
        <v/>
      </c>
      <c r="X59" s="148"/>
      <c r="Y59" s="148"/>
      <c r="Z59" s="148"/>
      <c r="AA59" s="148"/>
      <c r="AB59" s="148"/>
      <c r="AC59" s="148"/>
      <c r="AD59" s="192"/>
      <c r="AE59" s="150" t="str">
        <f t="shared" si="31"/>
        <v/>
      </c>
      <c r="AF59" s="153"/>
      <c r="AG59" s="154" t="str">
        <f t="shared" si="32"/>
        <v/>
      </c>
      <c r="AH59" s="147"/>
      <c r="AI59" s="148"/>
      <c r="AJ59" s="148"/>
      <c r="AK59" s="148"/>
      <c r="AL59" s="1080" t="str">
        <f t="shared" si="33"/>
        <v/>
      </c>
      <c r="AM59" s="1082" t="b">
        <f t="shared" si="45"/>
        <v>0</v>
      </c>
      <c r="AN59" s="1074">
        <v>350</v>
      </c>
      <c r="AO59" s="1084" t="b">
        <f t="shared" si="46"/>
        <v>0</v>
      </c>
      <c r="AP59" s="1078" t="str">
        <f t="shared" si="36"/>
        <v/>
      </c>
      <c r="AQ59" s="128" t="str">
        <f t="shared" si="37"/>
        <v/>
      </c>
      <c r="AR59" s="106" t="e">
        <f t="shared" si="13"/>
        <v>#VALUE!</v>
      </c>
      <c r="AS59" s="155" t="str">
        <f t="shared" si="38"/>
        <v/>
      </c>
      <c r="AT59" s="156" t="str">
        <f>IF(AP59="","",IF(D59="พัก","-",IF(D59="ออก","-",IF(D59="ร","-",IF(D59="มส","-",IF(AG59=0,0,IF(ปก!$C$10="กิจกรรมพัฒนาผู้เรียน",AR59/$AR$5*100,AR59)))))))</f>
        <v/>
      </c>
      <c r="AU59" s="132" t="str">
        <f t="shared" si="39"/>
        <v/>
      </c>
      <c r="AV59" s="132" t="str">
        <f>IF(AU59="","",IF(ปก!$C$10="กิจกรรมพัฒนาผู้เรียน",(VLOOKUP(AT59,AG$79:AI$81,3)),AU59))</f>
        <v/>
      </c>
      <c r="AW59" s="157" t="str">
        <f t="shared" si="40"/>
        <v/>
      </c>
      <c r="AX59" s="134" t="str">
        <f t="shared" si="41"/>
        <v/>
      </c>
      <c r="AY59" s="158" t="str">
        <f t="shared" si="42"/>
        <v/>
      </c>
      <c r="AZ59" s="164" t="str">
        <f t="shared" si="43"/>
        <v/>
      </c>
      <c r="BA59" s="144"/>
      <c r="BB59" s="160" t="str">
        <f>IF($C59="","",IF(ปก!$C$10="กิจกรรมพัฒนาผู้เรียน","-",IF($D59="พัก","-",IF($D59="ออก","-",VLOOKUP($AW59,$BU$7:$BW$12,3)))))</f>
        <v/>
      </c>
      <c r="BC59" s="160" t="str">
        <f>IF($C59="","",IF(ปก!$C$10="กิจกรรมพัฒนาผู้เรียน","-",IF($D59="พัก","-",IF($D59="ออก","-",VLOOKUP($AW59,$BU$7:$BW$12,3)))))</f>
        <v/>
      </c>
      <c r="BD59" s="160" t="str">
        <f>IF($C59="","",IF(ปก!$C$10="กิจกรรมพัฒนาผู้เรียน","-",IF($D59="พัก","-",IF($D59="ออก","-",VLOOKUP($AW59,$BU$7:$BW$12,3)))))</f>
        <v/>
      </c>
      <c r="BE59" s="160" t="str">
        <f>IF($C59="","",IF(ปก!$C$10="กิจกรรมพัฒนาผู้เรียน","-",IF($D59="พัก","-",IF($D59="ออก","-",VLOOKUP($AW59,$BU$7:$BW$12,3)))))</f>
        <v/>
      </c>
      <c r="BF59" s="160" t="str">
        <f>IF($C59="","",IF(ปก!$C$10="กิจกรรมพัฒนาผู้เรียน","-",IF($D59="พัก","-",IF($D59="ออก","-",VLOOKUP($AW59,$BU$7:$BW$12,3)))))</f>
        <v/>
      </c>
      <c r="BG59" s="161" t="str">
        <f>IF(C59="","",IF(#REF!="","-",#REF!))</f>
        <v/>
      </c>
      <c r="BH59" s="162" t="str">
        <f>IF(C59="","",SUM(#REF!))</f>
        <v/>
      </c>
      <c r="BI59" s="162" t="str">
        <f>IF(C59="","",SUM(#REF!))</f>
        <v/>
      </c>
      <c r="BJ59" s="162" t="str">
        <f>IF(C59="","",SUM(#REF!))</f>
        <v/>
      </c>
      <c r="BK59" s="162" t="str">
        <f>IF(C59="","",SUM(#REF!))</f>
        <v/>
      </c>
      <c r="BL59" s="162" t="str">
        <f>IF(C59="","",SUM(#REF!))</f>
        <v/>
      </c>
      <c r="BM59" s="162" t="str">
        <f>IF(C59="","",SUM(#REF!))</f>
        <v/>
      </c>
      <c r="BN59" s="162" t="str">
        <f>IF(C59="","",SUM(#REF!))</f>
        <v/>
      </c>
      <c r="BO59" s="162"/>
      <c r="BP59" s="162"/>
      <c r="BQ59" s="162" t="str">
        <f>IF(C59="","",SUM(#REF!))</f>
        <v/>
      </c>
      <c r="BR59" s="161" t="str">
        <f>IF(C59="","",IF(#REF!="","-",#REF!))</f>
        <v/>
      </c>
      <c r="BS59" s="159"/>
      <c r="BT59" s="140"/>
      <c r="BU59" s="202"/>
      <c r="BV59" s="203"/>
      <c r="BW59" s="202"/>
      <c r="BX59" s="202"/>
      <c r="BY59" s="202"/>
      <c r="FX59" s="69"/>
      <c r="FY59" s="69"/>
      <c r="FZ59" s="69"/>
      <c r="GA59" s="69"/>
      <c r="GB59" s="69"/>
      <c r="GC59" s="69"/>
      <c r="GD59" s="69"/>
      <c r="GE59" s="69"/>
      <c r="GF59" s="69"/>
      <c r="GG59" s="69"/>
      <c r="GH59" s="69"/>
      <c r="GI59" s="69"/>
      <c r="GJ59" s="69"/>
      <c r="GK59" s="69"/>
      <c r="GL59" s="69"/>
      <c r="GM59" s="69"/>
      <c r="GN59" s="69"/>
      <c r="GO59" s="69"/>
      <c r="GP59" s="69"/>
      <c r="GQ59" s="69"/>
      <c r="GR59" s="69"/>
      <c r="GS59" s="69"/>
      <c r="GT59" s="69"/>
      <c r="GU59" s="69"/>
      <c r="GV59" s="69"/>
      <c r="GW59" s="69"/>
      <c r="GX59" s="69"/>
      <c r="GY59" s="69"/>
      <c r="GZ59" s="69"/>
      <c r="HA59" s="69"/>
      <c r="HB59" s="69"/>
      <c r="HC59" s="69"/>
      <c r="HD59" s="69"/>
    </row>
    <row r="60" spans="1:212" s="141" customFormat="1" ht="18" hidden="1" customHeight="1" thickBot="1" x14ac:dyDescent="0.35">
      <c r="A60" s="165" t="str">
        <f t="shared" si="44"/>
        <v/>
      </c>
      <c r="B60" s="166"/>
      <c r="C60" s="167"/>
      <c r="D60" s="168" t="str">
        <f t="shared" si="25"/>
        <v/>
      </c>
      <c r="E60" s="116" t="str">
        <f t="shared" si="21"/>
        <v/>
      </c>
      <c r="F60" s="169"/>
      <c r="G60" s="199" t="str">
        <f t="shared" si="26"/>
        <v/>
      </c>
      <c r="H60" s="909" t="str">
        <f>IF(C60="","",IF(ปก!$C$10="กิจกรรมพัฒนาผู้เรียน",เวลา!EI61,""))</f>
        <v/>
      </c>
      <c r="I60" s="172"/>
      <c r="J60" s="172"/>
      <c r="K60" s="172"/>
      <c r="L60" s="172"/>
      <c r="M60" s="172"/>
      <c r="N60" s="173"/>
      <c r="O60" s="174" t="str">
        <f t="shared" si="27"/>
        <v/>
      </c>
      <c r="P60" s="171"/>
      <c r="Q60" s="172"/>
      <c r="R60" s="172"/>
      <c r="S60" s="175"/>
      <c r="T60" s="176">
        <f t="shared" si="28"/>
        <v>0</v>
      </c>
      <c r="U60" s="174" t="str">
        <f t="shared" si="29"/>
        <v/>
      </c>
      <c r="V60" s="177" t="str">
        <f t="shared" si="30"/>
        <v/>
      </c>
      <c r="W60" s="909" t="str">
        <f>IF(C60="","",IF(ปก!$C$10="กิจกรรมพัฒนาผู้เรียน",เวลา!EI61,""))</f>
        <v/>
      </c>
      <c r="X60" s="172"/>
      <c r="Y60" s="172"/>
      <c r="Z60" s="172"/>
      <c r="AA60" s="172"/>
      <c r="AB60" s="172"/>
      <c r="AC60" s="172"/>
      <c r="AD60" s="200"/>
      <c r="AE60" s="174" t="str">
        <f t="shared" si="31"/>
        <v/>
      </c>
      <c r="AF60" s="178"/>
      <c r="AG60" s="179" t="str">
        <f t="shared" si="32"/>
        <v/>
      </c>
      <c r="AH60" s="171"/>
      <c r="AI60" s="172"/>
      <c r="AJ60" s="172"/>
      <c r="AK60" s="172"/>
      <c r="AL60" s="1081" t="str">
        <f t="shared" si="33"/>
        <v/>
      </c>
      <c r="AM60" s="1083" t="b">
        <f t="shared" si="45"/>
        <v>0</v>
      </c>
      <c r="AN60" s="1086">
        <v>356</v>
      </c>
      <c r="AO60" s="1085" t="b">
        <f t="shared" si="46"/>
        <v>0</v>
      </c>
      <c r="AP60" s="1079" t="str">
        <f t="shared" si="36"/>
        <v/>
      </c>
      <c r="AQ60" s="128" t="str">
        <f t="shared" si="37"/>
        <v/>
      </c>
      <c r="AR60" s="106" t="e">
        <f t="shared" si="13"/>
        <v>#VALUE!</v>
      </c>
      <c r="AS60" s="180" t="str">
        <f t="shared" si="38"/>
        <v/>
      </c>
      <c r="AT60" s="181" t="str">
        <f>IF(AP60="","",IF(D60="พัก","-",IF(D60="ออก","-",IF(D60="ร","-",IF(D60="มส","-",IF(AG60=0,0,IF(ปก!$C$10="กิจกรรมพัฒนาผู้เรียน",AR60/$AR$5*100,AR60)))))))</f>
        <v/>
      </c>
      <c r="AU60" s="201" t="str">
        <f t="shared" si="39"/>
        <v/>
      </c>
      <c r="AV60" s="132" t="str">
        <f>IF(AU60="","",IF(ปก!$C$10="กิจกรรมพัฒนาผู้เรียน",(VLOOKUP(AT60,AG$79:AI$81,3)),AU60))</f>
        <v/>
      </c>
      <c r="AW60" s="183" t="str">
        <f t="shared" si="40"/>
        <v/>
      </c>
      <c r="AX60" s="134" t="str">
        <f t="shared" si="41"/>
        <v/>
      </c>
      <c r="AY60" s="184" t="str">
        <f t="shared" si="42"/>
        <v/>
      </c>
      <c r="AZ60" s="186" t="str">
        <f t="shared" si="43"/>
        <v/>
      </c>
      <c r="BA60" s="167"/>
      <c r="BB60" s="187" t="str">
        <f>IF($C60="","",IF(ปก!$C$10="กิจกรรมพัฒนาผู้เรียน","-",IF($D60="พัก","-",IF($D60="ออก","-",VLOOKUP($AW60,$BU$7:$BW$12,3)))))</f>
        <v/>
      </c>
      <c r="BC60" s="187" t="str">
        <f>IF($C60="","",IF(ปก!$C$10="กิจกรรมพัฒนาผู้เรียน","-",IF($D60="พัก","-",IF($D60="ออก","-",VLOOKUP($AW60,$BU$7:$BW$12,3)))))</f>
        <v/>
      </c>
      <c r="BD60" s="187" t="str">
        <f>IF($C60="","",IF(ปก!$C$10="กิจกรรมพัฒนาผู้เรียน","-",IF($D60="พัก","-",IF($D60="ออก","-",VLOOKUP($AW60,$BU$7:$BW$12,3)))))</f>
        <v/>
      </c>
      <c r="BE60" s="187" t="str">
        <f>IF($C60="","",IF(ปก!$C$10="กิจกรรมพัฒนาผู้เรียน","-",IF($D60="พัก","-",IF($D60="ออก","-",VLOOKUP($AW60,$BU$7:$BW$12,3)))))</f>
        <v/>
      </c>
      <c r="BF60" s="187" t="str">
        <f>IF($C60="","",IF(ปก!$C$10="กิจกรรมพัฒนาผู้เรียน","-",IF($D60="พัก","-",IF($D60="ออก","-",VLOOKUP($AW60,$BU$7:$BW$12,3)))))</f>
        <v/>
      </c>
      <c r="BG60" s="188" t="str">
        <f>IF(C60="","",IF(#REF!="","-",#REF!))</f>
        <v/>
      </c>
      <c r="BH60" s="189" t="str">
        <f>IF(C60="","",SUM(#REF!))</f>
        <v/>
      </c>
      <c r="BI60" s="189" t="str">
        <f>IF(C60="","",SUM(#REF!))</f>
        <v/>
      </c>
      <c r="BJ60" s="189" t="str">
        <f>IF(C60="","",SUM(#REF!))</f>
        <v/>
      </c>
      <c r="BK60" s="189" t="str">
        <f>IF(C60="","",SUM(#REF!))</f>
        <v/>
      </c>
      <c r="BL60" s="189" t="str">
        <f>IF(C60="","",SUM(#REF!))</f>
        <v/>
      </c>
      <c r="BM60" s="189" t="str">
        <f>IF(C60="","",SUM(#REF!))</f>
        <v/>
      </c>
      <c r="BN60" s="189" t="str">
        <f>IF(C60="","",SUM(#REF!))</f>
        <v/>
      </c>
      <c r="BO60" s="189"/>
      <c r="BP60" s="189"/>
      <c r="BQ60" s="189" t="str">
        <f>IF(C60="","",SUM(#REF!))</f>
        <v/>
      </c>
      <c r="BR60" s="190" t="str">
        <f>IF(C60="","",IF(#REF!="","-",#REF!))</f>
        <v/>
      </c>
      <c r="BS60" s="185"/>
      <c r="BT60" s="140" t="s">
        <v>181</v>
      </c>
      <c r="BU60" s="202"/>
      <c r="BV60" s="203"/>
      <c r="BW60" s="202"/>
      <c r="BX60" s="202"/>
      <c r="BY60" s="202"/>
      <c r="FX60" s="69"/>
      <c r="FY60" s="69"/>
      <c r="FZ60" s="69"/>
      <c r="GA60" s="69"/>
      <c r="GB60" s="69"/>
      <c r="GC60" s="69"/>
      <c r="GD60" s="69"/>
      <c r="GE60" s="69"/>
      <c r="GF60" s="69"/>
      <c r="GG60" s="69"/>
      <c r="GH60" s="69"/>
      <c r="GI60" s="69"/>
      <c r="GJ60" s="69"/>
      <c r="GK60" s="69"/>
      <c r="GL60" s="69"/>
      <c r="GM60" s="69"/>
      <c r="GN60" s="69"/>
      <c r="GO60" s="69"/>
      <c r="GP60" s="69"/>
      <c r="GQ60" s="69"/>
      <c r="GR60" s="69"/>
      <c r="GS60" s="69"/>
      <c r="GT60" s="69"/>
      <c r="GU60" s="69"/>
      <c r="GV60" s="69"/>
      <c r="GW60" s="69"/>
      <c r="GX60" s="69"/>
      <c r="GY60" s="69"/>
      <c r="GZ60" s="69"/>
      <c r="HA60" s="69"/>
      <c r="HB60" s="69"/>
      <c r="HC60" s="69"/>
      <c r="HD60" s="69"/>
    </row>
    <row r="61" spans="1:212" s="141" customFormat="1" ht="18" hidden="1" customHeight="1" thickBot="1" x14ac:dyDescent="0.35">
      <c r="A61" s="112" t="str">
        <f t="shared" si="44"/>
        <v/>
      </c>
      <c r="B61" s="113"/>
      <c r="C61" s="114"/>
      <c r="D61" s="115" t="str">
        <f t="shared" si="25"/>
        <v/>
      </c>
      <c r="E61" s="116" t="str">
        <f t="shared" si="21"/>
        <v/>
      </c>
      <c r="F61" s="145"/>
      <c r="G61" s="191" t="str">
        <f t="shared" si="26"/>
        <v/>
      </c>
      <c r="H61" s="907" t="str">
        <f>IF(C61="","",IF(ปก!$C$10="กิจกรรมพัฒนาผู้เรียน",เวลา!EI62,""))</f>
        <v/>
      </c>
      <c r="I61" s="120"/>
      <c r="J61" s="120"/>
      <c r="K61" s="120"/>
      <c r="L61" s="120"/>
      <c r="M61" s="120"/>
      <c r="N61" s="149"/>
      <c r="O61" s="122" t="str">
        <f t="shared" si="27"/>
        <v/>
      </c>
      <c r="P61" s="119"/>
      <c r="Q61" s="120"/>
      <c r="R61" s="120"/>
      <c r="S61" s="123"/>
      <c r="T61" s="124">
        <f t="shared" si="28"/>
        <v>0</v>
      </c>
      <c r="U61" s="122" t="str">
        <f t="shared" si="29"/>
        <v/>
      </c>
      <c r="V61" s="125" t="str">
        <f t="shared" si="30"/>
        <v/>
      </c>
      <c r="W61" s="907" t="str">
        <f>IF(C61="","",IF(ปก!$C$10="กิจกรรมพัฒนาผู้เรียน",เวลา!EI62,""))</f>
        <v/>
      </c>
      <c r="X61" s="120"/>
      <c r="Y61" s="120"/>
      <c r="Z61" s="120"/>
      <c r="AA61" s="120"/>
      <c r="AB61" s="120"/>
      <c r="AC61" s="120"/>
      <c r="AD61" s="192"/>
      <c r="AE61" s="122" t="str">
        <f t="shared" si="31"/>
        <v/>
      </c>
      <c r="AF61" s="126"/>
      <c r="AG61" s="127" t="str">
        <f t="shared" si="32"/>
        <v/>
      </c>
      <c r="AH61" s="119"/>
      <c r="AI61" s="120"/>
      <c r="AJ61" s="120"/>
      <c r="AK61" s="120"/>
      <c r="AL61" s="1088" t="str">
        <f t="shared" si="33"/>
        <v/>
      </c>
      <c r="AM61" s="1089" t="b">
        <f t="shared" si="45"/>
        <v>0</v>
      </c>
      <c r="AN61" s="1076">
        <v>362</v>
      </c>
      <c r="AO61" s="1077" t="b">
        <f t="shared" si="46"/>
        <v>0</v>
      </c>
      <c r="AP61" s="1075" t="str">
        <f t="shared" si="36"/>
        <v/>
      </c>
      <c r="AQ61" s="128" t="str">
        <f t="shared" si="37"/>
        <v/>
      </c>
      <c r="AR61" s="105" t="e">
        <f t="shared" si="13"/>
        <v>#VALUE!</v>
      </c>
      <c r="AS61" s="129" t="str">
        <f t="shared" si="38"/>
        <v/>
      </c>
      <c r="AT61" s="130" t="str">
        <f>IF(AP61="","",IF(D61="พัก","-",IF(D61="ออก","-",IF(D61="ร","-",IF(D61="มส","-",IF(AG61=0,0,IF(ปก!$C$10="กิจกรรมพัฒนาผู้เรียน",AR61/$AR$5*100,AR61)))))))</f>
        <v/>
      </c>
      <c r="AU61" s="193" t="str">
        <f t="shared" si="39"/>
        <v/>
      </c>
      <c r="AV61" s="132" t="str">
        <f>IF(AU61="","",IF(ปก!$C$10="กิจกรรมพัฒนาผู้เรียน",(VLOOKUP(AT61,AG$79:AI$81,3)),AU61))</f>
        <v/>
      </c>
      <c r="AW61" s="133" t="str">
        <f t="shared" si="40"/>
        <v/>
      </c>
      <c r="AX61" s="134" t="str">
        <f t="shared" si="41"/>
        <v/>
      </c>
      <c r="AY61" s="135" t="str">
        <f t="shared" si="42"/>
        <v/>
      </c>
      <c r="AZ61" s="194" t="str">
        <f t="shared" si="43"/>
        <v/>
      </c>
      <c r="BA61" s="114"/>
      <c r="BB61" s="137" t="str">
        <f>IF($C61="","",IF(ปก!$C$10="กิจกรรมพัฒนาผู้เรียน","-",IF($D61="พัก","-",IF($D61="ออก","-",VLOOKUP($AW61,$BU$7:$BW$12,3)))))</f>
        <v/>
      </c>
      <c r="BC61" s="137" t="str">
        <f>IF($C61="","",IF(ปก!$C$10="กิจกรรมพัฒนาผู้เรียน","-",IF($D61="พัก","-",IF($D61="ออก","-",VLOOKUP($AW61,$BU$7:$BW$12,3)))))</f>
        <v/>
      </c>
      <c r="BD61" s="137" t="str">
        <f>IF($C61="","",IF(ปก!$C$10="กิจกรรมพัฒนาผู้เรียน","-",IF($D61="พัก","-",IF($D61="ออก","-",VLOOKUP($AW61,$BU$7:$BW$12,3)))))</f>
        <v/>
      </c>
      <c r="BE61" s="137" t="str">
        <f>IF($C61="","",IF(ปก!$C$10="กิจกรรมพัฒนาผู้เรียน","-",IF($D61="พัก","-",IF($D61="ออก","-",VLOOKUP($AW61,$BU$7:$BW$12,3)))))</f>
        <v/>
      </c>
      <c r="BF61" s="137" t="str">
        <f>IF($C61="","",IF(ปก!$C$10="กิจกรรมพัฒนาผู้เรียน","-",IF($D61="พัก","-",IF($D61="ออก","-",VLOOKUP($AW61,$BU$7:$BW$12,3)))))</f>
        <v/>
      </c>
      <c r="BG61" s="138" t="str">
        <f>IF(C61="","",IF(#REF!="","-",#REF!))</f>
        <v/>
      </c>
      <c r="BH61" s="139" t="str">
        <f>IF(C61="","",SUM(#REF!))</f>
        <v/>
      </c>
      <c r="BI61" s="139" t="str">
        <f>IF(C61="","",SUM(#REF!))</f>
        <v/>
      </c>
      <c r="BJ61" s="139" t="str">
        <f>IF(C61="","",SUM(#REF!))</f>
        <v/>
      </c>
      <c r="BK61" s="139" t="str">
        <f>IF(C61="","",SUM(#REF!))</f>
        <v/>
      </c>
      <c r="BL61" s="139" t="str">
        <f>IF(C61="","",SUM(#REF!))</f>
        <v/>
      </c>
      <c r="BM61" s="139" t="str">
        <f>IF(C61="","",SUM(#REF!))</f>
        <v/>
      </c>
      <c r="BN61" s="139" t="str">
        <f>IF(C61="","",SUM(#REF!))</f>
        <v/>
      </c>
      <c r="BO61" s="139"/>
      <c r="BP61" s="139"/>
      <c r="BQ61" s="139" t="str">
        <f>IF(C61="","",SUM(#REF!))</f>
        <v/>
      </c>
      <c r="BR61" s="138" t="str">
        <f>IF(C61="","",IF(#REF!="","-",#REF!))</f>
        <v/>
      </c>
      <c r="BS61" s="136"/>
      <c r="BT61" s="140" t="s">
        <v>182</v>
      </c>
      <c r="BU61" s="202"/>
      <c r="BV61" s="203"/>
      <c r="BW61" s="202"/>
      <c r="BX61" s="202"/>
      <c r="BY61" s="202"/>
      <c r="FX61" s="69"/>
      <c r="FY61" s="69"/>
      <c r="FZ61" s="69"/>
      <c r="GA61" s="69"/>
      <c r="GB61" s="69"/>
      <c r="GC61" s="69"/>
      <c r="GD61" s="69"/>
      <c r="GE61" s="69"/>
      <c r="GF61" s="69"/>
      <c r="GG61" s="69"/>
      <c r="GH61" s="69"/>
      <c r="GI61" s="69"/>
      <c r="GJ61" s="69"/>
      <c r="GK61" s="69"/>
      <c r="GL61" s="69"/>
      <c r="GM61" s="69"/>
      <c r="GN61" s="69"/>
      <c r="GO61" s="69"/>
      <c r="GP61" s="69"/>
      <c r="GQ61" s="69"/>
      <c r="GR61" s="69"/>
      <c r="GS61" s="69"/>
      <c r="GT61" s="69"/>
      <c r="GU61" s="69"/>
      <c r="GV61" s="69"/>
      <c r="GW61" s="69"/>
      <c r="GX61" s="69"/>
      <c r="GY61" s="69"/>
      <c r="GZ61" s="69"/>
      <c r="HA61" s="69"/>
      <c r="HB61" s="69"/>
      <c r="HC61" s="69"/>
      <c r="HD61" s="69"/>
    </row>
    <row r="62" spans="1:212" s="141" customFormat="1" ht="18" hidden="1" customHeight="1" thickBot="1" x14ac:dyDescent="0.35">
      <c r="A62" s="142" t="str">
        <f t="shared" si="44"/>
        <v/>
      </c>
      <c r="B62" s="143"/>
      <c r="C62" s="144"/>
      <c r="D62" s="115" t="str">
        <f t="shared" si="25"/>
        <v/>
      </c>
      <c r="E62" s="116" t="str">
        <f t="shared" si="21"/>
        <v/>
      </c>
      <c r="F62" s="145"/>
      <c r="G62" s="198" t="str">
        <f t="shared" si="26"/>
        <v/>
      </c>
      <c r="H62" s="908" t="str">
        <f>IF(C62="","",IF(ปก!$C$10="กิจกรรมพัฒนาผู้เรียน",เวลา!EI63,""))</f>
        <v/>
      </c>
      <c r="I62" s="148"/>
      <c r="J62" s="148"/>
      <c r="K62" s="148"/>
      <c r="L62" s="148"/>
      <c r="M62" s="148"/>
      <c r="N62" s="149"/>
      <c r="O62" s="150" t="str">
        <f t="shared" si="27"/>
        <v/>
      </c>
      <c r="P62" s="147"/>
      <c r="Q62" s="148"/>
      <c r="R62" s="148"/>
      <c r="S62" s="151"/>
      <c r="T62" s="124">
        <f t="shared" si="28"/>
        <v>0</v>
      </c>
      <c r="U62" s="150" t="str">
        <f t="shared" si="29"/>
        <v/>
      </c>
      <c r="V62" s="152" t="str">
        <f t="shared" si="30"/>
        <v/>
      </c>
      <c r="W62" s="908" t="str">
        <f>IF(C62="","",IF(ปก!$C$10="กิจกรรมพัฒนาผู้เรียน",เวลา!EI63,""))</f>
        <v/>
      </c>
      <c r="X62" s="148"/>
      <c r="Y62" s="148"/>
      <c r="Z62" s="148"/>
      <c r="AA62" s="148"/>
      <c r="AB62" s="148"/>
      <c r="AC62" s="148"/>
      <c r="AD62" s="192"/>
      <c r="AE62" s="150" t="str">
        <f t="shared" si="31"/>
        <v/>
      </c>
      <c r="AF62" s="153"/>
      <c r="AG62" s="154" t="str">
        <f t="shared" si="32"/>
        <v/>
      </c>
      <c r="AH62" s="147"/>
      <c r="AI62" s="148"/>
      <c r="AJ62" s="148"/>
      <c r="AK62" s="148"/>
      <c r="AL62" s="1080" t="str">
        <f t="shared" si="33"/>
        <v/>
      </c>
      <c r="AM62" s="1082" t="b">
        <f t="shared" si="45"/>
        <v>0</v>
      </c>
      <c r="AN62" s="1074">
        <v>368</v>
      </c>
      <c r="AO62" s="1084" t="b">
        <f t="shared" si="46"/>
        <v>0</v>
      </c>
      <c r="AP62" s="1078" t="str">
        <f t="shared" si="36"/>
        <v/>
      </c>
      <c r="AQ62" s="128" t="str">
        <f t="shared" si="37"/>
        <v/>
      </c>
      <c r="AR62" s="105" t="e">
        <f t="shared" si="13"/>
        <v>#VALUE!</v>
      </c>
      <c r="AS62" s="155" t="str">
        <f t="shared" si="38"/>
        <v/>
      </c>
      <c r="AT62" s="156" t="str">
        <f>IF(AP62="","",IF(D62="พัก","-",IF(D62="ออก","-",IF(D62="ร","-",IF(D62="มส","-",IF(AG62=0,0,IF(ปก!$C$10="กิจกรรมพัฒนาผู้เรียน",AR62/$AR$5*100,AR62)))))))</f>
        <v/>
      </c>
      <c r="AU62" s="132" t="str">
        <f t="shared" si="39"/>
        <v/>
      </c>
      <c r="AV62" s="132" t="str">
        <f>IF(AU62="","",IF(ปก!$C$10="กิจกรรมพัฒนาผู้เรียน",(VLOOKUP(AT62,AG$79:AI$81,3)),AU62))</f>
        <v/>
      </c>
      <c r="AW62" s="157" t="str">
        <f t="shared" si="40"/>
        <v/>
      </c>
      <c r="AX62" s="134" t="str">
        <f t="shared" si="41"/>
        <v/>
      </c>
      <c r="AY62" s="158" t="str">
        <f t="shared" si="42"/>
        <v/>
      </c>
      <c r="AZ62" s="164" t="str">
        <f t="shared" si="43"/>
        <v/>
      </c>
      <c r="BA62" s="144"/>
      <c r="BB62" s="160" t="str">
        <f>IF($C62="","",IF(ปก!$C$10="กิจกรรมพัฒนาผู้เรียน","-",IF($D62="พัก","-",IF($D62="ออก","-",VLOOKUP($AW62,$BU$7:$BW$12,3)))))</f>
        <v/>
      </c>
      <c r="BC62" s="160" t="str">
        <f>IF($C62="","",IF(ปก!$C$10="กิจกรรมพัฒนาผู้เรียน","-",IF($D62="พัก","-",IF($D62="ออก","-",VLOOKUP($AW62,$BU$7:$BW$12,3)))))</f>
        <v/>
      </c>
      <c r="BD62" s="160" t="str">
        <f>IF($C62="","",IF(ปก!$C$10="กิจกรรมพัฒนาผู้เรียน","-",IF($D62="พัก","-",IF($D62="ออก","-",VLOOKUP($AW62,$BU$7:$BW$12,3)))))</f>
        <v/>
      </c>
      <c r="BE62" s="160" t="str">
        <f>IF($C62="","",IF(ปก!$C$10="กิจกรรมพัฒนาผู้เรียน","-",IF($D62="พัก","-",IF($D62="ออก","-",VLOOKUP($AW62,$BU$7:$BW$12,3)))))</f>
        <v/>
      </c>
      <c r="BF62" s="160" t="str">
        <f>IF($C62="","",IF(ปก!$C$10="กิจกรรมพัฒนาผู้เรียน","-",IF($D62="พัก","-",IF($D62="ออก","-",VLOOKUP($AW62,$BU$7:$BW$12,3)))))</f>
        <v/>
      </c>
      <c r="BG62" s="161" t="str">
        <f>IF(C62="","",IF(#REF!="","-",#REF!))</f>
        <v/>
      </c>
      <c r="BH62" s="162" t="str">
        <f>IF(C62="","",SUM(#REF!))</f>
        <v/>
      </c>
      <c r="BI62" s="162" t="str">
        <f>IF(C62="","",SUM(#REF!))</f>
        <v/>
      </c>
      <c r="BJ62" s="162" t="str">
        <f>IF(C62="","",SUM(#REF!))</f>
        <v/>
      </c>
      <c r="BK62" s="162" t="str">
        <f>IF(C62="","",SUM(#REF!))</f>
        <v/>
      </c>
      <c r="BL62" s="162" t="str">
        <f>IF(C62="","",SUM(#REF!))</f>
        <v/>
      </c>
      <c r="BM62" s="162" t="str">
        <f>IF(C62="","",SUM(#REF!))</f>
        <v/>
      </c>
      <c r="BN62" s="162" t="str">
        <f>IF(C62="","",SUM(#REF!))</f>
        <v/>
      </c>
      <c r="BO62" s="162"/>
      <c r="BP62" s="162"/>
      <c r="BQ62" s="162" t="str">
        <f>IF(C62="","",SUM(#REF!))</f>
        <v/>
      </c>
      <c r="BR62" s="161" t="str">
        <f>IF(C62="","",IF(#REF!="","-",#REF!))</f>
        <v/>
      </c>
      <c r="BS62" s="159"/>
      <c r="BT62" s="140" t="s">
        <v>183</v>
      </c>
      <c r="BU62" s="202"/>
      <c r="BV62" s="203"/>
      <c r="BW62" s="202"/>
      <c r="BX62" s="202"/>
      <c r="BY62" s="202"/>
      <c r="FX62" s="69"/>
      <c r="FY62" s="69"/>
      <c r="FZ62" s="69"/>
      <c r="GA62" s="69"/>
      <c r="GB62" s="69"/>
      <c r="GC62" s="69"/>
      <c r="GD62" s="69"/>
      <c r="GE62" s="69"/>
      <c r="GF62" s="69"/>
      <c r="GG62" s="69"/>
      <c r="GH62" s="69"/>
      <c r="GI62" s="69"/>
      <c r="GJ62" s="69"/>
      <c r="GK62" s="69"/>
      <c r="GL62" s="69"/>
      <c r="GM62" s="69"/>
      <c r="GN62" s="69"/>
      <c r="GO62" s="69"/>
      <c r="GP62" s="69"/>
      <c r="GQ62" s="69"/>
      <c r="GR62" s="69"/>
      <c r="GS62" s="69"/>
      <c r="GT62" s="69"/>
      <c r="GU62" s="69"/>
      <c r="GV62" s="69"/>
      <c r="GW62" s="69"/>
      <c r="GX62" s="69"/>
      <c r="GY62" s="69"/>
      <c r="GZ62" s="69"/>
      <c r="HA62" s="69"/>
      <c r="HB62" s="69"/>
      <c r="HC62" s="69"/>
      <c r="HD62" s="69"/>
    </row>
    <row r="63" spans="1:212" s="141" customFormat="1" ht="18" hidden="1" customHeight="1" thickBot="1" x14ac:dyDescent="0.35">
      <c r="A63" s="142" t="str">
        <f t="shared" si="44"/>
        <v/>
      </c>
      <c r="B63" s="143"/>
      <c r="C63" s="144"/>
      <c r="D63" s="115" t="str">
        <f t="shared" si="25"/>
        <v/>
      </c>
      <c r="E63" s="116" t="str">
        <f t="shared" si="21"/>
        <v/>
      </c>
      <c r="F63" s="145"/>
      <c r="G63" s="198" t="str">
        <f t="shared" si="26"/>
        <v/>
      </c>
      <c r="H63" s="908" t="str">
        <f>IF(C63="","",IF(ปก!$C$10="กิจกรรมพัฒนาผู้เรียน",เวลา!EI64,""))</f>
        <v/>
      </c>
      <c r="I63" s="148"/>
      <c r="J63" s="148"/>
      <c r="K63" s="148"/>
      <c r="L63" s="148"/>
      <c r="M63" s="148"/>
      <c r="N63" s="149"/>
      <c r="O63" s="150" t="str">
        <f t="shared" si="27"/>
        <v/>
      </c>
      <c r="P63" s="147"/>
      <c r="Q63" s="148"/>
      <c r="R63" s="148"/>
      <c r="S63" s="151"/>
      <c r="T63" s="124">
        <f t="shared" si="28"/>
        <v>0</v>
      </c>
      <c r="U63" s="150" t="str">
        <f t="shared" si="29"/>
        <v/>
      </c>
      <c r="V63" s="152" t="str">
        <f t="shared" si="30"/>
        <v/>
      </c>
      <c r="W63" s="908" t="str">
        <f>IF(C63="","",IF(ปก!$C$10="กิจกรรมพัฒนาผู้เรียน",เวลา!EI64,""))</f>
        <v/>
      </c>
      <c r="X63" s="148"/>
      <c r="Y63" s="148"/>
      <c r="Z63" s="148"/>
      <c r="AA63" s="148"/>
      <c r="AB63" s="148"/>
      <c r="AC63" s="148"/>
      <c r="AD63" s="192"/>
      <c r="AE63" s="150" t="str">
        <f t="shared" si="31"/>
        <v/>
      </c>
      <c r="AF63" s="153"/>
      <c r="AG63" s="154" t="str">
        <f t="shared" si="32"/>
        <v/>
      </c>
      <c r="AH63" s="147"/>
      <c r="AI63" s="148"/>
      <c r="AJ63" s="148"/>
      <c r="AK63" s="148"/>
      <c r="AL63" s="1080" t="str">
        <f t="shared" si="33"/>
        <v/>
      </c>
      <c r="AM63" s="1082" t="b">
        <f t="shared" si="45"/>
        <v>0</v>
      </c>
      <c r="AN63" s="1074">
        <v>374</v>
      </c>
      <c r="AO63" s="1084" t="b">
        <f t="shared" si="46"/>
        <v>0</v>
      </c>
      <c r="AP63" s="1078" t="str">
        <f t="shared" si="36"/>
        <v/>
      </c>
      <c r="AQ63" s="128" t="str">
        <f t="shared" si="37"/>
        <v/>
      </c>
      <c r="AR63" s="105" t="e">
        <f t="shared" si="13"/>
        <v>#VALUE!</v>
      </c>
      <c r="AS63" s="155" t="str">
        <f t="shared" si="38"/>
        <v/>
      </c>
      <c r="AT63" s="156" t="str">
        <f>IF(AP63="","",IF(D63="พัก","-",IF(D63="ออก","-",IF(D63="ร","-",IF(D63="มส","-",IF(AG63=0,0,IF(ปก!$C$10="กิจกรรมพัฒนาผู้เรียน",AR63/$AR$5*100,AR63)))))))</f>
        <v/>
      </c>
      <c r="AU63" s="132" t="str">
        <f t="shared" si="39"/>
        <v/>
      </c>
      <c r="AV63" s="132" t="str">
        <f>IF(AU63="","",IF(ปก!$C$10="กิจกรรมพัฒนาผู้เรียน",(VLOOKUP(AT63,AG$79:AI$81,3)),AU63))</f>
        <v/>
      </c>
      <c r="AW63" s="157" t="str">
        <f t="shared" si="40"/>
        <v/>
      </c>
      <c r="AX63" s="134" t="str">
        <f t="shared" si="41"/>
        <v/>
      </c>
      <c r="AY63" s="158" t="str">
        <f t="shared" si="42"/>
        <v/>
      </c>
      <c r="AZ63" s="164" t="str">
        <f t="shared" si="43"/>
        <v/>
      </c>
      <c r="BA63" s="144"/>
      <c r="BB63" s="160" t="str">
        <f>IF($C63="","",IF(ปก!$C$10="กิจกรรมพัฒนาผู้เรียน","-",IF($D63="พัก","-",IF($D63="ออก","-",VLOOKUP($AW63,$BU$7:$BW$12,3)))))</f>
        <v/>
      </c>
      <c r="BC63" s="160" t="str">
        <f>IF($C63="","",IF(ปก!$C$10="กิจกรรมพัฒนาผู้เรียน","-",IF($D63="พัก","-",IF($D63="ออก","-",VLOOKUP($AW63,$BU$7:$BW$12,3)))))</f>
        <v/>
      </c>
      <c r="BD63" s="160" t="str">
        <f>IF($C63="","",IF(ปก!$C$10="กิจกรรมพัฒนาผู้เรียน","-",IF($D63="พัก","-",IF($D63="ออก","-",VLOOKUP($AW63,$BU$7:$BW$12,3)))))</f>
        <v/>
      </c>
      <c r="BE63" s="160" t="str">
        <f>IF($C63="","",IF(ปก!$C$10="กิจกรรมพัฒนาผู้เรียน","-",IF($D63="พัก","-",IF($D63="ออก","-",VLOOKUP($AW63,$BU$7:$BW$12,3)))))</f>
        <v/>
      </c>
      <c r="BF63" s="160" t="str">
        <f>IF($C63="","",IF(ปก!$C$10="กิจกรรมพัฒนาผู้เรียน","-",IF($D63="พัก","-",IF($D63="ออก","-",VLOOKUP($AW63,$BU$7:$BW$12,3)))))</f>
        <v/>
      </c>
      <c r="BG63" s="161" t="str">
        <f>IF(C63="","",IF(#REF!="","-",#REF!))</f>
        <v/>
      </c>
      <c r="BH63" s="162" t="str">
        <f>IF(C63="","",SUM(#REF!))</f>
        <v/>
      </c>
      <c r="BI63" s="162" t="str">
        <f>IF(C63="","",SUM(#REF!))</f>
        <v/>
      </c>
      <c r="BJ63" s="162" t="str">
        <f>IF(C63="","",SUM(#REF!))</f>
        <v/>
      </c>
      <c r="BK63" s="162" t="str">
        <f>IF(C63="","",SUM(#REF!))</f>
        <v/>
      </c>
      <c r="BL63" s="162" t="str">
        <f>IF(C63="","",SUM(#REF!))</f>
        <v/>
      </c>
      <c r="BM63" s="162" t="str">
        <f>IF(C63="","",SUM(#REF!))</f>
        <v/>
      </c>
      <c r="BN63" s="162" t="str">
        <f>IF(C63="","",SUM(#REF!))</f>
        <v/>
      </c>
      <c r="BO63" s="162"/>
      <c r="BP63" s="162"/>
      <c r="BQ63" s="162" t="str">
        <f>IF(C63="","",SUM(#REF!))</f>
        <v/>
      </c>
      <c r="BR63" s="161" t="str">
        <f>IF(C63="","",IF(#REF!="","-",#REF!))</f>
        <v/>
      </c>
      <c r="BS63" s="159"/>
      <c r="BT63" s="140" t="s">
        <v>186</v>
      </c>
      <c r="BU63" s="202"/>
      <c r="BV63" s="203"/>
      <c r="BW63" s="202"/>
      <c r="BX63" s="202"/>
      <c r="BY63" s="202"/>
      <c r="FX63" s="69"/>
      <c r="FY63" s="69"/>
      <c r="FZ63" s="69"/>
      <c r="GA63" s="69"/>
      <c r="GB63" s="69"/>
      <c r="GC63" s="69"/>
      <c r="GD63" s="69"/>
      <c r="GE63" s="69"/>
      <c r="GF63" s="69"/>
      <c r="GG63" s="69"/>
      <c r="GH63" s="69"/>
      <c r="GI63" s="69"/>
      <c r="GJ63" s="69"/>
      <c r="GK63" s="69"/>
      <c r="GL63" s="69"/>
      <c r="GM63" s="69"/>
      <c r="GN63" s="69"/>
      <c r="GO63" s="69"/>
      <c r="GP63" s="69"/>
      <c r="GQ63" s="69"/>
      <c r="GR63" s="69"/>
      <c r="GS63" s="69"/>
      <c r="GT63" s="69"/>
      <c r="GU63" s="69"/>
      <c r="GV63" s="69"/>
      <c r="GW63" s="69"/>
      <c r="GX63" s="69"/>
      <c r="GY63" s="69"/>
      <c r="GZ63" s="69"/>
      <c r="HA63" s="69"/>
      <c r="HB63" s="69"/>
      <c r="HC63" s="69"/>
      <c r="HD63" s="69"/>
    </row>
    <row r="64" spans="1:212" s="141" customFormat="1" ht="18" hidden="1" customHeight="1" thickBot="1" x14ac:dyDescent="0.35">
      <c r="A64" s="142" t="str">
        <f t="shared" si="44"/>
        <v/>
      </c>
      <c r="B64" s="143"/>
      <c r="C64" s="144"/>
      <c r="D64" s="115" t="str">
        <f t="shared" si="25"/>
        <v/>
      </c>
      <c r="E64" s="116" t="str">
        <f t="shared" si="21"/>
        <v/>
      </c>
      <c r="F64" s="145"/>
      <c r="G64" s="198" t="str">
        <f t="shared" si="26"/>
        <v/>
      </c>
      <c r="H64" s="908" t="str">
        <f>IF(C64="","",IF(ปก!$C$10="กิจกรรมพัฒนาผู้เรียน",เวลา!EI65,""))</f>
        <v/>
      </c>
      <c r="I64" s="148"/>
      <c r="J64" s="148"/>
      <c r="K64" s="148"/>
      <c r="L64" s="148"/>
      <c r="M64" s="148"/>
      <c r="N64" s="149"/>
      <c r="O64" s="150" t="str">
        <f t="shared" si="27"/>
        <v/>
      </c>
      <c r="P64" s="147"/>
      <c r="Q64" s="148"/>
      <c r="R64" s="148"/>
      <c r="S64" s="151"/>
      <c r="T64" s="124">
        <f t="shared" si="28"/>
        <v>0</v>
      </c>
      <c r="U64" s="150" t="str">
        <f t="shared" si="29"/>
        <v/>
      </c>
      <c r="V64" s="152" t="str">
        <f t="shared" si="30"/>
        <v/>
      </c>
      <c r="W64" s="908" t="str">
        <f>IF(C64="","",IF(ปก!$C$10="กิจกรรมพัฒนาผู้เรียน",เวลา!EI65,""))</f>
        <v/>
      </c>
      <c r="X64" s="148"/>
      <c r="Y64" s="148"/>
      <c r="Z64" s="148"/>
      <c r="AA64" s="148"/>
      <c r="AB64" s="148"/>
      <c r="AC64" s="148"/>
      <c r="AD64" s="192"/>
      <c r="AE64" s="150" t="str">
        <f t="shared" si="31"/>
        <v/>
      </c>
      <c r="AF64" s="153"/>
      <c r="AG64" s="154" t="str">
        <f t="shared" si="32"/>
        <v/>
      </c>
      <c r="AH64" s="147"/>
      <c r="AI64" s="148"/>
      <c r="AJ64" s="148"/>
      <c r="AK64" s="148"/>
      <c r="AL64" s="1080" t="str">
        <f t="shared" si="33"/>
        <v/>
      </c>
      <c r="AM64" s="1082" t="b">
        <f t="shared" si="45"/>
        <v>0</v>
      </c>
      <c r="AN64" s="1074">
        <v>380</v>
      </c>
      <c r="AO64" s="1084" t="b">
        <f t="shared" si="46"/>
        <v>0</v>
      </c>
      <c r="AP64" s="1078" t="str">
        <f t="shared" si="36"/>
        <v/>
      </c>
      <c r="AQ64" s="128" t="str">
        <f t="shared" si="37"/>
        <v/>
      </c>
      <c r="AR64" s="105" t="e">
        <f t="shared" si="13"/>
        <v>#VALUE!</v>
      </c>
      <c r="AS64" s="155" t="str">
        <f t="shared" si="38"/>
        <v/>
      </c>
      <c r="AT64" s="156" t="str">
        <f>IF(AP64="","",IF(D64="พัก","-",IF(D64="ออก","-",IF(D64="ร","-",IF(D64="มส","-",IF(AG64=0,0,IF(ปก!$C$10="กิจกรรมพัฒนาผู้เรียน",AR64/$AR$5*100,AR64)))))))</f>
        <v/>
      </c>
      <c r="AU64" s="132" t="str">
        <f t="shared" si="39"/>
        <v/>
      </c>
      <c r="AV64" s="132" t="str">
        <f>IF(AU64="","",IF(ปก!$C$10="กิจกรรมพัฒนาผู้เรียน",(VLOOKUP(AT64,AG$79:AI$81,3)),AU64))</f>
        <v/>
      </c>
      <c r="AW64" s="157" t="str">
        <f t="shared" si="40"/>
        <v/>
      </c>
      <c r="AX64" s="134" t="str">
        <f t="shared" si="41"/>
        <v/>
      </c>
      <c r="AY64" s="158" t="str">
        <f t="shared" si="42"/>
        <v/>
      </c>
      <c r="AZ64" s="164" t="str">
        <f t="shared" si="43"/>
        <v/>
      </c>
      <c r="BA64" s="144"/>
      <c r="BB64" s="160" t="str">
        <f>IF($C64="","",IF(ปก!$C$10="กิจกรรมพัฒนาผู้เรียน","-",IF($D64="พัก","-",IF($D64="ออก","-",VLOOKUP($AW64,$BU$7:$BW$12,3)))))</f>
        <v/>
      </c>
      <c r="BC64" s="160" t="str">
        <f>IF($C64="","",IF(ปก!$C$10="กิจกรรมพัฒนาผู้เรียน","-",IF($D64="พัก","-",IF($D64="ออก","-",VLOOKUP($AW64,$BU$7:$BW$12,3)))))</f>
        <v/>
      </c>
      <c r="BD64" s="160" t="str">
        <f>IF($C64="","",IF(ปก!$C$10="กิจกรรมพัฒนาผู้เรียน","-",IF($D64="พัก","-",IF($D64="ออก","-",VLOOKUP($AW64,$BU$7:$BW$12,3)))))</f>
        <v/>
      </c>
      <c r="BE64" s="160" t="str">
        <f>IF($C64="","",IF(ปก!$C$10="กิจกรรมพัฒนาผู้เรียน","-",IF($D64="พัก","-",IF($D64="ออก","-",VLOOKUP($AW64,$BU$7:$BW$12,3)))))</f>
        <v/>
      </c>
      <c r="BF64" s="160" t="str">
        <f>IF($C64="","",IF(ปก!$C$10="กิจกรรมพัฒนาผู้เรียน","-",IF($D64="พัก","-",IF($D64="ออก","-",VLOOKUP($AW64,$BU$7:$BW$12,3)))))</f>
        <v/>
      </c>
      <c r="BG64" s="161" t="str">
        <f>IF(C64="","",IF(#REF!="","-",#REF!))</f>
        <v/>
      </c>
      <c r="BH64" s="162" t="str">
        <f>IF(C64="","",SUM(#REF!))</f>
        <v/>
      </c>
      <c r="BI64" s="162" t="str">
        <f>IF(C64="","",SUM(#REF!))</f>
        <v/>
      </c>
      <c r="BJ64" s="162" t="str">
        <f>IF(C64="","",SUM(#REF!))</f>
        <v/>
      </c>
      <c r="BK64" s="162" t="str">
        <f>IF(C64="","",SUM(#REF!))</f>
        <v/>
      </c>
      <c r="BL64" s="162" t="str">
        <f>IF(C64="","",SUM(#REF!))</f>
        <v/>
      </c>
      <c r="BM64" s="162" t="str">
        <f>IF(C64="","",SUM(#REF!))</f>
        <v/>
      </c>
      <c r="BN64" s="162" t="str">
        <f>IF(C64="","",SUM(#REF!))</f>
        <v/>
      </c>
      <c r="BO64" s="162"/>
      <c r="BP64" s="162"/>
      <c r="BQ64" s="162" t="str">
        <f>IF(C64="","",SUM(#REF!))</f>
        <v/>
      </c>
      <c r="BR64" s="161" t="str">
        <f>IF(C64="","",IF(#REF!="","-",#REF!))</f>
        <v/>
      </c>
      <c r="BS64" s="159"/>
      <c r="BT64" s="140" t="s">
        <v>187</v>
      </c>
      <c r="BU64" s="202"/>
      <c r="BV64" s="203"/>
      <c r="BW64" s="202"/>
      <c r="BX64" s="202"/>
      <c r="BY64" s="202"/>
      <c r="FX64" s="69"/>
      <c r="FY64" s="69"/>
      <c r="FZ64" s="69"/>
      <c r="GA64" s="69"/>
      <c r="GB64" s="69"/>
      <c r="GC64" s="69"/>
      <c r="GD64" s="69"/>
      <c r="GE64" s="69"/>
      <c r="GF64" s="69"/>
      <c r="GG64" s="69"/>
      <c r="GH64" s="69"/>
      <c r="GI64" s="69"/>
      <c r="GJ64" s="69"/>
      <c r="GK64" s="69"/>
      <c r="GL64" s="69"/>
      <c r="GM64" s="69"/>
      <c r="GN64" s="69"/>
      <c r="GO64" s="69"/>
      <c r="GP64" s="69"/>
      <c r="GQ64" s="69"/>
      <c r="GR64" s="69"/>
      <c r="GS64" s="69"/>
      <c r="GT64" s="69"/>
      <c r="GU64" s="69"/>
      <c r="GV64" s="69"/>
      <c r="GW64" s="69"/>
      <c r="GX64" s="69"/>
      <c r="GY64" s="69"/>
      <c r="GZ64" s="69"/>
      <c r="HA64" s="69"/>
      <c r="HB64" s="69"/>
      <c r="HC64" s="69"/>
      <c r="HD64" s="69"/>
    </row>
    <row r="65" spans="1:212" s="141" customFormat="1" ht="18" hidden="1" customHeight="1" thickBot="1" x14ac:dyDescent="0.35">
      <c r="A65" s="165" t="str">
        <f t="shared" si="44"/>
        <v/>
      </c>
      <c r="B65" s="166"/>
      <c r="C65" s="167"/>
      <c r="D65" s="168" t="str">
        <f t="shared" si="25"/>
        <v/>
      </c>
      <c r="E65" s="116" t="str">
        <f t="shared" si="21"/>
        <v/>
      </c>
      <c r="F65" s="169"/>
      <c r="G65" s="199" t="str">
        <f t="shared" si="26"/>
        <v/>
      </c>
      <c r="H65" s="909" t="str">
        <f>IF(C65="","",IF(ปก!$C$10="กิจกรรมพัฒนาผู้เรียน",เวลา!EI66,""))</f>
        <v/>
      </c>
      <c r="I65" s="172"/>
      <c r="J65" s="172"/>
      <c r="K65" s="172"/>
      <c r="L65" s="172"/>
      <c r="M65" s="172"/>
      <c r="N65" s="173"/>
      <c r="O65" s="174" t="str">
        <f t="shared" si="27"/>
        <v/>
      </c>
      <c r="P65" s="171"/>
      <c r="Q65" s="172"/>
      <c r="R65" s="172"/>
      <c r="S65" s="175"/>
      <c r="T65" s="176">
        <f t="shared" si="28"/>
        <v>0</v>
      </c>
      <c r="U65" s="174" t="str">
        <f t="shared" si="29"/>
        <v/>
      </c>
      <c r="V65" s="177" t="str">
        <f t="shared" si="30"/>
        <v/>
      </c>
      <c r="W65" s="909" t="str">
        <f>IF(C65="","",IF(ปก!$C$10="กิจกรรมพัฒนาผู้เรียน",เวลา!EI66,""))</f>
        <v/>
      </c>
      <c r="X65" s="172"/>
      <c r="Y65" s="172"/>
      <c r="Z65" s="172"/>
      <c r="AA65" s="172"/>
      <c r="AB65" s="172"/>
      <c r="AC65" s="172"/>
      <c r="AD65" s="200"/>
      <c r="AE65" s="174" t="str">
        <f t="shared" si="31"/>
        <v/>
      </c>
      <c r="AF65" s="178"/>
      <c r="AG65" s="179" t="str">
        <f t="shared" si="32"/>
        <v/>
      </c>
      <c r="AH65" s="171"/>
      <c r="AI65" s="172"/>
      <c r="AJ65" s="172"/>
      <c r="AK65" s="172"/>
      <c r="AL65" s="1081" t="str">
        <f t="shared" si="33"/>
        <v/>
      </c>
      <c r="AM65" s="1083" t="b">
        <f t="shared" si="45"/>
        <v>0</v>
      </c>
      <c r="AN65" s="1086">
        <v>386</v>
      </c>
      <c r="AO65" s="1085" t="b">
        <f t="shared" si="46"/>
        <v>0</v>
      </c>
      <c r="AP65" s="1079" t="str">
        <f t="shared" si="36"/>
        <v/>
      </c>
      <c r="AQ65" s="128" t="str">
        <f t="shared" si="37"/>
        <v/>
      </c>
      <c r="AR65" s="206" t="e">
        <f t="shared" si="13"/>
        <v>#VALUE!</v>
      </c>
      <c r="AS65" s="180" t="str">
        <f t="shared" si="38"/>
        <v/>
      </c>
      <c r="AT65" s="181" t="str">
        <f>IF(AP65="","",IF(D65="พัก","-",IF(D65="ออก","-",IF(D65="ร","-",IF(D65="มส","-",IF(AG65=0,0,IF(ปก!$C$10="กิจกรรมพัฒนาผู้เรียน",AR65/$AR$5*100,AR65)))))))</f>
        <v/>
      </c>
      <c r="AU65" s="201" t="str">
        <f t="shared" si="39"/>
        <v/>
      </c>
      <c r="AV65" s="132" t="str">
        <f>IF(AU65="","",IF(ปก!$C$10="กิจกรรมพัฒนาผู้เรียน",(VLOOKUP(AT65,AG$79:AI$81,3)),AU65))</f>
        <v/>
      </c>
      <c r="AW65" s="183" t="str">
        <f t="shared" si="40"/>
        <v/>
      </c>
      <c r="AX65" s="134" t="str">
        <f t="shared" si="41"/>
        <v/>
      </c>
      <c r="AY65" s="184" t="str">
        <f t="shared" si="42"/>
        <v/>
      </c>
      <c r="AZ65" s="186" t="str">
        <f t="shared" si="43"/>
        <v/>
      </c>
      <c r="BA65" s="167"/>
      <c r="BB65" s="187" t="str">
        <f>IF($C65="","",IF(ปก!$C$10="กิจกรรมพัฒนาผู้เรียน","-",IF($D65="พัก","-",IF($D65="ออก","-",VLOOKUP($AW65,$BU$7:$BW$12,3)))))</f>
        <v/>
      </c>
      <c r="BC65" s="187" t="str">
        <f>IF($C65="","",IF(ปก!$C$10="กิจกรรมพัฒนาผู้เรียน","-",IF($D65="พัก","-",IF($D65="ออก","-",VLOOKUP($AW65,$BU$7:$BW$12,3)))))</f>
        <v/>
      </c>
      <c r="BD65" s="187" t="str">
        <f>IF($C65="","",IF(ปก!$C$10="กิจกรรมพัฒนาผู้เรียน","-",IF($D65="พัก","-",IF($D65="ออก","-",VLOOKUP($AW65,$BU$7:$BW$12,3)))))</f>
        <v/>
      </c>
      <c r="BE65" s="187" t="str">
        <f>IF($C65="","",IF(ปก!$C$10="กิจกรรมพัฒนาผู้เรียน","-",IF($D65="พัก","-",IF($D65="ออก","-",VLOOKUP($AW65,$BU$7:$BW$12,3)))))</f>
        <v/>
      </c>
      <c r="BF65" s="187" t="str">
        <f>IF($C65="","",IF(ปก!$C$10="กิจกรรมพัฒนาผู้เรียน","-",IF($D65="พัก","-",IF($D65="ออก","-",VLOOKUP($AW65,$BU$7:$BW$12,3)))))</f>
        <v/>
      </c>
      <c r="BG65" s="188" t="str">
        <f>IF(C65="","",IF(#REF!="","-",#REF!))</f>
        <v/>
      </c>
      <c r="BH65" s="189" t="str">
        <f>IF(C65="","",SUM(#REF!))</f>
        <v/>
      </c>
      <c r="BI65" s="189" t="str">
        <f>IF(C65="","",SUM(#REF!))</f>
        <v/>
      </c>
      <c r="BJ65" s="189" t="str">
        <f>IF(C65="","",SUM(#REF!))</f>
        <v/>
      </c>
      <c r="BK65" s="189" t="str">
        <f>IF(C65="","",SUM(#REF!))</f>
        <v/>
      </c>
      <c r="BL65" s="189" t="str">
        <f>IF(C65="","",SUM(#REF!))</f>
        <v/>
      </c>
      <c r="BM65" s="189" t="str">
        <f>IF(C65="","",SUM(#REF!))</f>
        <v/>
      </c>
      <c r="BN65" s="189" t="str">
        <f>IF(C65="","",SUM(#REF!))</f>
        <v/>
      </c>
      <c r="BO65" s="189"/>
      <c r="BP65" s="189"/>
      <c r="BQ65" s="189" t="str">
        <f>IF(C65="","",SUM(#REF!))</f>
        <v/>
      </c>
      <c r="BR65" s="190" t="str">
        <f>IF(C65="","",IF(#REF!="","-",#REF!))</f>
        <v/>
      </c>
      <c r="BS65" s="185"/>
      <c r="BT65" s="140" t="s">
        <v>188</v>
      </c>
      <c r="BU65" s="202"/>
      <c r="BV65" s="203"/>
      <c r="BW65" s="202"/>
      <c r="BX65" s="202"/>
      <c r="BY65" s="202"/>
      <c r="FX65" s="69"/>
      <c r="FY65" s="69"/>
      <c r="FZ65" s="69"/>
      <c r="GA65" s="69"/>
      <c r="GB65" s="69"/>
      <c r="GC65" s="69"/>
      <c r="GD65" s="69"/>
      <c r="GE65" s="69"/>
      <c r="GF65" s="69"/>
      <c r="GG65" s="69"/>
      <c r="GH65" s="69"/>
      <c r="GI65" s="69"/>
      <c r="GJ65" s="69"/>
      <c r="GK65" s="69"/>
      <c r="GL65" s="69"/>
      <c r="GM65" s="69"/>
      <c r="GN65" s="69"/>
      <c r="GO65" s="69"/>
      <c r="GP65" s="69"/>
      <c r="GQ65" s="69"/>
      <c r="GR65" s="69"/>
      <c r="GS65" s="69"/>
      <c r="GT65" s="69"/>
      <c r="GU65" s="69"/>
      <c r="GV65" s="69"/>
      <c r="GW65" s="69"/>
      <c r="GX65" s="69"/>
      <c r="GY65" s="69"/>
      <c r="GZ65" s="69"/>
      <c r="HA65" s="69"/>
      <c r="HB65" s="69"/>
      <c r="HC65" s="69"/>
      <c r="HD65" s="69"/>
    </row>
    <row r="66" spans="1:212" ht="18" customHeight="1" x14ac:dyDescent="0.3">
      <c r="A66" s="1039" t="s">
        <v>242</v>
      </c>
      <c r="B66" s="208" t="s">
        <v>30</v>
      </c>
      <c r="C66" s="209" t="s">
        <v>130</v>
      </c>
      <c r="F66" s="207"/>
      <c r="AZ66" s="207"/>
      <c r="BA66" s="209"/>
      <c r="BB66" s="207"/>
      <c r="BC66" s="207"/>
      <c r="BD66" s="207"/>
      <c r="BE66" s="207"/>
      <c r="BF66" s="207"/>
      <c r="BG66" s="207"/>
      <c r="BH66" s="207"/>
      <c r="BI66" s="207"/>
      <c r="BJ66" s="207"/>
      <c r="BK66" s="207"/>
      <c r="BL66" s="207"/>
      <c r="BM66" s="207"/>
      <c r="BN66" s="207"/>
      <c r="BO66" s="207"/>
      <c r="BP66" s="207"/>
      <c r="BQ66" s="207"/>
      <c r="BR66" s="207"/>
      <c r="BS66" s="207"/>
      <c r="BT66" s="211" t="s">
        <v>228</v>
      </c>
      <c r="BU66" s="212"/>
      <c r="BV66" s="212"/>
      <c r="BW66" s="212"/>
      <c r="BX66" s="212"/>
      <c r="BY66" s="212"/>
      <c r="BZ66" s="207"/>
      <c r="CA66" s="207"/>
      <c r="CB66" s="207"/>
      <c r="CC66" s="207"/>
      <c r="CD66" s="207"/>
      <c r="CE66" s="213"/>
      <c r="CF66" s="214"/>
      <c r="CG66" s="214"/>
      <c r="CH66" s="214"/>
      <c r="CI66" s="214"/>
      <c r="CJ66" s="214"/>
      <c r="CK66" s="214"/>
      <c r="CL66" s="214"/>
      <c r="CM66" s="214"/>
      <c r="CN66" s="214"/>
      <c r="CO66" s="214"/>
      <c r="CP66" s="214"/>
      <c r="CQ66" s="214"/>
      <c r="CR66" s="214"/>
      <c r="CS66" s="214"/>
      <c r="CT66" s="214"/>
      <c r="CU66" s="214"/>
      <c r="CV66" s="214"/>
      <c r="CW66" s="214"/>
      <c r="CX66" s="214"/>
      <c r="CY66" s="214"/>
      <c r="CZ66" s="214"/>
      <c r="DA66" s="214"/>
      <c r="DB66" s="214"/>
      <c r="DC66" s="214"/>
      <c r="DD66" s="214"/>
      <c r="DE66" s="214"/>
      <c r="DF66" s="214"/>
      <c r="DG66" s="214"/>
      <c r="DH66" s="214"/>
      <c r="DI66" s="214"/>
      <c r="DJ66" s="214"/>
      <c r="DK66" s="214"/>
      <c r="DL66" s="214"/>
      <c r="DM66" s="214"/>
      <c r="DN66" s="214"/>
      <c r="DO66" s="214"/>
      <c r="DP66" s="214"/>
      <c r="DQ66" s="214"/>
      <c r="DR66" s="214"/>
      <c r="DS66" s="214"/>
      <c r="DT66" s="214"/>
      <c r="DU66" s="214"/>
      <c r="DX66" s="216"/>
    </row>
    <row r="67" spans="1:212" ht="18" customHeight="1" x14ac:dyDescent="0.3">
      <c r="A67" s="1040" t="s">
        <v>243</v>
      </c>
      <c r="C67" s="1615" t="s">
        <v>267</v>
      </c>
      <c r="D67" s="1615"/>
      <c r="E67" s="1615"/>
      <c r="F67" s="1615"/>
      <c r="O67" s="904"/>
      <c r="AZ67" s="207"/>
      <c r="BA67" s="207"/>
      <c r="BB67" s="207"/>
      <c r="BC67" s="207"/>
      <c r="BD67" s="207"/>
      <c r="BE67" s="207"/>
      <c r="BF67" s="207"/>
      <c r="BG67" s="207"/>
      <c r="BH67" s="207"/>
      <c r="BI67" s="207"/>
      <c r="BJ67" s="207"/>
      <c r="BK67" s="207"/>
      <c r="BL67" s="207"/>
      <c r="BM67" s="207"/>
      <c r="BN67" s="207"/>
      <c r="BO67" s="207"/>
      <c r="BP67" s="207"/>
      <c r="BQ67" s="207"/>
      <c r="BR67" s="207"/>
      <c r="BS67" s="207"/>
      <c r="BT67" s="211" t="s">
        <v>53</v>
      </c>
      <c r="BU67" s="212"/>
      <c r="BV67" s="212"/>
      <c r="BW67" s="212"/>
      <c r="BX67" s="212"/>
      <c r="BY67" s="212"/>
      <c r="BZ67" s="207"/>
      <c r="CA67" s="207"/>
      <c r="CB67" s="207"/>
      <c r="CC67" s="207"/>
      <c r="CD67" s="207"/>
      <c r="CE67" s="213"/>
      <c r="CF67" s="214"/>
      <c r="CG67" s="214"/>
      <c r="CH67" s="214"/>
      <c r="CI67" s="214"/>
      <c r="CJ67" s="214"/>
      <c r="CK67" s="214"/>
      <c r="CL67" s="214"/>
      <c r="CM67" s="214"/>
      <c r="CN67" s="214"/>
      <c r="CO67" s="214"/>
      <c r="CP67" s="214"/>
      <c r="CQ67" s="214"/>
      <c r="CR67" s="214"/>
      <c r="CS67" s="214"/>
      <c r="CT67" s="214"/>
      <c r="CU67" s="214"/>
      <c r="CV67" s="214"/>
      <c r="CW67" s="214"/>
      <c r="CX67" s="214"/>
      <c r="CY67" s="214"/>
      <c r="CZ67" s="214"/>
      <c r="DA67" s="214"/>
      <c r="DB67" s="214"/>
      <c r="DC67" s="214"/>
      <c r="DD67" s="214"/>
      <c r="DE67" s="214"/>
      <c r="DF67" s="214"/>
      <c r="DG67" s="214"/>
      <c r="DH67" s="214"/>
      <c r="DI67" s="214"/>
      <c r="DJ67" s="214"/>
      <c r="DK67" s="214"/>
      <c r="DL67" s="214"/>
      <c r="DM67" s="214"/>
      <c r="DN67" s="214"/>
      <c r="DO67" s="214"/>
      <c r="DP67" s="214"/>
      <c r="DQ67" s="214"/>
      <c r="DR67" s="214"/>
      <c r="DS67" s="214"/>
      <c r="DT67" s="214"/>
      <c r="DU67" s="214"/>
      <c r="DX67" s="216"/>
    </row>
    <row r="68" spans="1:212" ht="18" customHeight="1" x14ac:dyDescent="0.3">
      <c r="A68" s="1041" t="s">
        <v>244</v>
      </c>
      <c r="C68" s="1615" t="s">
        <v>240</v>
      </c>
      <c r="D68" s="1615"/>
      <c r="E68" s="1615"/>
      <c r="F68" s="1615"/>
      <c r="O68" s="905"/>
      <c r="AZ68" s="207"/>
      <c r="BA68" s="207"/>
      <c r="BB68" s="207"/>
      <c r="BC68" s="207"/>
      <c r="BD68" s="207"/>
      <c r="BE68" s="207"/>
      <c r="BF68" s="207"/>
      <c r="BG68" s="207"/>
      <c r="BH68" s="207"/>
      <c r="BI68" s="207"/>
      <c r="BJ68" s="207"/>
      <c r="BK68" s="207"/>
      <c r="BL68" s="207"/>
      <c r="BM68" s="207"/>
      <c r="BN68" s="207"/>
      <c r="BO68" s="207"/>
      <c r="BP68" s="207"/>
      <c r="BQ68" s="207"/>
      <c r="BR68" s="207"/>
      <c r="BS68" s="207"/>
      <c r="BT68" s="211"/>
      <c r="BU68" s="212"/>
      <c r="BV68" s="212"/>
      <c r="BW68" s="212"/>
      <c r="BX68" s="212"/>
      <c r="BY68" s="212"/>
      <c r="BZ68" s="207"/>
      <c r="CA68" s="207"/>
      <c r="CB68" s="207"/>
      <c r="CC68" s="207"/>
      <c r="CD68" s="207"/>
      <c r="CE68" s="213"/>
      <c r="CF68" s="214"/>
      <c r="CG68" s="214"/>
      <c r="CH68" s="214"/>
      <c r="CI68" s="214"/>
      <c r="CJ68" s="214"/>
      <c r="CK68" s="214"/>
      <c r="CL68" s="214"/>
      <c r="CM68" s="214"/>
      <c r="CN68" s="214"/>
      <c r="CO68" s="214"/>
      <c r="CP68" s="214"/>
      <c r="CQ68" s="214"/>
      <c r="CR68" s="214"/>
      <c r="CS68" s="214"/>
      <c r="CT68" s="214"/>
      <c r="CU68" s="214"/>
      <c r="CV68" s="214"/>
      <c r="CW68" s="214"/>
      <c r="CX68" s="214"/>
      <c r="CY68" s="214"/>
      <c r="CZ68" s="214"/>
      <c r="DA68" s="214"/>
      <c r="DB68" s="214"/>
      <c r="DC68" s="214"/>
      <c r="DD68" s="214"/>
      <c r="DE68" s="214"/>
      <c r="DF68" s="214"/>
      <c r="DG68" s="214"/>
      <c r="DH68" s="214"/>
      <c r="DI68" s="214"/>
      <c r="DJ68" s="214"/>
      <c r="DK68" s="214"/>
      <c r="DL68" s="214"/>
      <c r="DM68" s="214"/>
      <c r="DN68" s="214"/>
      <c r="DO68" s="214"/>
      <c r="DP68" s="214"/>
      <c r="DQ68" s="214"/>
      <c r="DR68" s="214"/>
      <c r="DS68" s="214"/>
      <c r="DT68" s="214"/>
      <c r="DU68" s="214"/>
      <c r="DX68" s="216"/>
    </row>
    <row r="69" spans="1:212" s="219" customFormat="1" ht="18" customHeight="1" x14ac:dyDescent="0.3">
      <c r="A69" s="1041" t="s">
        <v>241</v>
      </c>
      <c r="B69" s="1246"/>
      <c r="C69" s="1247"/>
      <c r="D69" s="1248"/>
      <c r="E69" s="1249"/>
      <c r="F69" s="1250"/>
      <c r="G69" s="1250"/>
      <c r="H69" s="1250"/>
      <c r="I69" s="1250"/>
      <c r="J69" s="1250"/>
      <c r="K69" s="1250"/>
      <c r="L69" s="1250"/>
      <c r="M69" s="1250"/>
      <c r="N69" s="1250"/>
      <c r="O69" s="1251"/>
      <c r="P69" s="1250"/>
      <c r="Q69" s="1250"/>
      <c r="R69" s="1250"/>
      <c r="S69" s="1250"/>
      <c r="T69" s="1250"/>
      <c r="U69" s="1251"/>
      <c r="V69" s="1251"/>
      <c r="W69" s="1250"/>
      <c r="X69" s="1250"/>
      <c r="Y69" s="1250"/>
      <c r="Z69" s="1250"/>
      <c r="AA69" s="1250"/>
      <c r="AB69" s="1250"/>
      <c r="AC69" s="1250"/>
      <c r="AD69" s="1250"/>
      <c r="AE69" s="1251"/>
      <c r="AF69" s="1248"/>
      <c r="AG69" s="1248"/>
      <c r="AH69" s="1250"/>
      <c r="AI69" s="1250"/>
      <c r="AJ69" s="1250"/>
      <c r="AK69" s="1250"/>
      <c r="AL69" s="1250"/>
      <c r="AM69" s="1250"/>
      <c r="AN69" s="1250"/>
      <c r="AO69" s="1252"/>
      <c r="AP69" s="1253"/>
      <c r="AQ69" s="1253"/>
      <c r="AR69" s="1253"/>
      <c r="AS69" s="1253"/>
      <c r="AT69" s="1254">
        <f>SUM(AT6:AT60)</f>
        <v>0</v>
      </c>
      <c r="AU69" s="1254"/>
      <c r="AV69" s="1254"/>
      <c r="AW69" s="1255"/>
      <c r="AX69" s="1255"/>
      <c r="AY69" s="1255"/>
      <c r="AZ69" s="1248"/>
      <c r="BA69" s="1247"/>
      <c r="BB69" s="1257"/>
      <c r="BC69" s="1257"/>
      <c r="BD69" s="1257"/>
      <c r="BE69" s="1257"/>
      <c r="BF69" s="1257"/>
      <c r="BG69" s="1258"/>
      <c r="BH69" s="1257"/>
      <c r="BI69" s="1257"/>
      <c r="BJ69" s="1257"/>
      <c r="BK69" s="1257"/>
      <c r="BL69" s="1257"/>
      <c r="BM69" s="1257"/>
      <c r="BN69" s="1257"/>
      <c r="BO69" s="1257"/>
      <c r="BP69" s="1257"/>
      <c r="BQ69" s="1257"/>
      <c r="BR69" s="1258"/>
      <c r="BS69" s="1256"/>
      <c r="BT69" s="220"/>
      <c r="BU69" s="221"/>
      <c r="BV69" s="222"/>
      <c r="BW69" s="221"/>
      <c r="BX69" s="221"/>
      <c r="BY69" s="221"/>
      <c r="FX69" s="69"/>
      <c r="FY69" s="69"/>
      <c r="FZ69" s="69"/>
      <c r="GA69" s="69"/>
      <c r="GB69" s="69"/>
      <c r="GC69" s="69"/>
      <c r="GD69" s="69"/>
      <c r="GE69" s="69"/>
      <c r="GF69" s="69"/>
      <c r="GG69" s="69"/>
      <c r="GH69" s="69"/>
      <c r="GI69" s="69"/>
      <c r="GJ69" s="69"/>
      <c r="GK69" s="69"/>
      <c r="GL69" s="69"/>
      <c r="GM69" s="69"/>
      <c r="GN69" s="69"/>
      <c r="GO69" s="69"/>
      <c r="GP69" s="69"/>
      <c r="GQ69" s="69"/>
      <c r="GR69" s="69"/>
      <c r="GS69" s="69"/>
      <c r="GT69" s="69"/>
      <c r="GU69" s="69"/>
      <c r="GV69" s="69"/>
      <c r="GW69" s="69"/>
      <c r="GX69" s="69"/>
      <c r="GY69" s="69"/>
      <c r="GZ69" s="69"/>
      <c r="HA69" s="69"/>
      <c r="HB69" s="69"/>
      <c r="HC69" s="69"/>
      <c r="HD69" s="69"/>
    </row>
    <row r="70" spans="1:212" s="225" customFormat="1" ht="18" hidden="1" customHeight="1" thickBot="1" x14ac:dyDescent="0.35">
      <c r="A70" s="1042"/>
      <c r="B70" s="1259"/>
      <c r="C70" s="1261"/>
      <c r="D70" s="1262">
        <f>COUNTIF(D$6:D$65,"ออก")</f>
        <v>0</v>
      </c>
      <c r="E70" s="1263"/>
      <c r="F70" s="1262"/>
      <c r="G70" s="1260"/>
      <c r="H70" s="1260"/>
      <c r="I70" s="1260"/>
      <c r="J70" s="1260"/>
      <c r="K70" s="1260"/>
      <c r="L70" s="1260"/>
      <c r="M70" s="1260"/>
      <c r="N70" s="1260"/>
      <c r="O70" s="1260"/>
      <c r="P70" s="1260"/>
      <c r="Q70" s="1260"/>
      <c r="R70" s="1260"/>
      <c r="S70" s="1260"/>
      <c r="T70" s="1260"/>
      <c r="U70" s="1260"/>
      <c r="V70" s="1260"/>
      <c r="W70" s="1260"/>
      <c r="X70" s="1260"/>
      <c r="Y70" s="1260"/>
      <c r="Z70" s="1260"/>
      <c r="AA70" s="1260"/>
      <c r="AB70" s="1260"/>
      <c r="AC70" s="1260"/>
      <c r="AD70" s="1260"/>
      <c r="AE70" s="1261"/>
      <c r="AF70" s="1261"/>
      <c r="AG70" s="1264">
        <v>0</v>
      </c>
      <c r="AH70" s="1264">
        <v>49.4</v>
      </c>
      <c r="AI70" s="1265" t="s">
        <v>129</v>
      </c>
      <c r="AJ70" s="1265"/>
      <c r="AK70" s="1265"/>
      <c r="AL70" s="1265"/>
      <c r="AM70" s="1265"/>
      <c r="AN70" s="1265"/>
      <c r="AO70" s="1260"/>
      <c r="AP70" s="1260" t="s">
        <v>21</v>
      </c>
      <c r="AQ70" s="1260"/>
      <c r="AR70" s="1260"/>
      <c r="AS70" s="1260"/>
      <c r="AT70" s="1264">
        <v>4</v>
      </c>
      <c r="AU70" s="1260"/>
      <c r="AV70" s="1260"/>
      <c r="AW70" s="1264">
        <f>COUNTIF($AW$6:$AW$65,"=4")</f>
        <v>0</v>
      </c>
      <c r="AX70" s="1260"/>
      <c r="AY70" s="1260"/>
      <c r="AZ70" s="1266"/>
      <c r="BA70" s="1261"/>
      <c r="BB70" s="1266"/>
      <c r="BC70" s="1266"/>
      <c r="BD70" s="1266"/>
      <c r="BE70" s="1266"/>
      <c r="BF70" s="1266"/>
      <c r="BG70" s="1266">
        <f>COUNTIF($BG$6:$BG65,"=3")</f>
        <v>0</v>
      </c>
      <c r="BH70" s="1266"/>
      <c r="BI70" s="1266"/>
      <c r="BJ70" s="1266"/>
      <c r="BK70" s="1266"/>
      <c r="BL70" s="1266"/>
      <c r="BM70" s="1266"/>
      <c r="BN70" s="1266"/>
      <c r="BO70" s="1266"/>
      <c r="BP70" s="1266"/>
      <c r="BQ70" s="1266"/>
      <c r="BR70" s="1248">
        <f>COUNTIF($BR$6:$BR65,"=3")</f>
        <v>0</v>
      </c>
      <c r="BS70" s="1261"/>
      <c r="BT70" s="226"/>
      <c r="BU70" s="227"/>
      <c r="BV70" s="228"/>
      <c r="BW70" s="229"/>
      <c r="FX70" s="69"/>
      <c r="FY70" s="69"/>
      <c r="FZ70" s="69"/>
      <c r="GA70" s="69"/>
      <c r="GB70" s="69"/>
      <c r="GC70" s="69"/>
      <c r="GD70" s="69"/>
      <c r="GE70" s="69"/>
      <c r="GF70" s="69"/>
      <c r="GG70" s="69"/>
      <c r="GH70" s="69"/>
      <c r="GI70" s="69"/>
      <c r="GJ70" s="69"/>
      <c r="GK70" s="69"/>
      <c r="GL70" s="69"/>
      <c r="GM70" s="69"/>
      <c r="GN70" s="69"/>
      <c r="GO70" s="69"/>
      <c r="GP70" s="69"/>
      <c r="GQ70" s="69"/>
      <c r="GR70" s="69"/>
      <c r="GS70" s="69"/>
      <c r="GT70" s="69"/>
      <c r="GU70" s="69"/>
      <c r="GV70" s="69"/>
      <c r="GW70" s="69"/>
      <c r="GX70" s="69"/>
      <c r="GY70" s="69"/>
      <c r="GZ70" s="69"/>
      <c r="HA70" s="69"/>
      <c r="HB70" s="69"/>
      <c r="HC70" s="69"/>
      <c r="HD70" s="69"/>
    </row>
    <row r="71" spans="1:212" s="225" customFormat="1" ht="18" hidden="1" customHeight="1" x14ac:dyDescent="0.3">
      <c r="A71" s="223"/>
      <c r="B71" s="1259"/>
      <c r="C71" s="1261"/>
      <c r="D71" s="1262">
        <f>COUNTIF(D$6:D$65,"พัก")</f>
        <v>0</v>
      </c>
      <c r="E71" s="1263"/>
      <c r="F71" s="1262"/>
      <c r="G71" s="1260"/>
      <c r="H71" s="1260"/>
      <c r="I71" s="1260"/>
      <c r="J71" s="1260"/>
      <c r="K71" s="1260"/>
      <c r="L71" s="1260"/>
      <c r="M71" s="1260"/>
      <c r="N71" s="1260"/>
      <c r="O71" s="1260"/>
      <c r="P71" s="1260"/>
      <c r="Q71" s="1260"/>
      <c r="R71" s="1260"/>
      <c r="S71" s="1260"/>
      <c r="T71" s="1260"/>
      <c r="U71" s="1260"/>
      <c r="V71" s="1260"/>
      <c r="W71" s="1260"/>
      <c r="X71" s="1260"/>
      <c r="Y71" s="1260"/>
      <c r="Z71" s="1260"/>
      <c r="AA71" s="1260"/>
      <c r="AB71" s="1260"/>
      <c r="AC71" s="1260"/>
      <c r="AD71" s="1260"/>
      <c r="AE71" s="1261"/>
      <c r="AF71" s="1261"/>
      <c r="AG71" s="1264">
        <v>49.5</v>
      </c>
      <c r="AH71" s="1264">
        <v>54.4</v>
      </c>
      <c r="AI71" s="1264">
        <v>1</v>
      </c>
      <c r="AJ71" s="1264"/>
      <c r="AK71" s="1264"/>
      <c r="AL71" s="1264"/>
      <c r="AM71" s="1264"/>
      <c r="AN71" s="1264"/>
      <c r="AO71" s="1260"/>
      <c r="AP71" s="1260" t="s">
        <v>22</v>
      </c>
      <c r="AQ71" s="1260"/>
      <c r="AR71" s="1260"/>
      <c r="AS71" s="1260"/>
      <c r="AT71" s="1264">
        <v>3.5</v>
      </c>
      <c r="AU71" s="1260"/>
      <c r="AV71" s="1260"/>
      <c r="AW71" s="1264">
        <f>COUNTIF($AW$6:$AW$65,"=3.5")</f>
        <v>0</v>
      </c>
      <c r="AX71" s="1260"/>
      <c r="AY71" s="1260"/>
      <c r="AZ71" s="1266"/>
      <c r="BA71" s="1261"/>
      <c r="BB71" s="1266"/>
      <c r="BC71" s="1266"/>
      <c r="BD71" s="1266"/>
      <c r="BE71" s="1266"/>
      <c r="BF71" s="1266"/>
      <c r="BG71" s="1266">
        <f>COUNTIF($BG$6:$BG65,"=2")</f>
        <v>0</v>
      </c>
      <c r="BH71" s="1266"/>
      <c r="BI71" s="1266"/>
      <c r="BJ71" s="1266"/>
      <c r="BK71" s="1266"/>
      <c r="BL71" s="1266"/>
      <c r="BM71" s="1266"/>
      <c r="BN71" s="1266"/>
      <c r="BO71" s="1266"/>
      <c r="BP71" s="1266"/>
      <c r="BQ71" s="1266"/>
      <c r="BR71" s="1248">
        <f>COUNTIF($BR$6:$BR65,"=2")</f>
        <v>0</v>
      </c>
      <c r="BS71" s="1261"/>
      <c r="BT71" s="230"/>
      <c r="BU71" s="229"/>
      <c r="BV71" s="231"/>
      <c r="BW71" s="229"/>
      <c r="FX71" s="69"/>
      <c r="FY71" s="69"/>
      <c r="FZ71" s="69"/>
      <c r="GA71" s="69"/>
      <c r="GB71" s="69"/>
      <c r="GC71" s="69"/>
      <c r="GD71" s="69"/>
      <c r="GE71" s="69"/>
      <c r="GF71" s="69"/>
      <c r="GG71" s="69"/>
      <c r="GH71" s="69"/>
      <c r="GI71" s="69"/>
      <c r="GJ71" s="69"/>
      <c r="GK71" s="69"/>
      <c r="GL71" s="69"/>
      <c r="GM71" s="69"/>
      <c r="GN71" s="69"/>
      <c r="GO71" s="69"/>
      <c r="GP71" s="69"/>
      <c r="GQ71" s="69"/>
      <c r="GR71" s="69"/>
      <c r="GS71" s="69"/>
      <c r="GT71" s="69"/>
      <c r="GU71" s="69"/>
      <c r="GV71" s="69"/>
      <c r="GW71" s="69"/>
      <c r="GX71" s="69"/>
      <c r="GY71" s="69"/>
      <c r="GZ71" s="69"/>
      <c r="HA71" s="69"/>
      <c r="HB71" s="69"/>
      <c r="HC71" s="69"/>
      <c r="HD71" s="69"/>
    </row>
    <row r="72" spans="1:212" s="225" customFormat="1" ht="18" hidden="1" customHeight="1" x14ac:dyDescent="0.3">
      <c r="A72" s="223"/>
      <c r="B72" s="1259"/>
      <c r="C72" s="1261"/>
      <c r="D72" s="1262">
        <f>SUM(D70:D71)</f>
        <v>0</v>
      </c>
      <c r="E72" s="1263"/>
      <c r="F72" s="1262"/>
      <c r="G72" s="1260"/>
      <c r="H72" s="1260"/>
      <c r="I72" s="1260"/>
      <c r="J72" s="1260"/>
      <c r="K72" s="1260"/>
      <c r="L72" s="1260"/>
      <c r="M72" s="1260"/>
      <c r="N72" s="1260"/>
      <c r="O72" s="1260"/>
      <c r="P72" s="1260"/>
      <c r="Q72" s="1260"/>
      <c r="R72" s="1260"/>
      <c r="S72" s="1260"/>
      <c r="T72" s="1260"/>
      <c r="U72" s="1260"/>
      <c r="V72" s="1260"/>
      <c r="W72" s="1260"/>
      <c r="X72" s="1260"/>
      <c r="Y72" s="1260"/>
      <c r="Z72" s="1260"/>
      <c r="AA72" s="1260"/>
      <c r="AB72" s="1260"/>
      <c r="AC72" s="1260"/>
      <c r="AD72" s="1260"/>
      <c r="AE72" s="1261"/>
      <c r="AF72" s="1261"/>
      <c r="AG72" s="1264">
        <v>54.5</v>
      </c>
      <c r="AH72" s="1264">
        <v>59.4</v>
      </c>
      <c r="AI72" s="1264">
        <v>1.5</v>
      </c>
      <c r="AJ72" s="1264"/>
      <c r="AK72" s="1264"/>
      <c r="AL72" s="1264"/>
      <c r="AM72" s="1264"/>
      <c r="AN72" s="1264"/>
      <c r="AO72" s="1260"/>
      <c r="AP72" s="1260"/>
      <c r="AQ72" s="1260"/>
      <c r="AR72" s="1260"/>
      <c r="AS72" s="1260"/>
      <c r="AT72" s="1264">
        <v>3</v>
      </c>
      <c r="AU72" s="1260"/>
      <c r="AV72" s="1260"/>
      <c r="AW72" s="1264">
        <f>COUNTIF($AW$6:$AW$65,"=3")</f>
        <v>0</v>
      </c>
      <c r="AX72" s="1260"/>
      <c r="AY72" s="1260"/>
      <c r="AZ72" s="1266"/>
      <c r="BA72" s="1261"/>
      <c r="BB72" s="1266"/>
      <c r="BC72" s="1266"/>
      <c r="BD72" s="1266"/>
      <c r="BE72" s="1266"/>
      <c r="BF72" s="1266"/>
      <c r="BG72" s="1266">
        <f>COUNTIF($BG$6:$BG65,"1")</f>
        <v>24</v>
      </c>
      <c r="BH72" s="1266"/>
      <c r="BI72" s="1266"/>
      <c r="BJ72" s="1266"/>
      <c r="BK72" s="1266"/>
      <c r="BL72" s="1266"/>
      <c r="BM72" s="1266"/>
      <c r="BN72" s="1266"/>
      <c r="BO72" s="1266"/>
      <c r="BP72" s="1266"/>
      <c r="BQ72" s="1266"/>
      <c r="BR72" s="1248">
        <f>COUNTIF($BR$6:$BR65,"1")</f>
        <v>24</v>
      </c>
      <c r="BS72" s="1261"/>
      <c r="BT72" s="230"/>
      <c r="BU72" s="229"/>
      <c r="BV72" s="231"/>
      <c r="BW72" s="229"/>
      <c r="FX72" s="69"/>
      <c r="FY72" s="69"/>
      <c r="FZ72" s="69"/>
      <c r="GA72" s="69"/>
      <c r="GB72" s="69"/>
      <c r="GC72" s="69"/>
      <c r="GD72" s="69"/>
      <c r="GE72" s="69"/>
      <c r="GF72" s="69"/>
      <c r="GG72" s="69"/>
      <c r="GH72" s="69"/>
      <c r="GI72" s="69"/>
      <c r="GJ72" s="69"/>
      <c r="GK72" s="69"/>
      <c r="GL72" s="69"/>
      <c r="GM72" s="69"/>
      <c r="GN72" s="69"/>
      <c r="GO72" s="69"/>
      <c r="GP72" s="69"/>
      <c r="GQ72" s="69"/>
      <c r="GR72" s="69"/>
      <c r="GS72" s="69"/>
      <c r="GT72" s="69"/>
      <c r="GU72" s="69"/>
      <c r="GV72" s="69"/>
      <c r="GW72" s="69"/>
      <c r="GX72" s="69"/>
      <c r="GY72" s="69"/>
      <c r="GZ72" s="69"/>
      <c r="HA72" s="69"/>
      <c r="HB72" s="69"/>
      <c r="HC72" s="69"/>
      <c r="HD72" s="69"/>
    </row>
    <row r="73" spans="1:212" s="225" customFormat="1" ht="18" hidden="1" customHeight="1" x14ac:dyDescent="0.3">
      <c r="A73" s="223"/>
      <c r="B73" s="1259"/>
      <c r="C73" s="1261"/>
      <c r="D73" s="1260"/>
      <c r="E73" s="1263"/>
      <c r="F73" s="1262"/>
      <c r="G73" s="1260"/>
      <c r="H73" s="1260"/>
      <c r="I73" s="1260"/>
      <c r="J73" s="1260"/>
      <c r="K73" s="1260"/>
      <c r="L73" s="1260"/>
      <c r="M73" s="1260"/>
      <c r="N73" s="1260"/>
      <c r="O73" s="1260"/>
      <c r="P73" s="1260"/>
      <c r="Q73" s="1260"/>
      <c r="R73" s="1260"/>
      <c r="S73" s="1260"/>
      <c r="T73" s="1260"/>
      <c r="U73" s="1260"/>
      <c r="V73" s="1260"/>
      <c r="W73" s="1260"/>
      <c r="X73" s="1260"/>
      <c r="Y73" s="1260"/>
      <c r="Z73" s="1260"/>
      <c r="AA73" s="1260"/>
      <c r="AB73" s="1260"/>
      <c r="AC73" s="1260"/>
      <c r="AD73" s="1260"/>
      <c r="AE73" s="1261"/>
      <c r="AF73" s="1261"/>
      <c r="AG73" s="1264">
        <v>59.5</v>
      </c>
      <c r="AH73" s="1264">
        <v>64.400000000000006</v>
      </c>
      <c r="AI73" s="1264">
        <v>2</v>
      </c>
      <c r="AJ73" s="1264"/>
      <c r="AK73" s="1264"/>
      <c r="AL73" s="1264"/>
      <c r="AM73" s="1264"/>
      <c r="AN73" s="1264"/>
      <c r="AO73" s="1260"/>
      <c r="AP73" s="1260"/>
      <c r="AQ73" s="1260"/>
      <c r="AR73" s="1260"/>
      <c r="AS73" s="1260"/>
      <c r="AT73" s="1264">
        <v>2.5</v>
      </c>
      <c r="AU73" s="1260"/>
      <c r="AV73" s="1260"/>
      <c r="AW73" s="1264">
        <f>COUNTIF($AW$6:$AW$65,"=2.5")</f>
        <v>0</v>
      </c>
      <c r="AX73" s="1260"/>
      <c r="AY73" s="1260"/>
      <c r="AZ73" s="1266"/>
      <c r="BA73" s="1261"/>
      <c r="BB73" s="1266"/>
      <c r="BC73" s="1266"/>
      <c r="BD73" s="1266"/>
      <c r="BE73" s="1266"/>
      <c r="BF73" s="1266"/>
      <c r="BG73" s="1266">
        <f>COUNTIF($BG$6:$BG65,"=0")</f>
        <v>0</v>
      </c>
      <c r="BH73" s="1266"/>
      <c r="BI73" s="1266"/>
      <c r="BJ73" s="1266"/>
      <c r="BK73" s="1266"/>
      <c r="BL73" s="1266"/>
      <c r="BM73" s="1266"/>
      <c r="BN73" s="1266"/>
      <c r="BO73" s="1266"/>
      <c r="BP73" s="1266"/>
      <c r="BQ73" s="1266"/>
      <c r="BR73" s="1248">
        <f>COUNTIF($BR$6:$BR65,"=0")</f>
        <v>0</v>
      </c>
      <c r="BS73" s="1261"/>
      <c r="BT73" s="230"/>
      <c r="BU73" s="229"/>
      <c r="BV73" s="231"/>
      <c r="BW73" s="229"/>
      <c r="FX73" s="69"/>
      <c r="FY73" s="69"/>
      <c r="FZ73" s="69"/>
      <c r="GA73" s="69"/>
      <c r="GB73" s="69"/>
      <c r="GC73" s="69"/>
      <c r="GD73" s="69"/>
      <c r="GE73" s="69"/>
      <c r="GF73" s="69"/>
      <c r="GG73" s="69"/>
      <c r="GH73" s="69"/>
      <c r="GI73" s="69"/>
      <c r="GJ73" s="69"/>
      <c r="GK73" s="69"/>
      <c r="GL73" s="69"/>
      <c r="GM73" s="69"/>
      <c r="GN73" s="69"/>
      <c r="GO73" s="69"/>
      <c r="GP73" s="69"/>
      <c r="GQ73" s="69"/>
      <c r="GR73" s="69"/>
      <c r="GS73" s="69"/>
      <c r="GT73" s="69"/>
      <c r="GU73" s="69"/>
      <c r="GV73" s="69"/>
      <c r="GW73" s="69"/>
      <c r="GX73" s="69"/>
      <c r="GY73" s="69"/>
      <c r="GZ73" s="69"/>
      <c r="HA73" s="69"/>
      <c r="HB73" s="69"/>
      <c r="HC73" s="69"/>
      <c r="HD73" s="69"/>
    </row>
    <row r="74" spans="1:212" s="225" customFormat="1" ht="18" hidden="1" customHeight="1" x14ac:dyDescent="0.3">
      <c r="A74" s="223"/>
      <c r="B74" s="1259"/>
      <c r="C74" s="1261"/>
      <c r="D74" s="1260"/>
      <c r="E74" s="1263"/>
      <c r="F74" s="1262"/>
      <c r="G74" s="1260"/>
      <c r="H74" s="1260"/>
      <c r="I74" s="1260"/>
      <c r="J74" s="1260"/>
      <c r="K74" s="1260"/>
      <c r="L74" s="1260"/>
      <c r="M74" s="1260"/>
      <c r="N74" s="1260"/>
      <c r="O74" s="1260"/>
      <c r="P74" s="1260"/>
      <c r="Q74" s="1260"/>
      <c r="R74" s="1260"/>
      <c r="S74" s="1260"/>
      <c r="T74" s="1260"/>
      <c r="U74" s="1260"/>
      <c r="V74" s="1260"/>
      <c r="W74" s="1260"/>
      <c r="X74" s="1260"/>
      <c r="Y74" s="1260"/>
      <c r="Z74" s="1260"/>
      <c r="AA74" s="1260"/>
      <c r="AB74" s="1260"/>
      <c r="AC74" s="1260"/>
      <c r="AD74" s="1260"/>
      <c r="AE74" s="1261"/>
      <c r="AF74" s="1261"/>
      <c r="AG74" s="1264">
        <v>64.5</v>
      </c>
      <c r="AH74" s="1264">
        <v>69.400000000000006</v>
      </c>
      <c r="AI74" s="1264">
        <v>2.5</v>
      </c>
      <c r="AJ74" s="1264"/>
      <c r="AK74" s="1264"/>
      <c r="AL74" s="1264"/>
      <c r="AM74" s="1264"/>
      <c r="AN74" s="1264"/>
      <c r="AO74" s="1260"/>
      <c r="AP74" s="1260"/>
      <c r="AQ74" s="1260"/>
      <c r="AR74" s="1260"/>
      <c r="AS74" s="1260"/>
      <c r="AT74" s="1264">
        <v>2</v>
      </c>
      <c r="AU74" s="1260"/>
      <c r="AV74" s="1260"/>
      <c r="AW74" s="1264">
        <f>COUNTIF($AW$6:$AW$65,"=2")</f>
        <v>0</v>
      </c>
      <c r="AX74" s="1260"/>
      <c r="AY74" s="1260"/>
      <c r="AZ74" s="1266"/>
      <c r="BA74" s="1261"/>
      <c r="BB74" s="1266"/>
      <c r="BC74" s="1266"/>
      <c r="BD74" s="1266"/>
      <c r="BE74" s="1266"/>
      <c r="BF74" s="1266"/>
      <c r="BG74" s="1266"/>
      <c r="BH74" s="1266"/>
      <c r="BI74" s="1266"/>
      <c r="BJ74" s="1266"/>
      <c r="BK74" s="1266"/>
      <c r="BL74" s="1266"/>
      <c r="BM74" s="1266"/>
      <c r="BN74" s="1266"/>
      <c r="BO74" s="1266"/>
      <c r="BP74" s="1266"/>
      <c r="BQ74" s="1266"/>
      <c r="BR74" s="1248"/>
      <c r="BS74" s="1261"/>
      <c r="BT74" s="230"/>
      <c r="BU74" s="229"/>
      <c r="BV74" s="231"/>
      <c r="BW74" s="229"/>
      <c r="FX74" s="69"/>
      <c r="FY74" s="69"/>
      <c r="FZ74" s="69"/>
      <c r="GA74" s="69"/>
      <c r="GB74" s="69"/>
      <c r="GC74" s="69"/>
      <c r="GD74" s="69"/>
      <c r="GE74" s="69"/>
      <c r="GF74" s="69"/>
      <c r="GG74" s="69"/>
      <c r="GH74" s="69"/>
      <c r="GI74" s="69"/>
      <c r="GJ74" s="69"/>
      <c r="GK74" s="69"/>
      <c r="GL74" s="69"/>
      <c r="GM74" s="69"/>
      <c r="GN74" s="69"/>
      <c r="GO74" s="69"/>
      <c r="GP74" s="69"/>
      <c r="GQ74" s="69"/>
      <c r="GR74" s="69"/>
      <c r="GS74" s="69"/>
      <c r="GT74" s="69"/>
      <c r="GU74" s="69"/>
      <c r="GV74" s="69"/>
      <c r="GW74" s="69"/>
      <c r="GX74" s="69"/>
      <c r="GY74" s="69"/>
      <c r="GZ74" s="69"/>
      <c r="HA74" s="69"/>
      <c r="HB74" s="69"/>
      <c r="HC74" s="69"/>
      <c r="HD74" s="69"/>
    </row>
    <row r="75" spans="1:212" s="225" customFormat="1" ht="18" hidden="1" customHeight="1" x14ac:dyDescent="0.3">
      <c r="A75" s="223"/>
      <c r="B75" s="1259"/>
      <c r="C75" s="1261"/>
      <c r="D75" s="1260"/>
      <c r="E75" s="1263"/>
      <c r="F75" s="1262"/>
      <c r="G75" s="1260"/>
      <c r="H75" s="1260"/>
      <c r="I75" s="1260"/>
      <c r="J75" s="1260"/>
      <c r="K75" s="1260"/>
      <c r="L75" s="1260"/>
      <c r="M75" s="1260"/>
      <c r="N75" s="1260"/>
      <c r="O75" s="1260"/>
      <c r="P75" s="1260"/>
      <c r="Q75" s="1260"/>
      <c r="R75" s="1260"/>
      <c r="S75" s="1260"/>
      <c r="T75" s="1260"/>
      <c r="U75" s="1260"/>
      <c r="V75" s="1260"/>
      <c r="W75" s="1260"/>
      <c r="X75" s="1260"/>
      <c r="Y75" s="1260"/>
      <c r="Z75" s="1260"/>
      <c r="AA75" s="1260"/>
      <c r="AB75" s="1260"/>
      <c r="AC75" s="1260"/>
      <c r="AD75" s="1260"/>
      <c r="AE75" s="1261"/>
      <c r="AF75" s="1261"/>
      <c r="AG75" s="1264">
        <v>69.5</v>
      </c>
      <c r="AH75" s="1264">
        <v>74.400000000000006</v>
      </c>
      <c r="AI75" s="1264">
        <v>3</v>
      </c>
      <c r="AJ75" s="1264"/>
      <c r="AK75" s="1264"/>
      <c r="AL75" s="1264"/>
      <c r="AM75" s="1264"/>
      <c r="AN75" s="1264"/>
      <c r="AO75" s="1260"/>
      <c r="AP75" s="1260"/>
      <c r="AQ75" s="1260"/>
      <c r="AR75" s="1260"/>
      <c r="AS75" s="1260"/>
      <c r="AT75" s="1264">
        <v>1.5</v>
      </c>
      <c r="AU75" s="1260"/>
      <c r="AV75" s="1260"/>
      <c r="AW75" s="1264">
        <f>COUNTIF($AW$6:$AW$65,"=1.5")</f>
        <v>0</v>
      </c>
      <c r="AX75" s="1260"/>
      <c r="AY75" s="1260"/>
      <c r="AZ75" s="1266"/>
      <c r="BA75" s="1261"/>
      <c r="BB75" s="1266"/>
      <c r="BC75" s="1266"/>
      <c r="BD75" s="1266"/>
      <c r="BE75" s="1266"/>
      <c r="BF75" s="1266"/>
      <c r="BG75" s="1266"/>
      <c r="BH75" s="1266"/>
      <c r="BI75" s="1266"/>
      <c r="BJ75" s="1266"/>
      <c r="BK75" s="1266"/>
      <c r="BL75" s="1266"/>
      <c r="BM75" s="1266"/>
      <c r="BN75" s="1266"/>
      <c r="BO75" s="1266"/>
      <c r="BP75" s="1266"/>
      <c r="BQ75" s="1266"/>
      <c r="BR75" s="1248"/>
      <c r="BS75" s="1261"/>
      <c r="BT75" s="230"/>
      <c r="BU75" s="229"/>
      <c r="BV75" s="231"/>
      <c r="BW75" s="229"/>
      <c r="FX75" s="69"/>
      <c r="FY75" s="69"/>
      <c r="FZ75" s="69"/>
      <c r="GA75" s="69"/>
      <c r="GB75" s="69"/>
      <c r="GC75" s="69"/>
      <c r="GD75" s="69"/>
      <c r="GE75" s="69"/>
      <c r="GF75" s="69"/>
      <c r="GG75" s="69"/>
      <c r="GH75" s="69"/>
      <c r="GI75" s="69"/>
      <c r="GJ75" s="69"/>
      <c r="GK75" s="69"/>
      <c r="GL75" s="69"/>
      <c r="GM75" s="69"/>
      <c r="GN75" s="69"/>
      <c r="GO75" s="69"/>
      <c r="GP75" s="69"/>
      <c r="GQ75" s="69"/>
      <c r="GR75" s="69"/>
      <c r="GS75" s="69"/>
      <c r="GT75" s="69"/>
      <c r="GU75" s="69"/>
      <c r="GV75" s="69"/>
      <c r="GW75" s="69"/>
      <c r="GX75" s="69"/>
      <c r="GY75" s="69"/>
      <c r="GZ75" s="69"/>
      <c r="HA75" s="69"/>
      <c r="HB75" s="69"/>
      <c r="HC75" s="69"/>
      <c r="HD75" s="69"/>
    </row>
    <row r="76" spans="1:212" s="225" customFormat="1" ht="18" hidden="1" customHeight="1" x14ac:dyDescent="0.3">
      <c r="A76" s="223"/>
      <c r="B76" s="1259"/>
      <c r="C76" s="1261"/>
      <c r="D76" s="1260"/>
      <c r="E76" s="1263"/>
      <c r="F76" s="1262"/>
      <c r="G76" s="1260"/>
      <c r="H76" s="1260"/>
      <c r="I76" s="1260"/>
      <c r="J76" s="1260"/>
      <c r="K76" s="1260"/>
      <c r="L76" s="1260"/>
      <c r="M76" s="1260"/>
      <c r="N76" s="1260"/>
      <c r="O76" s="1260"/>
      <c r="P76" s="1260"/>
      <c r="Q76" s="1260"/>
      <c r="R76" s="1260"/>
      <c r="S76" s="1260"/>
      <c r="T76" s="1260"/>
      <c r="U76" s="1260"/>
      <c r="V76" s="1260"/>
      <c r="W76" s="1260"/>
      <c r="X76" s="1260"/>
      <c r="Y76" s="1260"/>
      <c r="Z76" s="1260"/>
      <c r="AA76" s="1260"/>
      <c r="AB76" s="1260"/>
      <c r="AC76" s="1260"/>
      <c r="AD76" s="1260"/>
      <c r="AE76" s="1261"/>
      <c r="AF76" s="1261"/>
      <c r="AG76" s="1264">
        <v>74.5</v>
      </c>
      <c r="AH76" s="1264">
        <v>79.400000000000006</v>
      </c>
      <c r="AI76" s="1264">
        <v>3.5</v>
      </c>
      <c r="AJ76" s="1264"/>
      <c r="AK76" s="1264"/>
      <c r="AL76" s="1264"/>
      <c r="AM76" s="1264"/>
      <c r="AN76" s="1264"/>
      <c r="AO76" s="1260"/>
      <c r="AP76" s="1260"/>
      <c r="AQ76" s="1260"/>
      <c r="AR76" s="1260"/>
      <c r="AS76" s="1260"/>
      <c r="AT76" s="1264">
        <v>1</v>
      </c>
      <c r="AU76" s="1260"/>
      <c r="AV76" s="1260"/>
      <c r="AW76" s="1264">
        <f>COUNTIF($AW$6:$AW$65,"=1")</f>
        <v>0</v>
      </c>
      <c r="AX76" s="1260"/>
      <c r="AY76" s="1260"/>
      <c r="AZ76" s="1266"/>
      <c r="BA76" s="1261"/>
      <c r="BB76" s="1266"/>
      <c r="BC76" s="1266"/>
      <c r="BD76" s="1266"/>
      <c r="BE76" s="1266"/>
      <c r="BF76" s="1266"/>
      <c r="BG76" s="1266"/>
      <c r="BH76" s="1266"/>
      <c r="BI76" s="1266"/>
      <c r="BJ76" s="1266"/>
      <c r="BK76" s="1266"/>
      <c r="BL76" s="1266"/>
      <c r="BM76" s="1266"/>
      <c r="BN76" s="1266"/>
      <c r="BO76" s="1266"/>
      <c r="BP76" s="1266"/>
      <c r="BQ76" s="1266"/>
      <c r="BR76" s="1248"/>
      <c r="BS76" s="1261"/>
      <c r="BT76" s="230"/>
      <c r="BU76" s="229"/>
      <c r="BV76" s="231"/>
      <c r="BW76" s="229"/>
      <c r="FX76" s="69"/>
      <c r="FY76" s="69"/>
      <c r="FZ76" s="69"/>
      <c r="GA76" s="69"/>
      <c r="GB76" s="69"/>
      <c r="GC76" s="69"/>
      <c r="GD76" s="69"/>
      <c r="GE76" s="69"/>
      <c r="GF76" s="69"/>
      <c r="GG76" s="69"/>
      <c r="GH76" s="69"/>
      <c r="GI76" s="69"/>
      <c r="GJ76" s="69"/>
      <c r="GK76" s="69"/>
      <c r="GL76" s="69"/>
      <c r="GM76" s="69"/>
      <c r="GN76" s="69"/>
      <c r="GO76" s="69"/>
      <c r="GP76" s="69"/>
      <c r="GQ76" s="69"/>
      <c r="GR76" s="69"/>
      <c r="GS76" s="69"/>
      <c r="GT76" s="69"/>
      <c r="GU76" s="69"/>
      <c r="GV76" s="69"/>
      <c r="GW76" s="69"/>
      <c r="GX76" s="69"/>
      <c r="GY76" s="69"/>
      <c r="GZ76" s="69"/>
      <c r="HA76" s="69"/>
      <c r="HB76" s="69"/>
      <c r="HC76" s="69"/>
      <c r="HD76" s="69"/>
    </row>
    <row r="77" spans="1:212" s="225" customFormat="1" ht="18" hidden="1" customHeight="1" x14ac:dyDescent="0.3">
      <c r="A77" s="223"/>
      <c r="B77" s="1259"/>
      <c r="C77" s="1261"/>
      <c r="D77" s="1260"/>
      <c r="E77" s="1263"/>
      <c r="F77" s="1262"/>
      <c r="G77" s="1260"/>
      <c r="H77" s="1260"/>
      <c r="I77" s="1260"/>
      <c r="J77" s="1260"/>
      <c r="K77" s="1260"/>
      <c r="L77" s="1260"/>
      <c r="M77" s="1260"/>
      <c r="N77" s="1260"/>
      <c r="O77" s="1260"/>
      <c r="P77" s="1260"/>
      <c r="Q77" s="1260"/>
      <c r="R77" s="1260"/>
      <c r="S77" s="1260"/>
      <c r="T77" s="1260"/>
      <c r="U77" s="1260"/>
      <c r="V77" s="1260"/>
      <c r="W77" s="1260"/>
      <c r="X77" s="1260"/>
      <c r="Y77" s="1260"/>
      <c r="Z77" s="1260"/>
      <c r="AA77" s="1260"/>
      <c r="AB77" s="1260"/>
      <c r="AC77" s="1260"/>
      <c r="AD77" s="1260"/>
      <c r="AE77" s="1261"/>
      <c r="AF77" s="1261"/>
      <c r="AG77" s="1264">
        <v>79.5</v>
      </c>
      <c r="AH77" s="1264">
        <v>100</v>
      </c>
      <c r="AI77" s="1264">
        <v>4</v>
      </c>
      <c r="AJ77" s="1264"/>
      <c r="AK77" s="1264"/>
      <c r="AL77" s="1264"/>
      <c r="AM77" s="1264"/>
      <c r="AN77" s="1264"/>
      <c r="AO77" s="1260"/>
      <c r="AP77" s="1260"/>
      <c r="AQ77" s="1260"/>
      <c r="AR77" s="1260"/>
      <c r="AS77" s="1260"/>
      <c r="AT77" s="1265">
        <v>0.5</v>
      </c>
      <c r="AU77" s="1267"/>
      <c r="AV77" s="1267"/>
      <c r="AW77" s="1264">
        <f>COUNTIF($AW$6:$AW$65,"=0")</f>
        <v>24</v>
      </c>
      <c r="AX77" s="1260"/>
      <c r="AY77" s="1260"/>
      <c r="AZ77" s="1266"/>
      <c r="BA77" s="1261"/>
      <c r="BB77" s="1266"/>
      <c r="BC77" s="1266"/>
      <c r="BD77" s="1266"/>
      <c r="BE77" s="1266"/>
      <c r="BF77" s="1266"/>
      <c r="BG77" s="1266"/>
      <c r="BH77" s="1266"/>
      <c r="BI77" s="1266"/>
      <c r="BJ77" s="1266"/>
      <c r="BK77" s="1266"/>
      <c r="BL77" s="1266"/>
      <c r="BM77" s="1266"/>
      <c r="BN77" s="1266"/>
      <c r="BO77" s="1266"/>
      <c r="BP77" s="1266"/>
      <c r="BQ77" s="1266"/>
      <c r="BR77" s="1248"/>
      <c r="BS77" s="1261"/>
      <c r="BT77" s="230"/>
      <c r="BU77" s="229"/>
      <c r="BV77" s="231"/>
      <c r="BW77" s="229"/>
      <c r="FX77" s="69"/>
      <c r="FY77" s="69"/>
      <c r="FZ77" s="69"/>
      <c r="GA77" s="69"/>
      <c r="GB77" s="69"/>
      <c r="GC77" s="69"/>
      <c r="GD77" s="69"/>
      <c r="GE77" s="69"/>
      <c r="GF77" s="69"/>
      <c r="GG77" s="69"/>
      <c r="GH77" s="69"/>
      <c r="GI77" s="69"/>
      <c r="GJ77" s="69"/>
      <c r="GK77" s="69"/>
      <c r="GL77" s="69"/>
      <c r="GM77" s="69"/>
      <c r="GN77" s="69"/>
      <c r="GO77" s="69"/>
      <c r="GP77" s="69"/>
      <c r="GQ77" s="69"/>
      <c r="GR77" s="69"/>
      <c r="GS77" s="69"/>
      <c r="GT77" s="69"/>
      <c r="GU77" s="69"/>
      <c r="GV77" s="69"/>
      <c r="GW77" s="69"/>
      <c r="GX77" s="69"/>
      <c r="GY77" s="69"/>
      <c r="GZ77" s="69"/>
      <c r="HA77" s="69"/>
      <c r="HB77" s="69"/>
      <c r="HC77" s="69"/>
      <c r="HD77" s="69"/>
    </row>
    <row r="78" spans="1:212" s="225" customFormat="1" ht="18" hidden="1" customHeight="1" x14ac:dyDescent="0.3">
      <c r="A78" s="223"/>
      <c r="B78" s="1259"/>
      <c r="C78" s="1261"/>
      <c r="D78" s="1260"/>
      <c r="E78" s="1263"/>
      <c r="F78" s="1262"/>
      <c r="G78" s="1260"/>
      <c r="H78" s="1260"/>
      <c r="I78" s="1260"/>
      <c r="J78" s="1260"/>
      <c r="K78" s="1260"/>
      <c r="L78" s="1260"/>
      <c r="M78" s="1260"/>
      <c r="N78" s="1260"/>
      <c r="O78" s="1260"/>
      <c r="P78" s="1260"/>
      <c r="Q78" s="1260"/>
      <c r="R78" s="1260"/>
      <c r="S78" s="1260"/>
      <c r="T78" s="1260"/>
      <c r="U78" s="1260"/>
      <c r="V78" s="1260"/>
      <c r="W78" s="1260"/>
      <c r="X78" s="1260"/>
      <c r="Y78" s="1260"/>
      <c r="Z78" s="1260"/>
      <c r="AA78" s="1260"/>
      <c r="AB78" s="1260"/>
      <c r="AC78" s="1260"/>
      <c r="AD78" s="1260"/>
      <c r="AE78" s="1261"/>
      <c r="AF78" s="1261"/>
      <c r="AG78" s="1264">
        <v>100.01</v>
      </c>
      <c r="AH78" s="1264">
        <v>200</v>
      </c>
      <c r="AI78" s="1264" t="s">
        <v>72</v>
      </c>
      <c r="AJ78" s="1264"/>
      <c r="AK78" s="1264"/>
      <c r="AL78" s="1264"/>
      <c r="AM78" s="1264"/>
      <c r="AN78" s="1264"/>
      <c r="AO78" s="1260"/>
      <c r="AP78" s="1260"/>
      <c r="AQ78" s="1260"/>
      <c r="AR78" s="1260"/>
      <c r="AS78" s="1260"/>
      <c r="AT78" s="1260" t="s">
        <v>21</v>
      </c>
      <c r="AU78" s="1260"/>
      <c r="AV78" s="1260"/>
      <c r="AW78" s="1264">
        <f>COUNTIF($AW$6:$AW$65,"=ร")</f>
        <v>0</v>
      </c>
      <c r="AX78" s="1260"/>
      <c r="AY78" s="1260"/>
      <c r="AZ78" s="1266"/>
      <c r="BA78" s="1261"/>
      <c r="BB78" s="1266"/>
      <c r="BC78" s="1266"/>
      <c r="BD78" s="1266"/>
      <c r="BE78" s="1266"/>
      <c r="BF78" s="1266"/>
      <c r="BG78" s="1266"/>
      <c r="BH78" s="1266"/>
      <c r="BI78" s="1266"/>
      <c r="BJ78" s="1266"/>
      <c r="BK78" s="1266"/>
      <c r="BL78" s="1266"/>
      <c r="BM78" s="1266"/>
      <c r="BN78" s="1266"/>
      <c r="BO78" s="1266"/>
      <c r="BP78" s="1266"/>
      <c r="BQ78" s="1266"/>
      <c r="BR78" s="1248"/>
      <c r="BS78" s="1261"/>
      <c r="BT78" s="230"/>
      <c r="BU78" s="229"/>
      <c r="BV78" s="231"/>
      <c r="BW78" s="229"/>
      <c r="FX78" s="69"/>
      <c r="FY78" s="69"/>
      <c r="FZ78" s="69"/>
      <c r="GA78" s="69"/>
      <c r="GB78" s="69"/>
      <c r="GC78" s="69"/>
      <c r="GD78" s="69"/>
      <c r="GE78" s="69"/>
      <c r="GF78" s="69"/>
      <c r="GG78" s="69"/>
      <c r="GH78" s="69"/>
      <c r="GI78" s="69"/>
      <c r="GJ78" s="69"/>
      <c r="GK78" s="69"/>
      <c r="GL78" s="69"/>
      <c r="GM78" s="69"/>
      <c r="GN78" s="69"/>
      <c r="GO78" s="69"/>
      <c r="GP78" s="69"/>
      <c r="GQ78" s="69"/>
      <c r="GR78" s="69"/>
      <c r="GS78" s="69"/>
      <c r="GT78" s="69"/>
      <c r="GU78" s="69"/>
      <c r="GV78" s="69"/>
      <c r="GW78" s="69"/>
      <c r="GX78" s="69"/>
      <c r="GY78" s="69"/>
      <c r="GZ78" s="69"/>
      <c r="HA78" s="69"/>
      <c r="HB78" s="69"/>
      <c r="HC78" s="69"/>
      <c r="HD78" s="69"/>
    </row>
    <row r="79" spans="1:212" s="225" customFormat="1" ht="18" hidden="1" customHeight="1" x14ac:dyDescent="0.3">
      <c r="A79" s="223"/>
      <c r="B79" s="1259"/>
      <c r="C79" s="1261"/>
      <c r="D79" s="1260"/>
      <c r="E79" s="1263"/>
      <c r="F79" s="1262"/>
      <c r="G79" s="1260"/>
      <c r="H79" s="1260"/>
      <c r="I79" s="1260"/>
      <c r="J79" s="1260"/>
      <c r="K79" s="1260"/>
      <c r="L79" s="1260"/>
      <c r="M79" s="1260"/>
      <c r="N79" s="1260"/>
      <c r="O79" s="1260"/>
      <c r="P79" s="1260"/>
      <c r="Q79" s="1260"/>
      <c r="R79" s="1260"/>
      <c r="S79" s="1260"/>
      <c r="T79" s="1260"/>
      <c r="U79" s="1260"/>
      <c r="V79" s="1260"/>
      <c r="W79" s="1260"/>
      <c r="X79" s="1260"/>
      <c r="Y79" s="1260"/>
      <c r="Z79" s="1260"/>
      <c r="AA79" s="1260"/>
      <c r="AB79" s="1260"/>
      <c r="AC79" s="1260"/>
      <c r="AD79" s="1260"/>
      <c r="AE79" s="1261"/>
      <c r="AF79" s="1261"/>
      <c r="AG79" s="1264">
        <v>0</v>
      </c>
      <c r="AH79" s="1264">
        <v>80.989999999999995</v>
      </c>
      <c r="AI79" s="1264" t="s">
        <v>151</v>
      </c>
      <c r="AJ79" s="1264"/>
      <c r="AK79" s="1264"/>
      <c r="AL79" s="1264"/>
      <c r="AM79" s="1264"/>
      <c r="AN79" s="1264"/>
      <c r="AO79" s="1260"/>
      <c r="AP79" s="1260"/>
      <c r="AQ79" s="1260"/>
      <c r="AR79" s="1260"/>
      <c r="AS79" s="1260"/>
      <c r="AT79" s="1260" t="s">
        <v>22</v>
      </c>
      <c r="AU79" s="1260"/>
      <c r="AV79" s="1260"/>
      <c r="AW79" s="1264">
        <f>COUNTIF($AW$6:$AW$65,"=มส")</f>
        <v>0</v>
      </c>
      <c r="AX79" s="1260"/>
      <c r="AY79" s="1260"/>
      <c r="AZ79" s="1266"/>
      <c r="BA79" s="1261"/>
      <c r="BB79" s="1266"/>
      <c r="BC79" s="1266"/>
      <c r="BD79" s="1266"/>
      <c r="BE79" s="1266"/>
      <c r="BF79" s="1266"/>
      <c r="BG79" s="1266"/>
      <c r="BH79" s="1266"/>
      <c r="BI79" s="1266"/>
      <c r="BJ79" s="1266"/>
      <c r="BK79" s="1266"/>
      <c r="BL79" s="1266"/>
      <c r="BM79" s="1266"/>
      <c r="BN79" s="1266"/>
      <c r="BO79" s="1266"/>
      <c r="BP79" s="1266"/>
      <c r="BQ79" s="1266"/>
      <c r="BR79" s="1248"/>
      <c r="BS79" s="1261"/>
      <c r="BT79" s="230"/>
      <c r="BU79" s="229"/>
      <c r="BV79" s="231"/>
      <c r="BW79" s="229"/>
      <c r="FX79" s="69"/>
      <c r="FY79" s="69"/>
      <c r="FZ79" s="69"/>
      <c r="GA79" s="69"/>
      <c r="GB79" s="69"/>
      <c r="GC79" s="69"/>
      <c r="GD79" s="69"/>
      <c r="GE79" s="69"/>
      <c r="GF79" s="69"/>
      <c r="GG79" s="69"/>
      <c r="GH79" s="69"/>
      <c r="GI79" s="69"/>
      <c r="GJ79" s="69"/>
      <c r="GK79" s="69"/>
      <c r="GL79" s="69"/>
      <c r="GM79" s="69"/>
      <c r="GN79" s="69"/>
      <c r="GO79" s="69"/>
      <c r="GP79" s="69"/>
      <c r="GQ79" s="69"/>
      <c r="GR79" s="69"/>
      <c r="GS79" s="69"/>
      <c r="GT79" s="69"/>
      <c r="GU79" s="69"/>
      <c r="GV79" s="69"/>
      <c r="GW79" s="69"/>
      <c r="GX79" s="69"/>
      <c r="GY79" s="69"/>
      <c r="GZ79" s="69"/>
      <c r="HA79" s="69"/>
      <c r="HB79" s="69"/>
      <c r="HC79" s="69"/>
      <c r="HD79" s="69"/>
    </row>
    <row r="80" spans="1:212" s="225" customFormat="1" ht="18" hidden="1" customHeight="1" x14ac:dyDescent="0.3">
      <c r="A80" s="223"/>
      <c r="B80" s="1259"/>
      <c r="C80" s="1261"/>
      <c r="D80" s="1260"/>
      <c r="E80" s="1263"/>
      <c r="F80" s="1262"/>
      <c r="G80" s="1260"/>
      <c r="H80" s="1260"/>
      <c r="I80" s="1260"/>
      <c r="J80" s="1260"/>
      <c r="K80" s="1260"/>
      <c r="L80" s="1260"/>
      <c r="M80" s="1260"/>
      <c r="N80" s="1260"/>
      <c r="O80" s="1260"/>
      <c r="P80" s="1260"/>
      <c r="Q80" s="1260"/>
      <c r="R80" s="1260"/>
      <c r="S80" s="1260"/>
      <c r="T80" s="1260"/>
      <c r="U80" s="1260"/>
      <c r="V80" s="1260"/>
      <c r="W80" s="1260"/>
      <c r="X80" s="1260"/>
      <c r="Y80" s="1260"/>
      <c r="Z80" s="1260"/>
      <c r="AA80" s="1260"/>
      <c r="AB80" s="1260"/>
      <c r="AC80" s="1260"/>
      <c r="AD80" s="1260"/>
      <c r="AE80" s="1261"/>
      <c r="AF80" s="1261"/>
      <c r="AG80" s="1264">
        <v>81</v>
      </c>
      <c r="AH80" s="1264">
        <v>100</v>
      </c>
      <c r="AI80" s="1264" t="s">
        <v>152</v>
      </c>
      <c r="AJ80" s="1264"/>
      <c r="AK80" s="1264"/>
      <c r="AL80" s="1264"/>
      <c r="AM80" s="1264"/>
      <c r="AN80" s="1264"/>
      <c r="AO80" s="1260"/>
      <c r="AP80" s="1260"/>
      <c r="AQ80" s="1260"/>
      <c r="AR80" s="1260"/>
      <c r="AS80" s="1260"/>
      <c r="AT80" s="1260" t="s">
        <v>34</v>
      </c>
      <c r="AU80" s="1260"/>
      <c r="AV80" s="1260"/>
      <c r="AW80" s="1264" t="e">
        <f>AVERAGE($AW$6:$AW$65)</f>
        <v>#DIV/0!</v>
      </c>
      <c r="AX80" s="1260"/>
      <c r="AY80" s="1260"/>
      <c r="AZ80" s="1266"/>
      <c r="BA80" s="1261"/>
      <c r="BB80" s="1266"/>
      <c r="BC80" s="1266"/>
      <c r="BD80" s="1266"/>
      <c r="BE80" s="1266"/>
      <c r="BF80" s="1266"/>
      <c r="BG80" s="1266"/>
      <c r="BH80" s="1266"/>
      <c r="BI80" s="1266"/>
      <c r="BJ80" s="1266"/>
      <c r="BK80" s="1266"/>
      <c r="BL80" s="1266"/>
      <c r="BM80" s="1266"/>
      <c r="BN80" s="1266"/>
      <c r="BO80" s="1266"/>
      <c r="BP80" s="1266"/>
      <c r="BQ80" s="1266"/>
      <c r="BR80" s="1248"/>
      <c r="BS80" s="1261"/>
      <c r="BT80" s="230"/>
      <c r="BU80" s="229"/>
      <c r="BV80" s="231"/>
      <c r="BW80" s="229"/>
      <c r="FX80" s="69"/>
      <c r="FY80" s="69"/>
      <c r="FZ80" s="69"/>
      <c r="GA80" s="69"/>
      <c r="GB80" s="69"/>
      <c r="GC80" s="69"/>
      <c r="GD80" s="69"/>
      <c r="GE80" s="69"/>
      <c r="GF80" s="69"/>
      <c r="GG80" s="69"/>
      <c r="GH80" s="69"/>
      <c r="GI80" s="69"/>
      <c r="GJ80" s="69"/>
      <c r="GK80" s="69"/>
      <c r="GL80" s="69"/>
      <c r="GM80" s="69"/>
      <c r="GN80" s="69"/>
      <c r="GO80" s="69"/>
      <c r="GP80" s="69"/>
      <c r="GQ80" s="69"/>
      <c r="GR80" s="69"/>
      <c r="GS80" s="69"/>
      <c r="GT80" s="69"/>
      <c r="GU80" s="69"/>
      <c r="GV80" s="69"/>
      <c r="GW80" s="69"/>
      <c r="GX80" s="69"/>
      <c r="GY80" s="69"/>
      <c r="GZ80" s="69"/>
      <c r="HA80" s="69"/>
      <c r="HB80" s="69"/>
      <c r="HC80" s="69"/>
      <c r="HD80" s="69"/>
    </row>
    <row r="81" spans="1:212" s="225" customFormat="1" ht="18" hidden="1" customHeight="1" x14ac:dyDescent="0.3">
      <c r="A81" s="223"/>
      <c r="B81" s="1259"/>
      <c r="C81" s="1261"/>
      <c r="D81" s="1260"/>
      <c r="E81" s="1263"/>
      <c r="F81" s="1262"/>
      <c r="G81" s="1260"/>
      <c r="H81" s="1260"/>
      <c r="I81" s="1260"/>
      <c r="J81" s="1260"/>
      <c r="K81" s="1260"/>
      <c r="L81" s="1260"/>
      <c r="M81" s="1260"/>
      <c r="N81" s="1260"/>
      <c r="O81" s="1260"/>
      <c r="P81" s="1260"/>
      <c r="Q81" s="1260"/>
      <c r="R81" s="1260"/>
      <c r="S81" s="1260"/>
      <c r="T81" s="1260"/>
      <c r="U81" s="1260"/>
      <c r="V81" s="1260"/>
      <c r="W81" s="1260"/>
      <c r="X81" s="1260"/>
      <c r="Y81" s="1260"/>
      <c r="Z81" s="1260"/>
      <c r="AA81" s="1260"/>
      <c r="AB81" s="1260"/>
      <c r="AC81" s="1260"/>
      <c r="AD81" s="1260"/>
      <c r="AE81" s="1261"/>
      <c r="AF81" s="1261"/>
      <c r="AG81" s="1264">
        <v>100.01</v>
      </c>
      <c r="AH81" s="1264">
        <v>200</v>
      </c>
      <c r="AI81" s="1264" t="s">
        <v>72</v>
      </c>
      <c r="AJ81" s="1264"/>
      <c r="AK81" s="1264"/>
      <c r="AL81" s="1264"/>
      <c r="AM81" s="1264"/>
      <c r="AN81" s="1264"/>
      <c r="AO81" s="1260"/>
      <c r="AP81" s="1260"/>
      <c r="AQ81" s="1260"/>
      <c r="AR81" s="1260"/>
      <c r="AS81" s="1260"/>
      <c r="AT81" s="1260" t="s">
        <v>35</v>
      </c>
      <c r="AU81" s="1260"/>
      <c r="AV81" s="1260"/>
      <c r="AW81" s="1264" t="e">
        <f>STDEV(AW6:AW65)</f>
        <v>#DIV/0!</v>
      </c>
      <c r="AX81" s="1260"/>
      <c r="AY81" s="1260"/>
      <c r="AZ81" s="1266"/>
      <c r="BA81" s="1261"/>
      <c r="BB81" s="1266"/>
      <c r="BC81" s="1266"/>
      <c r="BD81" s="1266"/>
      <c r="BE81" s="1266"/>
      <c r="BF81" s="1266"/>
      <c r="BG81" s="1266"/>
      <c r="BH81" s="1266"/>
      <c r="BI81" s="1266"/>
      <c r="BJ81" s="1266"/>
      <c r="BK81" s="1266"/>
      <c r="BL81" s="1266"/>
      <c r="BM81" s="1266"/>
      <c r="BN81" s="1266"/>
      <c r="BO81" s="1266"/>
      <c r="BP81" s="1266"/>
      <c r="BQ81" s="1266"/>
      <c r="BR81" s="1248"/>
      <c r="BS81" s="1261"/>
      <c r="BT81" s="230"/>
      <c r="BU81" s="229"/>
      <c r="BV81" s="231"/>
      <c r="BW81" s="229"/>
      <c r="FX81" s="69"/>
      <c r="FY81" s="69"/>
      <c r="FZ81" s="69"/>
      <c r="GA81" s="69"/>
      <c r="GB81" s="69"/>
      <c r="GC81" s="69"/>
      <c r="GD81" s="69"/>
      <c r="GE81" s="69"/>
      <c r="GF81" s="69"/>
      <c r="GG81" s="69"/>
      <c r="GH81" s="69"/>
      <c r="GI81" s="69"/>
      <c r="GJ81" s="69"/>
      <c r="GK81" s="69"/>
      <c r="GL81" s="69"/>
      <c r="GM81" s="69"/>
      <c r="GN81" s="69"/>
      <c r="GO81" s="69"/>
      <c r="GP81" s="69"/>
      <c r="GQ81" s="69"/>
      <c r="GR81" s="69"/>
      <c r="GS81" s="69"/>
      <c r="GT81" s="69"/>
      <c r="GU81" s="69"/>
      <c r="GV81" s="69"/>
      <c r="GW81" s="69"/>
      <c r="GX81" s="69"/>
      <c r="GY81" s="69"/>
      <c r="GZ81" s="69"/>
      <c r="HA81" s="69"/>
      <c r="HB81" s="69"/>
      <c r="HC81" s="69"/>
      <c r="HD81" s="69"/>
    </row>
    <row r="82" spans="1:212" s="225" customFormat="1" ht="18" hidden="1" customHeight="1" x14ac:dyDescent="0.3">
      <c r="A82" s="223"/>
      <c r="B82" s="1259"/>
      <c r="C82" s="1261"/>
      <c r="D82" s="1260"/>
      <c r="E82" s="1263"/>
      <c r="F82" s="1262"/>
      <c r="G82" s="1260"/>
      <c r="H82" s="1260"/>
      <c r="I82" s="1260"/>
      <c r="J82" s="1260"/>
      <c r="K82" s="1260"/>
      <c r="L82" s="1260"/>
      <c r="M82" s="1260"/>
      <c r="N82" s="1260"/>
      <c r="O82" s="1260"/>
      <c r="P82" s="1260"/>
      <c r="Q82" s="1260"/>
      <c r="R82" s="1260"/>
      <c r="S82" s="1260"/>
      <c r="T82" s="1260"/>
      <c r="U82" s="1260"/>
      <c r="V82" s="1260"/>
      <c r="W82" s="1260"/>
      <c r="X82" s="1260"/>
      <c r="Y82" s="1260"/>
      <c r="Z82" s="1260"/>
      <c r="AA82" s="1260"/>
      <c r="AB82" s="1260"/>
      <c r="AC82" s="1260"/>
      <c r="AD82" s="1260"/>
      <c r="AE82" s="1261"/>
      <c r="AF82" s="1261"/>
      <c r="AG82" s="1264" t="s">
        <v>21</v>
      </c>
      <c r="AH82" s="1264" t="s">
        <v>21</v>
      </c>
      <c r="AI82" s="1264" t="s">
        <v>151</v>
      </c>
      <c r="AJ82" s="1264"/>
      <c r="AK82" s="1264"/>
      <c r="AL82" s="1264"/>
      <c r="AM82" s="1264"/>
      <c r="AN82" s="1264"/>
      <c r="AO82" s="1260"/>
      <c r="AP82" s="1260"/>
      <c r="AQ82" s="1260"/>
      <c r="AR82" s="1260"/>
      <c r="AS82" s="1260"/>
      <c r="AT82" s="1260" t="s">
        <v>39</v>
      </c>
      <c r="AU82" s="1260"/>
      <c r="AV82" s="1260">
        <f>COUNTIF($AW$6:$AW65,"ผ")</f>
        <v>0</v>
      </c>
      <c r="AW82" s="1264">
        <f>COUNTIF($AT$6:$AT$65,"เกิน")</f>
        <v>0</v>
      </c>
      <c r="AX82" s="1260"/>
      <c r="AY82" s="1260"/>
      <c r="AZ82" s="1266"/>
      <c r="BA82" s="1261"/>
      <c r="BB82" s="1266"/>
      <c r="BC82" s="1266"/>
      <c r="BD82" s="1266"/>
      <c r="BE82" s="1266"/>
      <c r="BF82" s="1260" t="s">
        <v>39</v>
      </c>
      <c r="BG82" s="1260">
        <f>COUNTIF($BG$6:$BG$55,"ผิด")</f>
        <v>0</v>
      </c>
      <c r="BH82" s="1266"/>
      <c r="BI82" s="1266"/>
      <c r="BJ82" s="1266"/>
      <c r="BK82" s="1266"/>
      <c r="BL82" s="1266"/>
      <c r="BM82" s="1266"/>
      <c r="BN82" s="1266"/>
      <c r="BO82" s="1266"/>
      <c r="BP82" s="1266"/>
      <c r="BQ82" s="1266"/>
      <c r="BR82" s="1268"/>
      <c r="BS82" s="1261"/>
      <c r="BT82" s="230"/>
      <c r="BU82" s="229"/>
      <c r="BV82" s="231"/>
      <c r="BW82" s="229"/>
      <c r="FX82" s="69"/>
      <c r="FY82" s="69"/>
      <c r="FZ82" s="69"/>
      <c r="GA82" s="69"/>
      <c r="GB82" s="69"/>
      <c r="GC82" s="69"/>
      <c r="GD82" s="69"/>
      <c r="GE82" s="69"/>
      <c r="GF82" s="69"/>
      <c r="GG82" s="69"/>
      <c r="GH82" s="69"/>
      <c r="GI82" s="69"/>
      <c r="GJ82" s="69"/>
      <c r="GK82" s="69"/>
      <c r="GL82" s="69"/>
      <c r="GM82" s="69"/>
      <c r="GN82" s="69"/>
      <c r="GO82" s="69"/>
      <c r="GP82" s="69"/>
      <c r="GQ82" s="69"/>
      <c r="GR82" s="69"/>
      <c r="GS82" s="69"/>
      <c r="GT82" s="69"/>
      <c r="GU82" s="69"/>
      <c r="GV82" s="69"/>
      <c r="GW82" s="69"/>
      <c r="GX82" s="69"/>
      <c r="GY82" s="69"/>
      <c r="GZ82" s="69"/>
      <c r="HA82" s="69"/>
      <c r="HB82" s="69"/>
      <c r="HC82" s="69"/>
      <c r="HD82" s="69"/>
    </row>
    <row r="83" spans="1:212" s="225" customFormat="1" ht="18" hidden="1" customHeight="1" x14ac:dyDescent="0.3">
      <c r="A83" s="223"/>
      <c r="B83" s="1259"/>
      <c r="C83" s="1261"/>
      <c r="D83" s="1260"/>
      <c r="E83" s="1263"/>
      <c r="F83" s="1262"/>
      <c r="G83" s="1260" t="e">
        <f>IF(#REF!&gt;50,"ผิด",0)</f>
        <v>#REF!</v>
      </c>
      <c r="H83" s="1260"/>
      <c r="I83" s="1260"/>
      <c r="J83" s="1260"/>
      <c r="K83" s="1260"/>
      <c r="L83" s="1260"/>
      <c r="M83" s="1260"/>
      <c r="N83" s="1260"/>
      <c r="O83" s="1260">
        <f>COUNTIF(O6:O55,0)</f>
        <v>24</v>
      </c>
      <c r="P83" s="1260"/>
      <c r="Q83" s="1260"/>
      <c r="R83" s="1260"/>
      <c r="S83" s="1260"/>
      <c r="T83" s="1260"/>
      <c r="U83" s="1260">
        <f>COUNTIF(U6:U55,0)</f>
        <v>24</v>
      </c>
      <c r="V83" s="1260"/>
      <c r="W83" s="1260"/>
      <c r="X83" s="1260"/>
      <c r="Y83" s="1260"/>
      <c r="Z83" s="1260"/>
      <c r="AA83" s="1260"/>
      <c r="AB83" s="1260"/>
      <c r="AC83" s="1260"/>
      <c r="AD83" s="1260"/>
      <c r="AE83" s="1261"/>
      <c r="AF83" s="1261"/>
      <c r="AG83" s="1264">
        <f>COUNTIF(AE6:AE55,0)</f>
        <v>24</v>
      </c>
      <c r="AH83" s="1264">
        <f>COUNTIF(AF6:AF55,0)</f>
        <v>0</v>
      </c>
      <c r="AI83" s="1264"/>
      <c r="AJ83" s="1264"/>
      <c r="AK83" s="1264"/>
      <c r="AL83" s="1264"/>
      <c r="AM83" s="1264"/>
      <c r="AN83" s="1264"/>
      <c r="AO83" s="1260"/>
      <c r="AP83" s="1260">
        <f>COUNTIF(AP6:AP65,0)</f>
        <v>24</v>
      </c>
      <c r="AQ83" s="1260"/>
      <c r="AR83" s="1260"/>
      <c r="AS83" s="1260"/>
      <c r="AT83" s="1260"/>
      <c r="AU83" s="1260"/>
      <c r="AV83" s="1260">
        <f>COUNTIF($AW$6:$AW65,"มผ")</f>
        <v>0</v>
      </c>
      <c r="AW83" s="1264">
        <f>IF(C6="","0",IF(AT5&gt;100,"ผิด",0))</f>
        <v>0</v>
      </c>
      <c r="AX83" s="1260"/>
      <c r="AY83" s="1260"/>
      <c r="AZ83" s="1266"/>
      <c r="BA83" s="1261"/>
      <c r="BB83" s="1266"/>
      <c r="BC83" s="1266"/>
      <c r="BD83" s="1266"/>
      <c r="BE83" s="1266"/>
      <c r="BF83" s="1260"/>
      <c r="BG83" s="1260"/>
      <c r="BH83" s="1266"/>
      <c r="BI83" s="1266"/>
      <c r="BJ83" s="1266"/>
      <c r="BK83" s="1266"/>
      <c r="BL83" s="1266"/>
      <c r="BM83" s="1266"/>
      <c r="BN83" s="1266"/>
      <c r="BO83" s="1266"/>
      <c r="BP83" s="1266"/>
      <c r="BQ83" s="1266"/>
      <c r="BR83" s="1268"/>
      <c r="BS83" s="1261"/>
      <c r="BT83" s="230"/>
      <c r="BU83" s="229"/>
      <c r="BV83" s="231"/>
      <c r="BW83" s="229"/>
      <c r="FX83" s="69"/>
      <c r="FY83" s="69"/>
      <c r="FZ83" s="69"/>
      <c r="GA83" s="69"/>
      <c r="GB83" s="69"/>
      <c r="GC83" s="69"/>
      <c r="GD83" s="69"/>
      <c r="GE83" s="69"/>
      <c r="GF83" s="69"/>
      <c r="GG83" s="69"/>
      <c r="GH83" s="69"/>
      <c r="GI83" s="69"/>
      <c r="GJ83" s="69"/>
      <c r="GK83" s="69"/>
      <c r="GL83" s="69"/>
      <c r="GM83" s="69"/>
      <c r="GN83" s="69"/>
      <c r="GO83" s="69"/>
      <c r="GP83" s="69"/>
      <c r="GQ83" s="69"/>
      <c r="GR83" s="69"/>
      <c r="GS83" s="69"/>
      <c r="GT83" s="69"/>
      <c r="GU83" s="69"/>
      <c r="GV83" s="69"/>
      <c r="GW83" s="69"/>
      <c r="GX83" s="69"/>
      <c r="GY83" s="69"/>
      <c r="GZ83" s="69"/>
      <c r="HA83" s="69"/>
      <c r="HB83" s="69"/>
      <c r="HC83" s="69"/>
      <c r="HD83" s="69"/>
    </row>
    <row r="84" spans="1:212" ht="18" hidden="1" customHeight="1" x14ac:dyDescent="0.3">
      <c r="A84" s="223"/>
      <c r="B84" s="1259"/>
      <c r="C84" s="1261"/>
      <c r="D84" s="1260"/>
      <c r="E84" s="1263"/>
      <c r="F84" s="1259"/>
      <c r="G84" s="1260"/>
      <c r="H84" s="1260"/>
      <c r="I84" s="1260"/>
      <c r="J84" s="1260"/>
      <c r="K84" s="1260"/>
      <c r="L84" s="1260"/>
      <c r="M84" s="1260"/>
      <c r="N84" s="1260"/>
      <c r="O84" s="1260"/>
      <c r="P84" s="1260"/>
      <c r="Q84" s="1260"/>
      <c r="R84" s="1260"/>
      <c r="S84" s="1260"/>
      <c r="T84" s="1260"/>
      <c r="U84" s="1260"/>
      <c r="V84" s="1260"/>
      <c r="W84" s="1260"/>
      <c r="X84" s="1260"/>
      <c r="Y84" s="1260"/>
      <c r="Z84" s="1260"/>
      <c r="AA84" s="1260"/>
      <c r="AB84" s="1260"/>
      <c r="AC84" s="1260"/>
      <c r="AD84" s="1260"/>
      <c r="AE84" s="1260"/>
      <c r="AF84" s="1260"/>
      <c r="AG84" s="1260"/>
      <c r="AH84" s="1260"/>
      <c r="AI84" s="1260"/>
      <c r="AJ84" s="1260"/>
      <c r="AK84" s="1260"/>
      <c r="AL84" s="1260"/>
      <c r="AM84" s="1260"/>
      <c r="AN84" s="1260"/>
      <c r="AO84" s="1260"/>
      <c r="AP84" s="1260"/>
      <c r="AQ84" s="1260"/>
      <c r="AR84" s="1260"/>
      <c r="AS84" s="1260"/>
      <c r="AT84" s="1260"/>
      <c r="AU84" s="1260"/>
      <c r="AV84" s="1260"/>
      <c r="AW84" s="1269">
        <f>MIN(AT6:AT65)</f>
        <v>0</v>
      </c>
      <c r="AX84" s="1260"/>
      <c r="AY84" s="1260"/>
      <c r="AZ84" s="1266"/>
      <c r="BA84" s="1261"/>
      <c r="BB84" s="1266"/>
      <c r="BC84" s="1266"/>
      <c r="BD84" s="1266"/>
      <c r="BE84" s="1266"/>
      <c r="BF84" s="1266"/>
      <c r="BG84" s="1266"/>
      <c r="BH84" s="1266"/>
      <c r="BI84" s="1266"/>
      <c r="BJ84" s="1266"/>
      <c r="BK84" s="1266"/>
      <c r="BL84" s="1266"/>
      <c r="BM84" s="1266"/>
      <c r="BN84" s="1266"/>
      <c r="BO84" s="1266"/>
      <c r="BP84" s="1266"/>
      <c r="BQ84" s="1266"/>
      <c r="BR84" s="1248"/>
      <c r="BS84" s="1261"/>
      <c r="BU84" s="229"/>
      <c r="BV84" s="231"/>
    </row>
    <row r="85" spans="1:212" s="234" customFormat="1" ht="18" customHeight="1" x14ac:dyDescent="0.3">
      <c r="A85" s="232"/>
      <c r="B85" s="1259"/>
      <c r="C85" s="1261"/>
      <c r="D85" s="1260"/>
      <c r="E85" s="1263"/>
      <c r="F85" s="1259"/>
      <c r="G85" s="1260" t="s">
        <v>242</v>
      </c>
      <c r="H85" s="1260" t="s">
        <v>243</v>
      </c>
      <c r="I85" s="1260" t="s">
        <v>244</v>
      </c>
      <c r="J85" s="1260" t="s">
        <v>241</v>
      </c>
      <c r="K85" s="1260"/>
      <c r="L85" s="1260"/>
      <c r="M85" s="1260"/>
      <c r="N85" s="1260"/>
      <c r="O85" s="1260"/>
      <c r="P85" s="1260"/>
      <c r="Q85" s="1260"/>
      <c r="R85" s="1260"/>
      <c r="S85" s="1260"/>
      <c r="T85" s="1260"/>
      <c r="U85" s="1260"/>
      <c r="V85" s="1260"/>
      <c r="W85" s="1260"/>
      <c r="X85" s="1260"/>
      <c r="Y85" s="1260"/>
      <c r="Z85" s="1260"/>
      <c r="AA85" s="1260"/>
      <c r="AB85" s="1260"/>
      <c r="AC85" s="1260"/>
      <c r="AD85" s="1260"/>
      <c r="AE85" s="1261"/>
      <c r="AF85" s="1261"/>
      <c r="AG85" s="1260"/>
      <c r="AH85" s="1260"/>
      <c r="AI85" s="1260"/>
      <c r="AJ85" s="1260"/>
      <c r="AK85" s="1260"/>
      <c r="AL85" s="1260"/>
      <c r="AM85" s="1260"/>
      <c r="AN85" s="1260"/>
      <c r="AO85" s="1260"/>
      <c r="AP85" s="1260"/>
      <c r="AQ85" s="1260"/>
      <c r="AR85" s="1260"/>
      <c r="AS85" s="1260"/>
      <c r="AT85" s="1260"/>
      <c r="AU85" s="1260"/>
      <c r="AV85" s="1260"/>
      <c r="AW85" s="1269">
        <f>MAX(AT6:AT65)</f>
        <v>0</v>
      </c>
      <c r="AX85" s="1260"/>
      <c r="AY85" s="1260">
        <f>COUNTIF($AY$6:$AY$55,"ผิด")</f>
        <v>0</v>
      </c>
      <c r="AZ85" s="1266"/>
      <c r="BA85" s="1261"/>
      <c r="BB85" s="1266"/>
      <c r="BC85" s="1266"/>
      <c r="BD85" s="1266"/>
      <c r="BE85" s="1266"/>
      <c r="BF85" s="1266"/>
      <c r="BG85" s="1266"/>
      <c r="BH85" s="1266"/>
      <c r="BI85" s="1266"/>
      <c r="BJ85" s="1266"/>
      <c r="BK85" s="1266"/>
      <c r="BL85" s="1266"/>
      <c r="BM85" s="1266"/>
      <c r="BN85" s="1266"/>
      <c r="BO85" s="1266"/>
      <c r="BP85" s="1266"/>
      <c r="BQ85" s="1266"/>
      <c r="BR85" s="1248"/>
      <c r="BS85" s="1261"/>
      <c r="BT85" s="233"/>
      <c r="BV85" s="235"/>
      <c r="FX85" s="236"/>
      <c r="FY85" s="236"/>
      <c r="FZ85" s="236"/>
      <c r="GA85" s="236"/>
      <c r="GB85" s="236"/>
      <c r="GC85" s="236"/>
      <c r="GD85" s="236"/>
      <c r="GE85" s="236"/>
      <c r="GF85" s="236"/>
      <c r="GG85" s="236"/>
      <c r="GH85" s="236"/>
      <c r="GI85" s="236"/>
      <c r="GJ85" s="236"/>
      <c r="GK85" s="236"/>
      <c r="GL85" s="236"/>
      <c r="GM85" s="236"/>
      <c r="GN85" s="236"/>
      <c r="GO85" s="236"/>
      <c r="GP85" s="236"/>
      <c r="GQ85" s="236"/>
      <c r="GR85" s="236"/>
      <c r="GS85" s="236"/>
      <c r="GT85" s="236"/>
      <c r="GU85" s="236"/>
      <c r="GV85" s="236"/>
      <c r="GW85" s="236"/>
      <c r="GX85" s="236"/>
      <c r="GY85" s="236"/>
      <c r="GZ85" s="236"/>
      <c r="HA85" s="236"/>
      <c r="HB85" s="236"/>
      <c r="HC85" s="236"/>
      <c r="HD85" s="236"/>
    </row>
    <row r="86" spans="1:212" ht="0" hidden="1" customHeight="1" x14ac:dyDescent="0.3">
      <c r="F86" s="224"/>
    </row>
    <row r="87" spans="1:212" ht="0" hidden="1" customHeight="1" x14ac:dyDescent="0.3">
      <c r="F87" s="224"/>
    </row>
    <row r="88" spans="1:212" ht="0" hidden="1" customHeight="1" x14ac:dyDescent="0.3">
      <c r="F88" s="224"/>
    </row>
    <row r="89" spans="1:212" ht="0" hidden="1" customHeight="1" x14ac:dyDescent="0.3">
      <c r="F89" s="224"/>
    </row>
    <row r="90" spans="1:212" ht="0" hidden="1" customHeight="1" x14ac:dyDescent="0.3">
      <c r="F90" s="224"/>
    </row>
    <row r="91" spans="1:212" ht="0" hidden="1" customHeight="1" x14ac:dyDescent="0.3">
      <c r="F91" s="224"/>
    </row>
    <row r="92" spans="1:212" ht="0" hidden="1" customHeight="1" x14ac:dyDescent="0.3">
      <c r="F92" s="224"/>
    </row>
    <row r="93" spans="1:212" ht="0" hidden="1" customHeight="1" x14ac:dyDescent="0.3">
      <c r="F93" s="224"/>
    </row>
    <row r="94" spans="1:212" ht="0" hidden="1" customHeight="1" x14ac:dyDescent="0.3">
      <c r="F94" s="224"/>
    </row>
    <row r="95" spans="1:212" ht="0" hidden="1" customHeight="1" x14ac:dyDescent="0.3">
      <c r="F95" s="224"/>
    </row>
  </sheetData>
  <sheetProtection algorithmName="SHA-512" hashValue="ck3j1VHMq4WRHeMrwGLkJnvirNmSzM8hctdEgA3JdNDczvBX0FPiGTZeDXBRaYZD1vXLHkqbm+rh6FCU4rLGOA==" saltValue="JRd9SRJVKOtnSCyz19Gz2A==" spinCount="100000" sheet="1" objects="1" scenarios="1" formatCells="0" formatColumns="0" formatRows="0"/>
  <protectedRanges>
    <protectedRange sqref="BB6:BF65 BH6:BQ55" name="อ่าน0คุณ"/>
    <protectedRange sqref="AN6:AN55" name="ช่วง20_2"/>
    <protectedRange sqref="AN5" name="ช่วง20_1"/>
    <protectedRange sqref="AN56:AN65" name="ช่วง20"/>
    <protectedRange sqref="B2:B5" name="ช่วง18"/>
    <protectedRange sqref="S6:S65" name="กลาง2"/>
    <protectedRange sqref="N5:N55 I3:N4 H56:N65" name="ก่อน"/>
    <protectedRange sqref="D6:E65" name="สถานะ"/>
    <protectedRange sqref="B6:C65 B69:C69" name="ช่วง1"/>
    <protectedRange sqref="S6:S65" name="ซ่อม"/>
    <protectedRange sqref="P3:R4" name="กลาง"/>
    <protectedRange sqref="X3:AC4" name="หลัง"/>
    <protectedRange sqref="F6:F65" name="ช่วง17"/>
    <protectedRange sqref="AH3:AK4" name="ช่วง19"/>
  </protectedRanges>
  <mergeCells count="58">
    <mergeCell ref="C68:F68"/>
    <mergeCell ref="C67:F67"/>
    <mergeCell ref="AT2:AT4"/>
    <mergeCell ref="AG2:AG4"/>
    <mergeCell ref="AP3:AP4"/>
    <mergeCell ref="F2:F5"/>
    <mergeCell ref="O3:O4"/>
    <mergeCell ref="S3:S4"/>
    <mergeCell ref="U3:U4"/>
    <mergeCell ref="AD3:AD5"/>
    <mergeCell ref="V2:V4"/>
    <mergeCell ref="H3:H4"/>
    <mergeCell ref="AC1:AS1"/>
    <mergeCell ref="AS2:AS4"/>
    <mergeCell ref="W2:AE2"/>
    <mergeCell ref="AH2:AP2"/>
    <mergeCell ref="AE3:AE4"/>
    <mergeCell ref="AF2:AF3"/>
    <mergeCell ref="AM3:AM4"/>
    <mergeCell ref="AL3:AL4"/>
    <mergeCell ref="AN3:AN4"/>
    <mergeCell ref="AO3:AO4"/>
    <mergeCell ref="A2:A5"/>
    <mergeCell ref="B2:B5"/>
    <mergeCell ref="D2:D5"/>
    <mergeCell ref="G2:G5"/>
    <mergeCell ref="H2:O2"/>
    <mergeCell ref="N3:N5"/>
    <mergeCell ref="C2:C5"/>
    <mergeCell ref="AX2:AX5"/>
    <mergeCell ref="P2:U2"/>
    <mergeCell ref="BS2:BS5"/>
    <mergeCell ref="BR2:BR5"/>
    <mergeCell ref="AU2:AU5"/>
    <mergeCell ref="AW2:AW5"/>
    <mergeCell ref="AY2:AY5"/>
    <mergeCell ref="W3:W4"/>
    <mergeCell ref="BF3:BF5"/>
    <mergeCell ref="BE3:BE5"/>
    <mergeCell ref="BA2:BA5"/>
    <mergeCell ref="BP3:BP5"/>
    <mergeCell ref="BQ3:BQ5"/>
    <mergeCell ref="AZ1:BA1"/>
    <mergeCell ref="BU6:BW6"/>
    <mergeCell ref="BU13:BV13"/>
    <mergeCell ref="AZ2:AZ5"/>
    <mergeCell ref="BB3:BB5"/>
    <mergeCell ref="BC3:BC5"/>
    <mergeCell ref="BD3:BD5"/>
    <mergeCell ref="BH3:BH5"/>
    <mergeCell ref="BI3:BI5"/>
    <mergeCell ref="BJ3:BJ5"/>
    <mergeCell ref="BK3:BK5"/>
    <mergeCell ref="BL3:BL5"/>
    <mergeCell ref="BM3:BM5"/>
    <mergeCell ref="BN3:BN5"/>
    <mergeCell ref="BO3:BO5"/>
    <mergeCell ref="BG2:BG5"/>
  </mergeCells>
  <phoneticPr fontId="6" type="noConversion"/>
  <conditionalFormatting sqref="P56:R65 AH56:AK65 AM6:AM65 AO6:AO65 H56:M65 W56:AC65">
    <cfRule type="cellIs" dxfId="156" priority="81" stopIfTrue="1" operator="equal">
      <formula>0</formula>
    </cfRule>
    <cfRule type="cellIs" dxfId="155" priority="82" stopIfTrue="1" operator="lessThan">
      <formula>H$5/2</formula>
    </cfRule>
    <cfRule type="cellIs" dxfId="154" priority="83" stopIfTrue="1" operator="greaterThanOrEqual">
      <formula>H$5/2</formula>
    </cfRule>
  </conditionalFormatting>
  <conditionalFormatting sqref="B6:C65">
    <cfRule type="expression" dxfId="153" priority="84" stopIfTrue="1">
      <formula>$E6=1</formula>
    </cfRule>
  </conditionalFormatting>
  <conditionalFormatting sqref="AT69:AV69">
    <cfRule type="cellIs" dxfId="152" priority="49" stopIfTrue="1" operator="lessThan">
      <formula>49.5</formula>
    </cfRule>
  </conditionalFormatting>
  <conditionalFormatting sqref="AW69 AU6:AV65">
    <cfRule type="cellIs" dxfId="151" priority="50" stopIfTrue="1" operator="equal">
      <formula>"0"</formula>
    </cfRule>
    <cfRule type="cellIs" dxfId="150" priority="51" stopIfTrue="1" operator="equal">
      <formula>"ร"</formula>
    </cfRule>
    <cfRule type="cellIs" dxfId="149" priority="52" stopIfTrue="1" operator="equal">
      <formula>"มส"</formula>
    </cfRule>
  </conditionalFormatting>
  <conditionalFormatting sqref="P69:T69 AH69:AO69 T5:T65 W69:AD69 F69:N69">
    <cfRule type="cellIs" dxfId="148" priority="53" stopIfTrue="1" operator="equal">
      <formula>0</formula>
    </cfRule>
    <cfRule type="cellIs" dxfId="147" priority="54" stopIfTrue="1" operator="equal">
      <formula>3</formula>
    </cfRule>
    <cfRule type="cellIs" dxfId="146" priority="55" stopIfTrue="1" operator="greaterThanOrEqual">
      <formula>4</formula>
    </cfRule>
  </conditionalFormatting>
  <conditionalFormatting sqref="N6:N65 AD6:AD65">
    <cfRule type="cellIs" dxfId="145" priority="56" stopIfTrue="1" operator="equal">
      <formula>0</formula>
    </cfRule>
    <cfRule type="cellIs" dxfId="144" priority="57" stopIfTrue="1" operator="equal">
      <formula>5</formula>
    </cfRule>
    <cfRule type="cellIs" dxfId="143" priority="58" stopIfTrue="1" operator="greaterThan">
      <formula>5</formula>
    </cfRule>
  </conditionalFormatting>
  <conditionalFormatting sqref="S6:S65 AF5:AF65">
    <cfRule type="cellIs" dxfId="142" priority="59" stopIfTrue="1" operator="equal">
      <formula>0</formula>
    </cfRule>
    <cfRule type="cellIs" dxfId="141" priority="60" stopIfTrue="1" operator="equal">
      <formula>10</formula>
    </cfRule>
    <cfRule type="cellIs" dxfId="140" priority="61" stopIfTrue="1" operator="greaterThan">
      <formula>10</formula>
    </cfRule>
  </conditionalFormatting>
  <conditionalFormatting sqref="AQ5:AR65 AO5">
    <cfRule type="cellIs" dxfId="139" priority="62" stopIfTrue="1" operator="equal">
      <formula>0</formula>
    </cfRule>
    <cfRule type="cellIs" dxfId="138" priority="63" stopIfTrue="1" operator="equal">
      <formula>20</formula>
    </cfRule>
    <cfRule type="cellIs" dxfId="137" priority="64" stopIfTrue="1" operator="greaterThan">
      <formula>20</formula>
    </cfRule>
  </conditionalFormatting>
  <conditionalFormatting sqref="E6:E65">
    <cfRule type="cellIs" dxfId="136" priority="65" stopIfTrue="1" operator="equal">
      <formula>"ออก"</formula>
    </cfRule>
    <cfRule type="cellIs" dxfId="135" priority="66" stopIfTrue="1" operator="equal">
      <formula>"ย้าย"</formula>
    </cfRule>
    <cfRule type="cellIs" dxfId="134" priority="67" stopIfTrue="1" operator="equal">
      <formula>"ร"</formula>
    </cfRule>
  </conditionalFormatting>
  <conditionalFormatting sqref="S5">
    <cfRule type="cellIs" dxfId="133" priority="68" stopIfTrue="1" operator="equal">
      <formula>0</formula>
    </cfRule>
    <cfRule type="cellIs" dxfId="132" priority="69" stopIfTrue="1" operator="equal">
      <formula>10</formula>
    </cfRule>
    <cfRule type="cellIs" dxfId="131" priority="70" stopIfTrue="1" operator="greaterThan">
      <formula>10</formula>
    </cfRule>
  </conditionalFormatting>
  <conditionalFormatting sqref="AG6:AG65">
    <cfRule type="cellIs" dxfId="130" priority="71" stopIfTrue="1" operator="equal">
      <formula>0</formula>
    </cfRule>
    <cfRule type="cellIs" dxfId="129" priority="72" stopIfTrue="1" operator="equal">
      <formula>30</formula>
    </cfRule>
    <cfRule type="cellIs" dxfId="128" priority="73" stopIfTrue="1" operator="greaterThan">
      <formula>30</formula>
    </cfRule>
  </conditionalFormatting>
  <conditionalFormatting sqref="AE6:AE65 AS6:AS65 AP6:AP65">
    <cfRule type="cellIs" dxfId="127" priority="74" stopIfTrue="1" operator="equal">
      <formula>0</formula>
    </cfRule>
    <cfRule type="cellIs" dxfId="126" priority="75" stopIfTrue="1" operator="equal">
      <formula>20</formula>
    </cfRule>
    <cfRule type="cellIs" dxfId="125" priority="76" stopIfTrue="1" operator="greaterThan">
      <formula>20</formula>
    </cfRule>
  </conditionalFormatting>
  <conditionalFormatting sqref="AW6:AW65">
    <cfRule type="cellIs" dxfId="124" priority="77" stopIfTrue="1" operator="equal">
      <formula>"0"</formula>
    </cfRule>
    <cfRule type="cellIs" dxfId="123" priority="78" stopIfTrue="1" operator="equal">
      <formula>"ร"</formula>
    </cfRule>
    <cfRule type="cellIs" dxfId="122" priority="79" stopIfTrue="1" operator="equal">
      <formula>"มส"</formula>
    </cfRule>
  </conditionalFormatting>
  <conditionalFormatting sqref="AT6:AT65">
    <cfRule type="cellIs" dxfId="121" priority="80" stopIfTrue="1" operator="lessThan">
      <formula>49.5</formula>
    </cfRule>
  </conditionalFormatting>
  <conditionalFormatting sqref="D6:D65">
    <cfRule type="cellIs" dxfId="120" priority="85" stopIfTrue="1" operator="equal">
      <formula>"ออก"</formula>
    </cfRule>
    <cfRule type="cellIs" dxfId="119" priority="86" stopIfTrue="1" operator="equal">
      <formula>"ร"</formula>
    </cfRule>
    <cfRule type="cellIs" dxfId="118" priority="87" stopIfTrue="1" operator="equal">
      <formula>"พัก"</formula>
    </cfRule>
  </conditionalFormatting>
  <conditionalFormatting sqref="H5">
    <cfRule type="cellIs" dxfId="117" priority="37" stopIfTrue="1" operator="equal">
      <formula>0</formula>
    </cfRule>
    <cfRule type="cellIs" dxfId="116" priority="38" stopIfTrue="1" operator="equal">
      <formula>3</formula>
    </cfRule>
    <cfRule type="cellIs" dxfId="115" priority="39" stopIfTrue="1" operator="greaterThanOrEqual">
      <formula>4</formula>
    </cfRule>
  </conditionalFormatting>
  <conditionalFormatting sqref="H6:H55">
    <cfRule type="cellIs" dxfId="114" priority="40" stopIfTrue="1" operator="equal">
      <formula>0</formula>
    </cfRule>
    <cfRule type="cellIs" dxfId="113" priority="41" stopIfTrue="1" operator="lessThan">
      <formula>H$5/2</formula>
    </cfRule>
    <cfRule type="cellIs" dxfId="112" priority="42" stopIfTrue="1" operator="greaterThanOrEqual">
      <formula>H$5/2</formula>
    </cfRule>
  </conditionalFormatting>
  <conditionalFormatting sqref="W5">
    <cfRule type="cellIs" dxfId="111" priority="31" stopIfTrue="1" operator="equal">
      <formula>0</formula>
    </cfRule>
    <cfRule type="cellIs" dxfId="110" priority="32" stopIfTrue="1" operator="equal">
      <formula>3</formula>
    </cfRule>
    <cfRule type="cellIs" dxfId="109" priority="33" stopIfTrue="1" operator="greaterThanOrEqual">
      <formula>4</formula>
    </cfRule>
  </conditionalFormatting>
  <conditionalFormatting sqref="W6:W55">
    <cfRule type="cellIs" dxfId="108" priority="34" stopIfTrue="1" operator="equal">
      <formula>0</formula>
    </cfRule>
    <cfRule type="cellIs" dxfId="107" priority="35" stopIfTrue="1" operator="lessThan">
      <formula>W$5/2</formula>
    </cfRule>
    <cfRule type="cellIs" dxfId="106" priority="36" stopIfTrue="1" operator="greaterThanOrEqual">
      <formula>W$5/2</formula>
    </cfRule>
  </conditionalFormatting>
  <conditionalFormatting sqref="AL6:AL65">
    <cfRule type="cellIs" dxfId="105" priority="27" stopIfTrue="1" operator="equal">
      <formula>0</formula>
    </cfRule>
    <cfRule type="cellIs" dxfId="104" priority="28" stopIfTrue="1" operator="equal">
      <formula>20</formula>
    </cfRule>
    <cfRule type="cellIs" dxfId="103" priority="29" stopIfTrue="1" operator="greaterThan">
      <formula>20</formula>
    </cfRule>
  </conditionalFormatting>
  <conditionalFormatting sqref="AN6:AN55 K6:M55 Y6:AC55">
    <cfRule type="cellIs" dxfId="102" priority="25" operator="between">
      <formula>K$5</formula>
      <formula>K$5*0.5</formula>
    </cfRule>
  </conditionalFormatting>
  <conditionalFormatting sqref="I6:I55">
    <cfRule type="cellIs" dxfId="101" priority="24" operator="between">
      <formula>I$5</formula>
      <formula>I$5*0.5</formula>
    </cfRule>
  </conditionalFormatting>
  <conditionalFormatting sqref="J6:J55">
    <cfRule type="cellIs" dxfId="100" priority="23" operator="between">
      <formula>J$5</formula>
      <formula>J$5*0.5</formula>
    </cfRule>
  </conditionalFormatting>
  <conditionalFormatting sqref="X6:X55">
    <cfRule type="cellIs" dxfId="99" priority="20" operator="between">
      <formula>X$5</formula>
      <formula>X$5*0.5</formula>
    </cfRule>
  </conditionalFormatting>
  <conditionalFormatting sqref="P6:P55">
    <cfRule type="cellIs" dxfId="98" priority="18" operator="between">
      <formula>P$5</formula>
      <formula>P$5*0.5</formula>
    </cfRule>
  </conditionalFormatting>
  <conditionalFormatting sqref="Q6:Q55">
    <cfRule type="cellIs" dxfId="97" priority="17" operator="between">
      <formula>Q$5</formula>
      <formula>Q$5*0.5</formula>
    </cfRule>
  </conditionalFormatting>
  <conditionalFormatting sqref="R6:R55">
    <cfRule type="cellIs" dxfId="96" priority="16" operator="between">
      <formula>R$5</formula>
      <formula>R$5*0.5</formula>
    </cfRule>
  </conditionalFormatting>
  <conditionalFormatting sqref="AH6:AH55">
    <cfRule type="cellIs" dxfId="95" priority="15" operator="between">
      <formula>AH$5</formula>
      <formula>AH$5*0.5</formula>
    </cfRule>
  </conditionalFormatting>
  <conditionalFormatting sqref="AI6:AI55">
    <cfRule type="cellIs" dxfId="94" priority="14" operator="between">
      <formula>AI$5</formula>
      <formula>AI$5*0.5</formula>
    </cfRule>
  </conditionalFormatting>
  <conditionalFormatting sqref="AJ6:AK55">
    <cfRule type="cellIs" dxfId="93" priority="13" operator="between">
      <formula>AJ$5</formula>
      <formula>AJ$5*0.5</formula>
    </cfRule>
  </conditionalFormatting>
  <conditionalFormatting sqref="BA6:BA65">
    <cfRule type="expression" dxfId="92" priority="12" stopIfTrue="1">
      <formula>$E6=1</formula>
    </cfRule>
  </conditionalFormatting>
  <conditionalFormatting sqref="BB2:BF2">
    <cfRule type="colorScale" priority="11">
      <colorScale>
        <cfvo type="min"/>
        <cfvo type="max"/>
        <color rgb="FFFCFCFF"/>
        <color rgb="FF63BE7B"/>
      </colorScale>
    </cfRule>
  </conditionalFormatting>
  <conditionalFormatting sqref="BB3:BF5">
    <cfRule type="colorScale" priority="3">
      <colorScale>
        <cfvo type="min"/>
        <cfvo type="max"/>
        <color rgb="FFFCFCFF"/>
        <color rgb="FFF8696B"/>
      </colorScale>
    </cfRule>
  </conditionalFormatting>
  <conditionalFormatting sqref="BG6:BG55">
    <cfRule type="cellIs" dxfId="91" priority="6" operator="lessThanOrEqual">
      <formula>1</formula>
    </cfRule>
  </conditionalFormatting>
  <conditionalFormatting sqref="BR6:BR55">
    <cfRule type="cellIs" dxfId="90" priority="5" operator="lessThanOrEqual">
      <formula>1</formula>
    </cfRule>
  </conditionalFormatting>
  <conditionalFormatting sqref="BH3:BO5">
    <cfRule type="colorScale" priority="4">
      <colorScale>
        <cfvo type="min"/>
        <cfvo type="max"/>
        <color rgb="FFFCFCFF"/>
        <color rgb="FFF8696B"/>
      </colorScale>
    </cfRule>
  </conditionalFormatting>
  <conditionalFormatting sqref="BH2:BQ2">
    <cfRule type="colorScale" priority="2">
      <colorScale>
        <cfvo type="min"/>
        <cfvo type="max"/>
        <color rgb="FF63BE7B"/>
        <color rgb="FFFFEF9C"/>
      </colorScale>
    </cfRule>
  </conditionalFormatting>
  <conditionalFormatting sqref="BP3:BQ5">
    <cfRule type="colorScale" priority="1">
      <colorScale>
        <cfvo type="min"/>
        <cfvo type="max"/>
        <color rgb="FFFCFCFF"/>
        <color rgb="FFF8696B"/>
      </colorScale>
    </cfRule>
  </conditionalFormatting>
  <dataValidations count="67">
    <dataValidation type="decimal" showInputMessage="1" showErrorMessage="1" errorTitle="คำเตือน" error="ตัวเลขต้องไม่เกิน_x000a_คะแนนเต็ม_x000a_(ต้องกรอก_x000a_ตะแนนเต็มก่อน)" prompt="ตัวเลขต้องไม่เกิน_x000a_คะแนนเต็ม_x000a_(ต้องกรอก_x000a_ตะแนนเต็มก่อน)" sqref="P61:R61 AH56:AK56 AH61:AK61 P56:R56 I61:M61 I56:M56 X56:AC56 X61:AC61" xr:uid="{00000000-0002-0000-0100-000000000000}">
      <formula1>0</formula1>
      <formula2>I$5</formula2>
    </dataValidation>
    <dataValidation type="decimal" showErrorMessage="1" errorTitle="คำเตือน" error="ตัวเลขต้องไม่เกิน_x000a_คะแนนเต็ม_x000a_(ต้องกรอก_x000a_ตะแนนเต็มก่อน)" prompt="ตัวเลขต้องไม่เกิน_x000a_คะแนนเต็ม_x000a_(ต้องกรอก_x000a_ตะแนนเต็มก่อน)" sqref="AH57:AK60 P62:R65 AH62:AK65 P57:R60 I57:M60 I62:M65 X57:AC60 X62:AC65" xr:uid="{00000000-0002-0000-0100-000001000000}">
      <formula1>0</formula1>
      <formula2>I$5</formula2>
    </dataValidation>
    <dataValidation type="textLength" allowBlank="1" showInputMessage="1" errorTitle="ห้ามพิมพ์" error="มาจาก_x000a_การกรอก_x000a_คะแนนเต็ม" promptTitle="ปลายภาค" prompt="จาก_x000a_คะแนนเต็ม_x000a_ปลายภาค" sqref="AA1:AB1" xr:uid="{00000000-0002-0000-0100-000002000000}">
      <formula1>0</formula1>
      <formula2>0</formula2>
    </dataValidation>
    <dataValidation type="textLength" allowBlank="1" showInputMessage="1" errorTitle="ห้ามพิมพ์" error="มาจาก_x000a_การกรอก_x000a_คะแนนเต็ม" promptTitle="คะแนนเก็บ" prompt="จากคะแนนเต็ม_x000a_ก่อน+หลัง_x000a_กลางภาค" sqref="W1" xr:uid="{00000000-0002-0000-0100-000003000000}">
      <formula1>0</formula1>
      <formula2>0</formula2>
    </dataValidation>
    <dataValidation type="textLength" allowBlank="1" showInputMessage="1" showErrorMessage="1" errorTitle="ห้ามพิมพ์" error="มาจาก_x000a_การกรอก_x000a_คะแนนเต็ม" promptTitle="กลางภาค" prompt="จาก_x000a_คะแนนเต็มกลางภาค" sqref="Y1" xr:uid="{00000000-0002-0000-0100-000004000000}">
      <formula1>0</formula1>
      <formula2>0</formula2>
    </dataValidation>
    <dataValidation allowBlank="1" showInputMessage="1" showErrorMessage="1" errorTitle="ห้ามพิมพ์" error="ห้ามพิมพ์" promptTitle="ห้ามพิมพ์" prompt="ห้ามพิมพ์" sqref="AT2" xr:uid="{00000000-0002-0000-0100-000005000000}"/>
    <dataValidation type="textLength" allowBlank="1" showInputMessage="1" showErrorMessage="1" errorTitle="ห้ามพิมพ์" error="ห้ามพิมพ์" promptTitle="ห้ามพิมพ์" prompt="ห้ามพิมพ์" sqref="AZ69:BA69 BG2:BG5 G5 AZ5" xr:uid="{00000000-0002-0000-0100-000006000000}">
      <formula1>0</formula1>
      <formula2>0</formula2>
    </dataValidation>
    <dataValidation type="textLength" allowBlank="1" errorTitle="ห้ามพิมพ์" error="นักเรียนออก/ย้าย_x000a_กด Delete ลบทิ้ง" promptTitle="ห้ามพิมพ์" prompt="นักเรียนออก/ย้าย_x000a_กด Delete ลบทิ้ง" sqref="BB69" xr:uid="{00000000-0002-0000-0100-000007000000}">
      <formula1>0</formula1>
      <formula2>0</formula2>
    </dataValidation>
    <dataValidation allowBlank="1" showInputMessage="1" showErrorMessage="1" promptTitle="ออก/ย้าย" prompt="ให้พิมพ์แจ้งไว้_x000a_ได้ ร, มส_x000a_พิมพ์แจ้งวิธีการ_x000a_แก้ตัวไว้ด้วย_x000a_" sqref="BS69" xr:uid="{00000000-0002-0000-0100-000008000000}"/>
    <dataValidation type="custom" allowBlank="1" showInputMessage="1" showErrorMessage="1" errorTitle="ห้ามพิมพ์" error="เป็นต้นฉบับ_x000a_สำหรับคัดลอก_x000a_ไปแถวอื่นๆ" promptTitle="ห้ามพิมพ์" prompt="เป็นต้นฉบับ_x000a_สำหรับคัดลอก_x000a_ไปแถวอื่นๆ" sqref="AF5" xr:uid="{00000000-0002-0000-0100-000009000000}">
      <formula1>0</formula1>
    </dataValidation>
    <dataValidation type="custom" allowBlank="1" showInputMessage="1" showErrorMessage="1" errorTitle="ห้ามพิมพ์" error="ลบผิดคัดลอก_x000a_จากช่อง_x000a_ด้านบน/ล่าง" promptTitle="ห้ามพิมพ์" prompt="ลบผิดคัดลอก_x000a_จากช่อง_x000a_ด้านบน/ล่าง" sqref="AF69 AF6:AF65" xr:uid="{00000000-0002-0000-0100-00000A000000}">
      <formula1>0</formula1>
    </dataValidation>
    <dataValidation allowBlank="1" showInputMessage="1" showErrorMessage="1" prompt="ผลการเรียนรู้_x000a_ที่คาดหวัง" sqref="Q3:R3 I3:M3" xr:uid="{00000000-0002-0000-0100-00000B000000}"/>
    <dataValidation type="decimal" showInputMessage="1" showErrorMessage="1" errorTitle="คำเตือน" error="ตัวเลขต้องไม่เกิน_x000a_คะแนนเต็ม_x000a_(ครึ่งหนึ่งของ_x000a_คะแนนเต็ม)" promptTitle="คะแนนซ่อม" prompt="รวมได้_x000a_ครึ่งหนึ่งของ_x000a_คะแนนเต็ม_x000a_(ไม่ซ่อมห้ามกรอก)" sqref="S6 S56 S61 S11 S16 S21 S26 S31 S36 S41 S46 S51" xr:uid="{00000000-0002-0000-0100-00000C000000}">
      <formula1>0</formula1>
      <formula2>$U$5</formula2>
    </dataValidation>
    <dataValidation type="textLength" allowBlank="1" showInputMessage="1" showErrorMessage="1" error="ครีงหนึ่งของ_x000a_คะแนนเต็ม" prompt="ห้ามลบ" sqref="S5:T5" xr:uid="{00000000-0002-0000-0100-00000D000000}">
      <formula1>0</formula1>
      <formula2>0</formula2>
    </dataValidation>
    <dataValidation type="decimal" showInputMessage="1" showErrorMessage="1" errorTitle="คำเตือน" error="ตัวเลขต้องไม่เกิน_x000a_คะแนนเต็ม_x000a_(ต้องกรอก_x000a_ตะแนนเต็มก่อน)" sqref="P69" xr:uid="{00000000-0002-0000-0100-00000E000000}">
      <formula1>0</formula1>
      <formula2>$P$5</formula2>
    </dataValidation>
    <dataValidation type="decimal" showErrorMessage="1" errorTitle="คำเตือน" error="ตัวเลขต้องไม่เกิน_x000a_คะแนนเต็ม_x000a_(ต้องกรอก_x000a_ตะแนนเต็มก่อน)" prompt="ตัวเลขต้องไม่เกิน_x000a_คะแนนเต็ม_x000a_(ต้องกรอก_x000a_ตะแนนเต็มก่อน)" sqref="Q69" xr:uid="{00000000-0002-0000-0100-00000F000000}">
      <formula1>0</formula1>
      <formula2>$Q$5</formula2>
    </dataValidation>
    <dataValidation type="decimal" showErrorMessage="1" errorTitle="คำเตือน" error="ตัวเลขต้องไม่เกิน_x000a_คะแนนเต็ม_x000a_(ต้องกรอก_x000a_ตะแนนเต็มก่อน)" prompt="ตัวเลขต้องไม่เกิน_x000a_คะแนนเต็ม_x000a_(ต้องกรอก_x000a_ตะแนนเต็มก่อน)" sqref="R69" xr:uid="{00000000-0002-0000-0100-000010000000}">
      <formula1>0</formula1>
      <formula2>$R$5</formula2>
    </dataValidation>
    <dataValidation type="decimal" showErrorMessage="1" errorTitle="คำเตือน" error="ตัวเลขต้องไม่เกิน_x000a_คะแนนเต็ม_x000a_(ต้องกรอก_x000a_ตะแนนเต็มก่อน)" prompt="ตัวเลขต้องไม่เกิน_x000a_คะแนนเต็ม_x000a_(ต้องกรอก_x000a_ตะแนนเต็มก่อน)" sqref="W69" xr:uid="{00000000-0002-0000-0100-000011000000}">
      <formula1>0</formula1>
      <formula2>$W$5</formula2>
    </dataValidation>
    <dataValidation type="decimal" showErrorMessage="1" errorTitle="คำเตือน" error="ตัวเลขต้องไม่เกิน_x000a_คะแนนเต็ม_x000a_(ต้องกรอก_x000a_ตะแนนเต็มก่อน)" prompt="ตัวเลขต้องไม่เกิน_x000a_คะแนนเต็ม_x000a_(ต้องกรอก_x000a_ตะแนนเต็มก่อน)" sqref="X69 Z69" xr:uid="{00000000-0002-0000-0100-000012000000}">
      <formula1>0</formula1>
      <formula2>$Z$5</formula2>
    </dataValidation>
    <dataValidation type="decimal" showErrorMessage="1" errorTitle="คำเตือน" error="ตัวเลขต้องไม่เกิน_x000a_คะแนนเต็ม_x000a_(ต้องกรอก_x000a_ตะแนนเต็มก่อน)" prompt="ตัวเลขต้องไม่เกิน_x000a_คะแนนเต็ม_x000a_(ต้องกรอก_x000a_ตะแนนเต็มก่อน)" sqref="Y69 AA69" xr:uid="{00000000-0002-0000-0100-000013000000}">
      <formula1>0</formula1>
      <formula2>$AA$5</formula2>
    </dataValidation>
    <dataValidation type="decimal" showErrorMessage="1" errorTitle="คำเตือน" error="ตัวเลขต้องไม่เกิน_x000a_คะแนนเต็ม_x000a_(ต้องกรอก_x000a_ตะแนนเต็มก่อน)" prompt="ตัวเลขต้องไม่เกิน_x000a_คะแนนเต็ม_x000a_(ต้องกรอก_x000a_ตะแนนเต็มก่อน)" sqref="AB69" xr:uid="{00000000-0002-0000-0100-000014000000}">
      <formula1>0</formula1>
      <formula2>$AB$5</formula2>
    </dataValidation>
    <dataValidation type="decimal" showErrorMessage="1" errorTitle="คำเตือน" error="ตัวเลขต้องไม่เกิน_x000a_คะแนนเต็ม_x000a_(ต้องกรอก_x000a_ตะแนนเต็มก่อน)" prompt="ตัวเลขต้องไม่เกิน_x000a_คะแนนเต็ม_x000a_(ต้องกรอก_x000a_ตะแนนเต็มก่อน)" sqref="AC69" xr:uid="{00000000-0002-0000-0100-000015000000}">
      <formula1>0</formula1>
      <formula2>$AC$5</formula2>
    </dataValidation>
    <dataValidation type="decimal" showErrorMessage="1" errorTitle="คำเตือน" error="ตัวเลขต้องไม่เกิน_x000a_คะแนนเต็ม_x000a_(ต้องกรอก_x000a_ตะแนนเต็มก่อน)" prompt="ตัวเลขต้องไม่เกิน_x000a_คะแนนเต็ม_x000a_(ต้องกรอก_x000a_ตะแนนเต็มก่อน)" sqref="AD69" xr:uid="{00000000-0002-0000-0100-000016000000}">
      <formula1>0</formula1>
      <formula2>$AD$5</formula2>
    </dataValidation>
    <dataValidation type="decimal" showErrorMessage="1" errorTitle="คำเตือน" error="ตัวเลขต้องไม่เกิน_x000a_คะแนนเต็ม_x000a_(ต้องกรอก_x000a_ตะแนนเต็มก่อน)" prompt="ตัวเลขต้องไม่เกิน_x000a_คะแนนเต็ม_x000a_(ต้องกรอก_x000a_ตะแนนเต็มก่อน)" sqref="AH69" xr:uid="{00000000-0002-0000-0100-000017000000}">
      <formula1>0</formula1>
      <formula2>$AH$5</formula2>
    </dataValidation>
    <dataValidation type="decimal" showErrorMessage="1" errorTitle="คำเตือน" error="ตัวเลขต้องไม่เกิน_x000a_คะแนนเต็ม_x000a_(ต้องกรอก_x000a_ตะแนนเต็มก่อน)" prompt="ตัวเลขต้องไม่เกิน_x000a_คะแนนเต็ม_x000a_(ต้องกรอก_x000a_ตะแนนเต็มก่อน)" sqref="AI69:AN69" xr:uid="{00000000-0002-0000-0100-000018000000}">
      <formula1>0</formula1>
      <formula2>$AI$5</formula2>
    </dataValidation>
    <dataValidation type="decimal" showErrorMessage="1" errorTitle="คำเตือน" error="ตัวเลขต้องไม่เกิน_x000a_คะแนนเต็ม_x000a_(ต้องกรอก_x000a_ตะแนนเต็มก่อน)" prompt="ตัวเลขต้องไม่เกิน_x000a_คะแนนเต็ม_x000a_(ต้องกรอก_x000a_ตะแนนเต็มก่อน)" sqref="AO69" xr:uid="{00000000-0002-0000-0100-000019000000}">
      <formula1>0</formula1>
      <formula2>$AO$5</formula2>
    </dataValidation>
    <dataValidation type="decimal" showErrorMessage="1" errorTitle="คำเตือน" error="ตัวเลขต้องไม่เกิน_x000a_คะแนนเต็ม_x000a_(ครึ่งหนึ่งของ_x000a_คะแนนเต็ม)" promptTitle="คะแนนซ่อม" prompt="รวมได้_x000a_ครึ่งหนึ่งของ_x000a_คะแนนเต็ม_x000a_(ไม่ซ่อมห้ามกรอก)" sqref="S69 S62:S65 S57:S60 S52:S55 S12:S15 S17:S20 S22:S25 S27:S30 S32:S35 S37:S40 S42:S45 S47:S50 S7:S10" xr:uid="{00000000-0002-0000-0100-00001A000000}">
      <formula1>0</formula1>
      <formula2>$U$5</formula2>
    </dataValidation>
    <dataValidation type="textLength" allowBlank="1" errorTitle="ห้ามพิมพ์" error="ลบผิดคัดลอก_x000a_จากช่องด้านบน/ล่าง" promptTitle="ห้ามพิมพ์" prompt="ลบผิดคัดลอก_x000a_จากช่องด้านบน/ล่าง" sqref="AE69 O69 AP6:AQ65 AP69:AS69 O6:O65 BH69:BP69 BL56:BP65 AE6:AE65 BI56:BJ65" xr:uid="{00000000-0002-0000-0100-00001B000000}">
      <formula1>0</formula1>
      <formula2>0</formula2>
    </dataValidation>
    <dataValidation allowBlank="1" sqref="U6:U65 U69:V69 BQ69 BQ56:BQ65 BD69 BG6:BG65 BR6:BR55 BF69:BG69" xr:uid="{00000000-0002-0000-0100-00001C000000}"/>
    <dataValidation type="custom" allowBlank="1" errorTitle="ห้ามพิมพ์" error="ลบผิดคัดลอก_x000a_จากช่อง_x000a_ด้านบน/ล่าง" promptTitle="ห้ามพิมพ์" prompt="ลบผิดคัดลอก_x000a_จากช่อง_x000a_ด้านบน/ล่าง" sqref="AG69 AG6:AG65" xr:uid="{00000000-0002-0000-0100-00001D000000}">
      <formula1>0</formula1>
    </dataValidation>
    <dataValidation type="list" allowBlank="1" showInputMessage="1" showErrorMessage="1" errorTitle="ห้ามพิมพ์" error="เว้น ร  มส พิมพ์หรือเลือกจากปุ่มหล่น_x000a_(นักเรียนย้าย/ออกให้ลบทิ้งโดยกด ปุ่ม Delete)" promptTitle="ห้ามพิมพ์" prompt="เว้น ร  มส พิมพ์หรือ_x000a_เลือกจากปุ่มหล่น_x000a_(นักเรียนออก/ย้าย_x000a_กดปุ่ม Delete ลบทิ้ง)_x000a_ลบผิดคัดลอกใหม่_x000a_จากช่องด้านบน/ล่าง" sqref="AW69" xr:uid="{00000000-0002-0000-0100-00001E000000}">
      <formula1>$AP$70:$AP$71</formula1>
    </dataValidation>
    <dataValidation type="textLength" allowBlank="1" errorTitle="ห้ามพิมพ์" error="นักเรียนออก/ย้าย_x000a_กดปุ่ม Delete ลบทิ้ง_x000a_(ลบผิดคัดลอกใหม่_x000a_จากช่องด้านบน/ล่าง)" promptTitle="ห้ามพิมพ์" prompt="นักเรียนออก/ย้าย_x000a_กดปุ่ม Delete ลบทิ้ง_x000a_(ลบผิดคัดลอกใหม่_x000a_จากช่องด้านบน/ล่าง)" sqref="AX69:AY69 AX6:AY65" xr:uid="{00000000-0002-0000-0100-00001F000000}">
      <formula1>0</formula1>
      <formula2>0</formula2>
    </dataValidation>
    <dataValidation type="textLength" allowBlank="1" errorTitle="ห้ามพิมพ์" error="ห้ามพิมพ์" promptTitle="ห้ามพิมพ์" prompt="ห้ามพิมพ์" sqref="BC69 BE69" xr:uid="{00000000-0002-0000-0100-000020000000}">
      <formula1>0</formula1>
      <formula2>0</formula2>
    </dataValidation>
    <dataValidation type="textLength" allowBlank="1" errorTitle="ห้านพิมพ์" promptTitle="ห้านพิมพ์" prompt="_x000a_" sqref="AT69:AV69 AU6:AV65" xr:uid="{00000000-0002-0000-0100-000021000000}">
      <formula1>0</formula1>
      <formula2>0</formula2>
    </dataValidation>
    <dataValidation allowBlank="1" showErrorMessage="1" sqref="AP5:AS5 AR6:AS65 V6:V65 O5 U5:V5 AE5 AG5" xr:uid="{00000000-0002-0000-0100-000022000000}"/>
    <dataValidation type="textLength" allowBlank="1" showErrorMessage="1" errorTitle="ห้ามพิมพ์" error="ห้ามพิมพ์" promptTitle="ห้ามพิมพ์" prompt="ห้ามพิมพ์" sqref="G6:G65 AZ6:AZ65 BA56:BA65" xr:uid="{00000000-0002-0000-0100-000023000000}">
      <formula1>0</formula1>
      <formula2>0</formula2>
    </dataValidation>
    <dataValidation allowBlank="1" showInputMessage="1" showErrorMessage="1" promptTitle="ป้อน ชื่อ - สกุล" prompt="ชื่อ วรรค นามสกุล_x000a_(ระวังห้ามย้ายข้อมูล_x000a_โดยเด็ดขาด)" sqref="C56 C61" xr:uid="{00000000-0002-0000-0100-000024000000}"/>
    <dataValidation allowBlank="1" showErrorMessage="1" promptTitle="ป้อน ชื่อ - สกุล" prompt="ชื่อ วรรค นามสกุล_x000a_(ระวังห้ามย้ายข้อมูล_x000a_โดยเด็ดขาด)" sqref="C69 C62:C65 C57:C60 C47:C50 C42:C45 C37:C40 C32:C35 C27:C30 C22:C25 C17:C20 C12:C15 C52:C55 C7:C10" xr:uid="{00000000-0002-0000-0100-000025000000}"/>
    <dataValidation type="textLength" allowBlank="1" showErrorMessage="1" errorTitle="เลขบัตรประชาชน" error="พิมพ์ให้ครบ 13" promptTitle="เลข 13 หลัก" prompt="พิมพ์ให้ครบ 13_x000a_พิมพ์ตามปกติ_x000a_(รูปแบบจะจัดเอง)_x000a_" sqref="D69" xr:uid="{00000000-0002-0000-0100-000026000000}">
      <formula1>13</formula1>
      <formula2>13</formula2>
    </dataValidation>
    <dataValidation type="textLength" allowBlank="1" showErrorMessage="1" errorTitle="เลขประขำตัว 5 หลัก" error="เลขประขำตัว 5 หลัก_x000a_(วิชาเลือก)_x000a_ในรูปแบบ_x000a_1/1, 1/5, 1/10_x000a_ให้ถูกต้อง" promptTitle="เลขประขำตัว 5 หลัก" prompt="(วิชาเลือก)_x000a_ป้อนห้องเรียน_x000a_ในรูปแบบ_x000a_1/1, 1/5, 1/10_x000a_ให้ถูกต้อง_x000a_" sqref="B7:B10 B62:B65 B52:B55 B47:B50 B42:B45 B37:B40 B32:B35 B27:B30 B22:B25 B17:B20 B12:B15 B57:B60 B69" xr:uid="{00000000-0002-0000-0100-000027000000}">
      <formula1>3</formula1>
      <formula2>5</formula2>
    </dataValidation>
    <dataValidation allowBlank="1" showErrorMessage="1" promptTitle="ออก/ย้าย" prompt="ให้พิมพ์แจ้งไว้_x000a_ได้ ร, มส_x000a_พิมพ์แจ้งวิธีการ_x000a_แก้ตัวไว้ด้วย_x000a_" sqref="BS56:BS65" xr:uid="{00000000-0002-0000-0100-000028000000}"/>
    <dataValidation type="textLength" allowBlank="1" showInputMessage="1" showErrorMessage="1" errorTitle="เลขประขำตัว 5 หลัก" error="(วิชา เพิ่มเติม)_x000a_ป้อนห้องเรียน_x000a_ในรูปแบบที่เหมือนกัน_x000a_เช่น 1/1, 1/5, 1/10_x000a_ให้ถูกต้อง" promptTitle="เลขประขำตัว 5 หลัก" prompt="(วิชา เพิ่มเติม)_x000a_ป้อนห้องเรียน_x000a_ในรูปแบบที่เหมือนกัน_x000a_เช่น 1/1, 1/5, 1/10_x000a_ให้ถูกต้อง_x000a_" sqref="B6 B61 B56 B51 B46 B41 B36 B31 B26 B21 B16 B11" xr:uid="{00000000-0002-0000-0100-000029000000}">
      <formula1>3</formula1>
      <formula2>5</formula2>
    </dataValidation>
    <dataValidation type="decimal" allowBlank="1" showErrorMessage="1" error="ตัวเลขที่พิมพ์ _x000a_ระหว่าง 0 - 5 _x000a_เท่านั้น" promptTitle="คะแนนพิเศษ" prompt="ตัวเลขที่พิมพ์ _x000a_ระหว่าง 0 - 5 _x000a_เท่านั้น" sqref="N52:N55 AD62:AD65 AD57:AD60 N57:N60 N62:N65 AD52:AD55 AD7:AD10 N12:N15 AD12:AD15 N17:N20 AD17:AD20 N22:N25 AD22:AD25 N27:N30 AD27:AD30 N32:N35 AD37:AD40 AD32:AD35 N42:N45 N37:N40 AD47:AD50 AD42:AD45 N7:N10 N47:N50" xr:uid="{00000000-0002-0000-0100-00002A000000}">
      <formula1>-5</formula1>
      <formula2>5</formula2>
    </dataValidation>
    <dataValidation type="decimal" allowBlank="1" showInputMessage="1" showErrorMessage="1" error="ตัวเลขที่พิมพ์ _x000a_ระหว่าง 0 - 5 _x000a_เท่านั้น" promptTitle="คะแนนพิเศษ" prompt="ตัวเลขที่พิมพ์ _x000a_ระหว่าง 0 - 5 _x000a_เท่านั้น" sqref="N6 AD61 N61 N56 AD56 AD51 N51 N46 AD46 AD41 N41 N36 AD36 AD31 N31 AD26 N26 AD21 N21 AD16 N16 AD11 N11 AD6" xr:uid="{00000000-0002-0000-0100-00002B000000}">
      <formula1>-5</formula1>
      <formula2>5</formula2>
    </dataValidation>
    <dataValidation allowBlank="1" showInputMessage="1" showErrorMessage="1" promptTitle="ระดับผล ร มส" prompt="เลือก ระดับผล ร มส_x000a_ที่สถานะนักเรียน_x000a_(กิจกรรมไม่มี ร มส)" sqref="AW6:AW65" xr:uid="{00000000-0002-0000-0100-00002C000000}"/>
    <dataValidation allowBlank="1" showInputMessage="1" showErrorMessage="1" promptTitle="เลข 13 หลัก" prompt="กรอกให้ครบ" sqref="F6:F65" xr:uid="{00000000-0002-0000-0100-00002D000000}"/>
    <dataValidation type="textLength" allowBlank="1" showInputMessage="1" errorTitle="ห้านพิมพ์" prompt="คะแนนก่อน/หลัง_x000a_เป็น 0 ระบบจะไม่คำนวณ" sqref="AT5:AT65" xr:uid="{00000000-0002-0000-0100-00002E000000}">
      <formula1>0</formula1>
      <formula2>0</formula2>
    </dataValidation>
    <dataValidation type="list" allowBlank="1" showInputMessage="1" showErrorMessage="1" promptTitle="KPA" prompt="พิมพ์/เลือก_x000a_K P A" sqref="P4:R4 AH4:AK4 I4:M4 X4:AC4" xr:uid="{00000000-0002-0000-0100-00002F000000}">
      <formula1>$BT$50:$BT$52</formula1>
    </dataValidation>
    <dataValidation type="list" allowBlank="1" showInputMessage="1" showErrorMessage="1" promptTitle="เลือกห้อง" prompt="ในวิชาเลือก" sqref="B2" xr:uid="{00000000-0002-0000-0100-000030000000}">
      <formula1>$BT$66:$BT$67</formula1>
    </dataValidation>
    <dataValidation type="decimal" showInputMessage="1" showErrorMessage="1" prompt="ตัวเลขต้องไม่เกิน_x000a_คะแนนเต็ม_x000a_(ต้องกรอก_x000a_ตะแนนเต็มก่อน)" sqref="H56:H65 W56:W65" xr:uid="{00000000-0002-0000-0100-000031000000}">
      <formula1>0</formula1>
      <formula2>H$5</formula2>
    </dataValidation>
    <dataValidation allowBlank="1" showInputMessage="1" showErrorMessage="1" promptTitle="เฉพาะวิชา" prompt="กิจกรรม" sqref="H3:H4 W3:W4" xr:uid="{00000000-0002-0000-0100-000032000000}"/>
    <dataValidation allowBlank="1" showInputMessage="1" showErrorMessage="1" promptTitle="คะแนน" prompt="ตามเวลา_x000a_เรียนกิจกรรม" sqref="H51 H11 H16 H21 H26 H31 H36 H41 H46 H6 W51 W11 W16 W21 W26 W31 W36 W41 W46 W6" xr:uid="{00000000-0002-0000-0100-000033000000}"/>
    <dataValidation allowBlank="1" showInputMessage="1" showErrorMessage="1" promptTitle="ป้อน ชื่อ - สกุล" prompt="ห้ามย้ายข้อมูล_x000a_โดยเด็ดขาด" sqref="C6 C11 C16 C21 C26 C31 C36 C41 C46 C51" xr:uid="{00000000-0002-0000-0100-000034000000}"/>
    <dataValidation allowBlank="1" showInputMessage="1" showErrorMessage="1" promptTitle="ใช้เฉพาะ" prompt="บันทึกคะแนน_x000a_ข้อสอบกลาง" sqref="AL3:AM10 AO3:AO10 AN3:AN4" xr:uid="{00000000-0002-0000-0100-000035000000}"/>
    <dataValidation type="decimal" showInputMessage="1" showErrorMessage="1" sqref="AN11:AN55" xr:uid="{00000000-0002-0000-0100-000036000000}">
      <formula1>0</formula1>
      <formula2>AN$5</formula2>
    </dataValidation>
    <dataValidation type="decimal" showInputMessage="1" showErrorMessage="1" prompt="บันทึกคะแนน_x000a_ข้อสอบกลาง" sqref="AN6:AN10" xr:uid="{00000000-0002-0000-0100-000037000000}">
      <formula1>0</formula1>
      <formula2>AN$5</formula2>
    </dataValidation>
    <dataValidation type="decimal" showInputMessage="1" showErrorMessage="1" errorTitle="คำเตือน" error="ตัวเลขไม่เกิน_x000a_คะแนนเต็ม_x000a_(ต้องกรอก_x000a_ตะแนนเต็มก่อน)" sqref="P11:R55 AH11:AK55 I11:M55 X11:AC55" xr:uid="{00000000-0002-0000-0100-000038000000}">
      <formula1>0</formula1>
      <formula2>I$5</formula2>
    </dataValidation>
    <dataValidation type="decimal" showInputMessage="1" showErrorMessage="1" errorTitle="คำเตือน" error="ตัวเลขไม่เกิน_x000a_คะแนนเต็ม_x000a_(ต้องกรอก_x000a_ตะแนนเต็มก่อน)" prompt="ตัวเลขไม่เกิน_x000a_คะแนนเต็ม" sqref="P6:R10 AH6:AK10 I6:M10 X6:AC10" xr:uid="{00000000-0002-0000-0100-000039000000}">
      <formula1>0</formula1>
      <formula2>I$5</formula2>
    </dataValidation>
    <dataValidation type="decimal" allowBlank="1" showInputMessage="1" showErrorMessage="1" errorTitle="คำเตือน" error="ตัวเลขที่พิมพ์ ระหว่าง 0 - 5 เท่านั้น" promptTitle="คะแนนเต็ม" prompt="ตัวเลขที่พิมพ์ _x000a_ระหว่าง 0 - 10_x000a_เท่านั้น" sqref="I5:M5 X5:AC5" xr:uid="{00000000-0002-0000-0100-00003A000000}">
      <formula1>0</formula1>
      <formula2>10</formula2>
    </dataValidation>
    <dataValidation type="decimal" allowBlank="1" showInputMessage="1" showErrorMessage="1" errorTitle="คำเตือน" error="ตัวเลขที่พิมพ์ ระหว่าง 0 - 5 เท่านั้น" promptTitle="คะแนนเต็ม" prompt="ตัวเลขที่พิมพ์ _x000a_ระหว่าง 0 - 30_x000a_เท่านั้น" sqref="P5:R5 AH5:AK5" xr:uid="{00000000-0002-0000-0100-00003B000000}">
      <formula1>0</formula1>
      <formula2>30</formula2>
    </dataValidation>
    <dataValidation allowBlank="1" showInputMessage="1" showErrorMessage="1" promptTitle="ร้อยละ" prompt="ข้อสอบกลาง" sqref="AY1" xr:uid="{00000000-0002-0000-0100-00003C000000}"/>
    <dataValidation allowBlank="1" showInputMessage="1" showErrorMessage="1" promptTitle="คะแนนเต็ม" prompt="ข้อสอบกลาง" sqref="AN5" xr:uid="{00000000-0002-0000-0100-00003D000000}"/>
    <dataValidation type="decimal" showInputMessage="1" showErrorMessage="1" errorTitle="คำเตือน" error="ตัวเลขต้องไม่เกิน_x000a_คะแนนเต็ม_x000a_(ต้องกรอก_x000a_ตะแนนเต็มก่อน)" prompt="ตัวเลขต้องไม่เกิน_x000a_คะแนนเต็ม_x000a_(ต้องกรอก_x000a_ตะแนนเต็มก่อน)" sqref="F69:N69" xr:uid="{00000000-0002-0000-0100-00003E000000}">
      <formula1>0</formula1>
      <formula2>$N$5</formula2>
    </dataValidation>
    <dataValidation type="list" allowBlank="1" showInputMessage="1" showErrorMessage="1" errorTitle="พิมพ์ได้เฉพาะ" error="เรียน/ออก พัก_x000a_" promptTitle="สถานะนักเรียน/ร มส" prompt="เรียน/ออก พัก_x000a_แจ้ง  ร  มส_x000a_" sqref="D56:D65" xr:uid="{00000000-0002-0000-0100-00003F000000}">
      <formula1>$BZ$20:$BZ$24</formula1>
    </dataValidation>
    <dataValidation type="list" allowBlank="1" showInputMessage="1" showErrorMessage="1" errorTitle="พิมพ์ได้เฉพาะ" error="เรียน/ออก พัก_x000a_" promptTitle="สถานะนักเรียน/ร มส" prompt="เรียน/ออก พัก_x000a_แจ้ง  ร  มส_x000a_" sqref="D6:D55" xr:uid="{00000000-0002-0000-0100-000040000000}">
      <formula1>$BX$7:$BX$11</formula1>
    </dataValidation>
    <dataValidation type="list" allowBlank="1" showInputMessage="1" showErrorMessage="1" sqref="BB6:BF65 BH6:BQ55" xr:uid="{00000000-0002-0000-0100-000041000000}">
      <formula1>$BY$7:$BY$10</formula1>
    </dataValidation>
    <dataValidation type="whole" allowBlank="1" showInputMessage="1" showErrorMessage="1" sqref="BW7:BW12" xr:uid="{00000000-0002-0000-0100-000042000000}">
      <formula1>0</formula1>
      <formula2>3</formula2>
    </dataValidation>
  </dataValidations>
  <printOptions horizontalCentered="1" verticalCentered="1"/>
  <pageMargins left="0.39370078740157483" right="0" top="0" bottom="0" header="0.51181102362204722" footer="0.51181102362204722"/>
  <pageSetup paperSize="9" scale="75" pageOrder="overThenDown" orientation="portrait" blackAndWhite="1" horizontalDpi="300" verticalDpi="300" r:id="rId1"/>
  <headerFooter alignWithMargins="0"/>
  <rowBreaks count="1" manualBreakCount="1">
    <brk id="69" max="16383" man="1"/>
  </rowBreaks>
  <colBreaks count="1" manualBreakCount="1">
    <brk id="5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</sheetPr>
  <dimension ref="A1:ES90"/>
  <sheetViews>
    <sheetView showZeros="0" zoomScaleNormal="100" zoomScaleSheetLayoutView="85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F1" sqref="F1:M1"/>
    </sheetView>
  </sheetViews>
  <sheetFormatPr defaultColWidth="0" defaultRowHeight="0" customHeight="1" zeroHeight="1" x14ac:dyDescent="0.3"/>
  <cols>
    <col min="1" max="1" width="3.7109375" style="711" customWidth="1"/>
    <col min="2" max="2" width="8.28515625" style="876" customWidth="1"/>
    <col min="3" max="3" width="29.140625" style="877" customWidth="1"/>
    <col min="4" max="4" width="3.140625" style="876" customWidth="1"/>
    <col min="5" max="5" width="3.140625" style="878" hidden="1" customWidth="1"/>
    <col min="6" max="6" width="1.85546875" style="711" customWidth="1"/>
    <col min="7" max="7" width="2" style="711" customWidth="1"/>
    <col min="8" max="10" width="1.85546875" style="711" customWidth="1"/>
    <col min="11" max="11" width="1.85546875" style="711" hidden="1" customWidth="1"/>
    <col min="12" max="16" width="1.85546875" style="711" customWidth="1"/>
    <col min="17" max="17" width="1.85546875" style="711" hidden="1" customWidth="1"/>
    <col min="18" max="22" width="1.85546875" style="711" customWidth="1"/>
    <col min="23" max="23" width="1.85546875" style="711" hidden="1" customWidth="1"/>
    <col min="24" max="28" width="1.85546875" style="711" customWidth="1"/>
    <col min="29" max="29" width="1.85546875" style="711" hidden="1" customWidth="1"/>
    <col min="30" max="34" width="1.85546875" style="711" customWidth="1"/>
    <col min="35" max="35" width="1.85546875" style="711" hidden="1" customWidth="1"/>
    <col min="36" max="40" width="1.85546875" style="711" customWidth="1"/>
    <col min="41" max="41" width="1.85546875" style="711" hidden="1" customWidth="1"/>
    <col min="42" max="46" width="1.85546875" style="711" customWidth="1"/>
    <col min="47" max="47" width="1.85546875" style="711" hidden="1" customWidth="1"/>
    <col min="48" max="52" width="1.85546875" style="711" customWidth="1"/>
    <col min="53" max="53" width="1.85546875" style="711" hidden="1" customWidth="1"/>
    <col min="54" max="58" width="1.85546875" style="711" customWidth="1"/>
    <col min="59" max="59" width="1.85546875" style="711" hidden="1" customWidth="1"/>
    <col min="60" max="64" width="1.85546875" style="711" customWidth="1"/>
    <col min="65" max="65" width="1.85546875" style="711" hidden="1" customWidth="1"/>
    <col min="66" max="70" width="1.85546875" style="711" customWidth="1"/>
    <col min="71" max="71" width="1.85546875" style="711" hidden="1" customWidth="1"/>
    <col min="72" max="76" width="1.85546875" style="711" customWidth="1"/>
    <col min="77" max="77" width="1.85546875" style="711" hidden="1" customWidth="1"/>
    <col min="78" max="82" width="1.85546875" style="711" customWidth="1"/>
    <col min="83" max="83" width="1.85546875" style="711" hidden="1" customWidth="1"/>
    <col min="84" max="88" width="1.85546875" style="711" customWidth="1"/>
    <col min="89" max="89" width="1.85546875" style="711" hidden="1" customWidth="1"/>
    <col min="90" max="94" width="1.85546875" style="711" customWidth="1"/>
    <col min="95" max="95" width="1.85546875" style="711" hidden="1" customWidth="1"/>
    <col min="96" max="100" width="1.85546875" style="711" customWidth="1"/>
    <col min="101" max="101" width="1.85546875" style="711" hidden="1" customWidth="1"/>
    <col min="102" max="106" width="1.85546875" style="711" customWidth="1"/>
    <col min="107" max="107" width="1.85546875" style="711" hidden="1" customWidth="1"/>
    <col min="108" max="112" width="1.85546875" style="711" customWidth="1"/>
    <col min="113" max="113" width="1.85546875" style="711" hidden="1" customWidth="1"/>
    <col min="114" max="118" width="1.85546875" style="711" customWidth="1"/>
    <col min="119" max="119" width="1.85546875" style="711" hidden="1" customWidth="1"/>
    <col min="120" max="124" width="1.85546875" style="711" customWidth="1"/>
    <col min="125" max="125" width="1.85546875" style="711" hidden="1" customWidth="1"/>
    <col min="126" max="130" width="1.85546875" style="711" customWidth="1"/>
    <col min="131" max="131" width="1.85546875" style="711" hidden="1" customWidth="1"/>
    <col min="132" max="136" width="1.85546875" style="711" customWidth="1"/>
    <col min="137" max="137" width="1.85546875" style="711" hidden="1" customWidth="1"/>
    <col min="138" max="138" width="5.42578125" style="711" customWidth="1"/>
    <col min="139" max="139" width="8" style="711" customWidth="1"/>
    <col min="140" max="140" width="2.28515625" style="711" customWidth="1"/>
    <col min="141" max="141" width="3.28515625" style="68" hidden="1" customWidth="1"/>
    <col min="142" max="144" width="4.42578125" style="68" hidden="1" customWidth="1"/>
    <col min="145" max="145" width="3.7109375" style="68" customWidth="1"/>
    <col min="146" max="146" width="11.42578125" style="68" customWidth="1"/>
    <col min="147" max="147" width="10.140625" style="68" customWidth="1"/>
    <col min="148" max="148" width="10.28515625" style="68" customWidth="1"/>
    <col min="149" max="149" width="3.28515625" style="68" customWidth="1"/>
    <col min="150" max="16384" width="9.140625" style="68" hidden="1"/>
  </cols>
  <sheetData>
    <row r="1" spans="1:148" ht="30" customHeight="1" thickBot="1" x14ac:dyDescent="0.35">
      <c r="A1" s="707"/>
      <c r="B1" s="707"/>
      <c r="C1" s="1682"/>
      <c r="D1" s="1682"/>
      <c r="E1" s="708"/>
      <c r="F1" s="1683">
        <f>ปก!O39</f>
        <v>45061</v>
      </c>
      <c r="G1" s="1683"/>
      <c r="H1" s="1683"/>
      <c r="I1" s="1683"/>
      <c r="J1" s="1683"/>
      <c r="K1" s="1683"/>
      <c r="L1" s="1683"/>
      <c r="M1" s="1683"/>
      <c r="N1" s="709"/>
      <c r="O1" s="55"/>
      <c r="P1" s="55"/>
      <c r="Q1" s="55"/>
      <c r="R1" s="55"/>
      <c r="S1" s="55"/>
      <c r="T1" s="710"/>
      <c r="U1" s="55"/>
      <c r="V1" s="55"/>
      <c r="X1" s="712">
        <v>2</v>
      </c>
      <c r="Y1" s="713"/>
      <c r="Z1" s="714"/>
      <c r="AA1" s="715"/>
      <c r="AB1" s="716">
        <v>1</v>
      </c>
      <c r="AD1" s="1675" t="str">
        <f>ปก!I11</f>
        <v>3 คาบ</v>
      </c>
      <c r="AE1" s="1675"/>
      <c r="AF1" s="1675"/>
      <c r="AG1" s="1675"/>
      <c r="AH1" s="1675"/>
      <c r="AI1" s="718"/>
      <c r="AJ1" s="717">
        <v>1</v>
      </c>
      <c r="AK1" s="717">
        <v>2</v>
      </c>
      <c r="AL1" s="717">
        <v>3</v>
      </c>
      <c r="AM1" s="717">
        <v>4</v>
      </c>
      <c r="AN1" s="55"/>
      <c r="AO1" s="55"/>
      <c r="AP1" s="55"/>
      <c r="AQ1" s="55"/>
      <c r="AR1" s="55"/>
      <c r="AS1" s="719"/>
      <c r="AT1" s="719"/>
      <c r="AU1" s="55"/>
      <c r="AV1" s="719"/>
      <c r="AW1" s="719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5"/>
      <c r="DT1" s="55"/>
      <c r="DU1" s="55"/>
      <c r="DV1" s="55"/>
      <c r="DW1" s="55"/>
      <c r="DX1" s="55"/>
      <c r="DY1" s="55"/>
      <c r="DZ1" s="55"/>
      <c r="EA1" s="55"/>
      <c r="EB1" s="55"/>
      <c r="EC1" s="55"/>
      <c r="ED1" s="55"/>
      <c r="EE1" s="55"/>
      <c r="EF1" s="55"/>
      <c r="EG1" s="55"/>
      <c r="EH1" s="720"/>
      <c r="EI1" s="720"/>
      <c r="EJ1" s="721"/>
      <c r="EP1" s="1355" t="s">
        <v>337</v>
      </c>
      <c r="EQ1" s="1372">
        <v>18</v>
      </c>
    </row>
    <row r="2" spans="1:148" s="74" customFormat="1" ht="14.25" customHeight="1" thickBot="1" x14ac:dyDescent="0.55000000000000004">
      <c r="A2" s="1654" t="s">
        <v>28</v>
      </c>
      <c r="B2" s="1657" t="str">
        <f>'ชื่อ-คะแนน'!B2:B5</f>
        <v>เลขประจำตัว</v>
      </c>
      <c r="C2" s="1660" t="str">
        <f>'ชื่อ-คะแนน'!C2:C5</f>
        <v>ชื่อ - สกุล</v>
      </c>
      <c r="D2" s="1586" t="s">
        <v>137</v>
      </c>
      <c r="E2" s="722"/>
      <c r="F2" s="1632" t="s">
        <v>85</v>
      </c>
      <c r="G2" s="1633"/>
      <c r="H2" s="1633"/>
      <c r="I2" s="1633"/>
      <c r="J2" s="1634"/>
      <c r="K2" s="723"/>
      <c r="L2" s="1632" t="s">
        <v>86</v>
      </c>
      <c r="M2" s="1633"/>
      <c r="N2" s="1633"/>
      <c r="O2" s="1633"/>
      <c r="P2" s="1634"/>
      <c r="Q2" s="723"/>
      <c r="R2" s="1663" t="s">
        <v>87</v>
      </c>
      <c r="S2" s="1664"/>
      <c r="T2" s="1664"/>
      <c r="U2" s="1664"/>
      <c r="V2" s="1665"/>
      <c r="W2" s="725"/>
      <c r="X2" s="1663" t="s">
        <v>88</v>
      </c>
      <c r="Y2" s="1664"/>
      <c r="Z2" s="1664"/>
      <c r="AA2" s="1664"/>
      <c r="AB2" s="1665"/>
      <c r="AC2" s="723"/>
      <c r="AD2" s="1663" t="s">
        <v>89</v>
      </c>
      <c r="AE2" s="1664"/>
      <c r="AF2" s="1664"/>
      <c r="AG2" s="1664"/>
      <c r="AH2" s="1665"/>
      <c r="AI2" s="723"/>
      <c r="AJ2" s="1632" t="s">
        <v>90</v>
      </c>
      <c r="AK2" s="1633"/>
      <c r="AL2" s="1633"/>
      <c r="AM2" s="1633"/>
      <c r="AN2" s="1634"/>
      <c r="AO2" s="723"/>
      <c r="AP2" s="1632" t="s">
        <v>91</v>
      </c>
      <c r="AQ2" s="1633"/>
      <c r="AR2" s="1633"/>
      <c r="AS2" s="1633"/>
      <c r="AT2" s="1634"/>
      <c r="AU2" s="723"/>
      <c r="AV2" s="1632" t="s">
        <v>92</v>
      </c>
      <c r="AW2" s="1633"/>
      <c r="AX2" s="1633"/>
      <c r="AY2" s="1633"/>
      <c r="AZ2" s="1634"/>
      <c r="BA2" s="723"/>
      <c r="BB2" s="1632" t="s">
        <v>93</v>
      </c>
      <c r="BC2" s="1633"/>
      <c r="BD2" s="1633"/>
      <c r="BE2" s="1633"/>
      <c r="BF2" s="1634"/>
      <c r="BG2" s="723"/>
      <c r="BH2" s="1635" t="s">
        <v>94</v>
      </c>
      <c r="BI2" s="1636"/>
      <c r="BJ2" s="1636"/>
      <c r="BK2" s="1636"/>
      <c r="BL2" s="1637"/>
      <c r="BM2" s="726"/>
      <c r="BN2" s="1632" t="s">
        <v>95</v>
      </c>
      <c r="BO2" s="1633"/>
      <c r="BP2" s="1633"/>
      <c r="BQ2" s="1633"/>
      <c r="BR2" s="1634"/>
      <c r="BS2" s="723"/>
      <c r="BT2" s="1632" t="s">
        <v>96</v>
      </c>
      <c r="BU2" s="1633"/>
      <c r="BV2" s="1633"/>
      <c r="BW2" s="1633"/>
      <c r="BX2" s="1634"/>
      <c r="BY2" s="723"/>
      <c r="BZ2" s="1632" t="s">
        <v>97</v>
      </c>
      <c r="CA2" s="1633"/>
      <c r="CB2" s="1633"/>
      <c r="CC2" s="1633"/>
      <c r="CD2" s="1634"/>
      <c r="CE2" s="723"/>
      <c r="CF2" s="1632" t="s">
        <v>98</v>
      </c>
      <c r="CG2" s="1633"/>
      <c r="CH2" s="1633"/>
      <c r="CI2" s="1633"/>
      <c r="CJ2" s="1634"/>
      <c r="CK2" s="723"/>
      <c r="CL2" s="1632" t="s">
        <v>99</v>
      </c>
      <c r="CM2" s="1633"/>
      <c r="CN2" s="1633"/>
      <c r="CO2" s="1633"/>
      <c r="CP2" s="1634"/>
      <c r="CQ2" s="723"/>
      <c r="CR2" s="1632" t="s">
        <v>100</v>
      </c>
      <c r="CS2" s="1633"/>
      <c r="CT2" s="1633"/>
      <c r="CU2" s="1633"/>
      <c r="CV2" s="1634"/>
      <c r="CW2" s="723"/>
      <c r="CX2" s="1632" t="s">
        <v>101</v>
      </c>
      <c r="CY2" s="1633"/>
      <c r="CZ2" s="1633"/>
      <c r="DA2" s="1633"/>
      <c r="DB2" s="1634"/>
      <c r="DC2" s="723"/>
      <c r="DD2" s="1632" t="s">
        <v>102</v>
      </c>
      <c r="DE2" s="1633"/>
      <c r="DF2" s="1633"/>
      <c r="DG2" s="1633"/>
      <c r="DH2" s="1634"/>
      <c r="DI2" s="723"/>
      <c r="DJ2" s="1632" t="s">
        <v>103</v>
      </c>
      <c r="DK2" s="1633"/>
      <c r="DL2" s="1633"/>
      <c r="DM2" s="1633"/>
      <c r="DN2" s="1634"/>
      <c r="DO2" s="723"/>
      <c r="DP2" s="1635" t="s">
        <v>104</v>
      </c>
      <c r="DQ2" s="1636"/>
      <c r="DR2" s="1636"/>
      <c r="DS2" s="1636"/>
      <c r="DT2" s="1637"/>
      <c r="DU2" s="726"/>
      <c r="DV2" s="1632" t="s">
        <v>175</v>
      </c>
      <c r="DW2" s="1633"/>
      <c r="DX2" s="1633"/>
      <c r="DY2" s="1633"/>
      <c r="DZ2" s="1634"/>
      <c r="EA2" s="723"/>
      <c r="EB2" s="1632" t="s">
        <v>176</v>
      </c>
      <c r="EC2" s="1633"/>
      <c r="ED2" s="1633"/>
      <c r="EE2" s="1633"/>
      <c r="EF2" s="1634"/>
      <c r="EG2" s="724"/>
      <c r="EH2" s="1650" t="s">
        <v>109</v>
      </c>
      <c r="EI2" s="727" t="s">
        <v>116</v>
      </c>
      <c r="EJ2" s="728"/>
    </row>
    <row r="3" spans="1:148" s="74" customFormat="1" ht="19.5" customHeight="1" thickBot="1" x14ac:dyDescent="0.55000000000000004">
      <c r="A3" s="1655"/>
      <c r="B3" s="1658"/>
      <c r="C3" s="1661"/>
      <c r="D3" s="1587"/>
      <c r="E3" s="729"/>
      <c r="F3" s="1648">
        <f>F1</f>
        <v>45061</v>
      </c>
      <c r="G3" s="1642">
        <f>F3+1</f>
        <v>45062</v>
      </c>
      <c r="H3" s="1646">
        <f>G3+1</f>
        <v>45063</v>
      </c>
      <c r="I3" s="1642">
        <f>H3+1</f>
        <v>45064</v>
      </c>
      <c r="J3" s="1673">
        <f>I3+1</f>
        <v>45065</v>
      </c>
      <c r="K3" s="730"/>
      <c r="L3" s="1638">
        <f>J3+3</f>
        <v>45068</v>
      </c>
      <c r="M3" s="1646">
        <f>L3+1</f>
        <v>45069</v>
      </c>
      <c r="N3" s="1642">
        <f>M3+1</f>
        <v>45070</v>
      </c>
      <c r="O3" s="1646">
        <f>N3+1</f>
        <v>45071</v>
      </c>
      <c r="P3" s="1640">
        <f>O3+1</f>
        <v>45072</v>
      </c>
      <c r="Q3" s="731"/>
      <c r="R3" s="1648">
        <f>P3+3</f>
        <v>45075</v>
      </c>
      <c r="S3" s="1642">
        <f>R3+1</f>
        <v>45076</v>
      </c>
      <c r="T3" s="1646">
        <f>S3+1</f>
        <v>45077</v>
      </c>
      <c r="U3" s="1642">
        <f>T3+1</f>
        <v>45078</v>
      </c>
      <c r="V3" s="1644">
        <f>U3+1</f>
        <v>45079</v>
      </c>
      <c r="W3" s="730"/>
      <c r="X3" s="1638">
        <f>V3+3</f>
        <v>45082</v>
      </c>
      <c r="Y3" s="1646">
        <f>X3+1</f>
        <v>45083</v>
      </c>
      <c r="Z3" s="1642">
        <f>Y3+1</f>
        <v>45084</v>
      </c>
      <c r="AA3" s="1646">
        <f>Z3+1</f>
        <v>45085</v>
      </c>
      <c r="AB3" s="1640">
        <f>AA3+1</f>
        <v>45086</v>
      </c>
      <c r="AC3" s="731"/>
      <c r="AD3" s="1648">
        <f>AB3+3</f>
        <v>45089</v>
      </c>
      <c r="AE3" s="1642">
        <f>AD3+1</f>
        <v>45090</v>
      </c>
      <c r="AF3" s="1646">
        <f>AE3+1</f>
        <v>45091</v>
      </c>
      <c r="AG3" s="1642">
        <f>AF3+1</f>
        <v>45092</v>
      </c>
      <c r="AH3" s="1644">
        <f>AG3+1</f>
        <v>45093</v>
      </c>
      <c r="AI3" s="730"/>
      <c r="AJ3" s="1638">
        <f>AH3+3</f>
        <v>45096</v>
      </c>
      <c r="AK3" s="1646">
        <f>AJ3+1</f>
        <v>45097</v>
      </c>
      <c r="AL3" s="1642">
        <f>AK3+1</f>
        <v>45098</v>
      </c>
      <c r="AM3" s="1646">
        <f>AL3+1</f>
        <v>45099</v>
      </c>
      <c r="AN3" s="1640">
        <f>AM3+1</f>
        <v>45100</v>
      </c>
      <c r="AO3" s="731"/>
      <c r="AP3" s="1648">
        <f>AN3+3</f>
        <v>45103</v>
      </c>
      <c r="AQ3" s="1642">
        <f>AP3+1</f>
        <v>45104</v>
      </c>
      <c r="AR3" s="1646">
        <f>AQ3+1</f>
        <v>45105</v>
      </c>
      <c r="AS3" s="1642">
        <f>AR3+1</f>
        <v>45106</v>
      </c>
      <c r="AT3" s="1644">
        <f>AS3+1</f>
        <v>45107</v>
      </c>
      <c r="AU3" s="730"/>
      <c r="AV3" s="1638">
        <f>AT3+3</f>
        <v>45110</v>
      </c>
      <c r="AW3" s="1646">
        <f>AV3+1</f>
        <v>45111</v>
      </c>
      <c r="AX3" s="1642">
        <f>AW3+1</f>
        <v>45112</v>
      </c>
      <c r="AY3" s="1646">
        <f>AX3+1</f>
        <v>45113</v>
      </c>
      <c r="AZ3" s="1640">
        <f>AY3+1</f>
        <v>45114</v>
      </c>
      <c r="BA3" s="731"/>
      <c r="BB3" s="1648">
        <f>AZ3+3</f>
        <v>45117</v>
      </c>
      <c r="BC3" s="1642">
        <f>BB3+1</f>
        <v>45118</v>
      </c>
      <c r="BD3" s="1646">
        <f>BC3+1</f>
        <v>45119</v>
      </c>
      <c r="BE3" s="1642">
        <f>BD3+1</f>
        <v>45120</v>
      </c>
      <c r="BF3" s="1644">
        <f>BE3+1</f>
        <v>45121</v>
      </c>
      <c r="BG3" s="730"/>
      <c r="BH3" s="1638">
        <f>BF3+3</f>
        <v>45124</v>
      </c>
      <c r="BI3" s="1646">
        <f>BH3+1</f>
        <v>45125</v>
      </c>
      <c r="BJ3" s="1642">
        <f>BI3+1</f>
        <v>45126</v>
      </c>
      <c r="BK3" s="1646">
        <f>BJ3+1</f>
        <v>45127</v>
      </c>
      <c r="BL3" s="1670">
        <f>BK3+1</f>
        <v>45128</v>
      </c>
      <c r="BM3" s="731"/>
      <c r="BN3" s="1648">
        <f>BL3+3</f>
        <v>45131</v>
      </c>
      <c r="BO3" s="1642">
        <f>BN3+1</f>
        <v>45132</v>
      </c>
      <c r="BP3" s="1646">
        <f>BO3+1</f>
        <v>45133</v>
      </c>
      <c r="BQ3" s="1642">
        <f>BP3+1</f>
        <v>45134</v>
      </c>
      <c r="BR3" s="1644">
        <f>BQ3+1</f>
        <v>45135</v>
      </c>
      <c r="BS3" s="730"/>
      <c r="BT3" s="1638">
        <f>BR3+3</f>
        <v>45138</v>
      </c>
      <c r="BU3" s="1646">
        <f>BT3+1</f>
        <v>45139</v>
      </c>
      <c r="BV3" s="1642">
        <f>BU3+1</f>
        <v>45140</v>
      </c>
      <c r="BW3" s="1646">
        <f>BV3+1</f>
        <v>45141</v>
      </c>
      <c r="BX3" s="1640">
        <f>BW3+1</f>
        <v>45142</v>
      </c>
      <c r="BY3" s="731"/>
      <c r="BZ3" s="1648">
        <f>BX3+3</f>
        <v>45145</v>
      </c>
      <c r="CA3" s="1642">
        <f>BZ3+1</f>
        <v>45146</v>
      </c>
      <c r="CB3" s="1646">
        <f>CA3+1</f>
        <v>45147</v>
      </c>
      <c r="CC3" s="1642">
        <f>CB3+1</f>
        <v>45148</v>
      </c>
      <c r="CD3" s="1644">
        <f>CC3+1</f>
        <v>45149</v>
      </c>
      <c r="CE3" s="730"/>
      <c r="CF3" s="1638">
        <f>CD3+3</f>
        <v>45152</v>
      </c>
      <c r="CG3" s="1646">
        <f>CF3+1</f>
        <v>45153</v>
      </c>
      <c r="CH3" s="1642">
        <f>CG3+1</f>
        <v>45154</v>
      </c>
      <c r="CI3" s="1646">
        <f>CH3+1</f>
        <v>45155</v>
      </c>
      <c r="CJ3" s="1640">
        <f>CI3+1</f>
        <v>45156</v>
      </c>
      <c r="CK3" s="731"/>
      <c r="CL3" s="1648">
        <f>CJ3+3</f>
        <v>45159</v>
      </c>
      <c r="CM3" s="1642">
        <f>CL3+1</f>
        <v>45160</v>
      </c>
      <c r="CN3" s="1646">
        <f>CM3+1</f>
        <v>45161</v>
      </c>
      <c r="CO3" s="1642">
        <f>CN3+1</f>
        <v>45162</v>
      </c>
      <c r="CP3" s="1644">
        <f>CO3+1</f>
        <v>45163</v>
      </c>
      <c r="CQ3" s="730"/>
      <c r="CR3" s="1638">
        <f>CP3+3</f>
        <v>45166</v>
      </c>
      <c r="CS3" s="1646">
        <f>CR3+1</f>
        <v>45167</v>
      </c>
      <c r="CT3" s="1642">
        <f>CS3+1</f>
        <v>45168</v>
      </c>
      <c r="CU3" s="1646">
        <f>CT3+1</f>
        <v>45169</v>
      </c>
      <c r="CV3" s="1640">
        <f>CU3+1</f>
        <v>45170</v>
      </c>
      <c r="CW3" s="731"/>
      <c r="CX3" s="1648">
        <f>CV3+3</f>
        <v>45173</v>
      </c>
      <c r="CY3" s="1642">
        <f>CX3+1</f>
        <v>45174</v>
      </c>
      <c r="CZ3" s="1646">
        <f>CY3+1</f>
        <v>45175</v>
      </c>
      <c r="DA3" s="1642">
        <f>CZ3+1</f>
        <v>45176</v>
      </c>
      <c r="DB3" s="1644">
        <f>DA3+1</f>
        <v>45177</v>
      </c>
      <c r="DC3" s="730"/>
      <c r="DD3" s="1638">
        <f>DB3+3</f>
        <v>45180</v>
      </c>
      <c r="DE3" s="1646">
        <f>DD3+1</f>
        <v>45181</v>
      </c>
      <c r="DF3" s="1642">
        <f>DE3+1</f>
        <v>45182</v>
      </c>
      <c r="DG3" s="1646">
        <f>DF3+1</f>
        <v>45183</v>
      </c>
      <c r="DH3" s="1640">
        <f>DG3+1</f>
        <v>45184</v>
      </c>
      <c r="DI3" s="731"/>
      <c r="DJ3" s="1648">
        <f>DH3+3</f>
        <v>45187</v>
      </c>
      <c r="DK3" s="1642">
        <f>DJ3+1</f>
        <v>45188</v>
      </c>
      <c r="DL3" s="1646">
        <f>DK3+1</f>
        <v>45189</v>
      </c>
      <c r="DM3" s="1642">
        <f>DL3+1</f>
        <v>45190</v>
      </c>
      <c r="DN3" s="1644">
        <f>DM3+1</f>
        <v>45191</v>
      </c>
      <c r="DO3" s="730"/>
      <c r="DP3" s="1638">
        <f>DN3+3</f>
        <v>45194</v>
      </c>
      <c r="DQ3" s="1646">
        <f>DP3+1</f>
        <v>45195</v>
      </c>
      <c r="DR3" s="1642">
        <f>DQ3+1</f>
        <v>45196</v>
      </c>
      <c r="DS3" s="1646">
        <f>DR3+1</f>
        <v>45197</v>
      </c>
      <c r="DT3" s="1640">
        <f>DS3+1</f>
        <v>45198</v>
      </c>
      <c r="DU3" s="731"/>
      <c r="DV3" s="1648">
        <f>DT3+3</f>
        <v>45201</v>
      </c>
      <c r="DW3" s="1642">
        <f>DV3+1</f>
        <v>45202</v>
      </c>
      <c r="DX3" s="1646">
        <f>DW3+1</f>
        <v>45203</v>
      </c>
      <c r="DY3" s="1642">
        <f>DX3+1</f>
        <v>45204</v>
      </c>
      <c r="DZ3" s="1644">
        <f>DY3+1</f>
        <v>45205</v>
      </c>
      <c r="EA3" s="730"/>
      <c r="EB3" s="1638">
        <f>DZ3+3</f>
        <v>45208</v>
      </c>
      <c r="EC3" s="1646">
        <f>EB3+1</f>
        <v>45209</v>
      </c>
      <c r="ED3" s="1642">
        <f>EC3+1</f>
        <v>45210</v>
      </c>
      <c r="EE3" s="1646">
        <f>ED3+1</f>
        <v>45211</v>
      </c>
      <c r="EF3" s="1640">
        <f>EE3+1</f>
        <v>45212</v>
      </c>
      <c r="EG3" s="732"/>
      <c r="EH3" s="1651"/>
      <c r="EI3" s="733">
        <f>IF(ปก!C10="กิจกรรมพัฒนาผู้เรียน",EQ6,VLOOKUP(ปก!C11,$EP$4:$ER$12,2))</f>
        <v>54</v>
      </c>
      <c r="EJ3" s="728"/>
      <c r="EP3" s="1653" t="s">
        <v>338</v>
      </c>
      <c r="EQ3" s="1653"/>
      <c r="ER3" s="1653"/>
    </row>
    <row r="4" spans="1:148" ht="30.75" customHeight="1" thickBot="1" x14ac:dyDescent="0.35">
      <c r="A4" s="1656"/>
      <c r="B4" s="1659"/>
      <c r="C4" s="1662"/>
      <c r="D4" s="1588"/>
      <c r="E4" s="734"/>
      <c r="F4" s="1666"/>
      <c r="G4" s="1667"/>
      <c r="H4" s="1672"/>
      <c r="I4" s="1667"/>
      <c r="J4" s="1674"/>
      <c r="K4" s="735"/>
      <c r="L4" s="1639"/>
      <c r="M4" s="1647"/>
      <c r="N4" s="1643"/>
      <c r="O4" s="1647"/>
      <c r="P4" s="1641"/>
      <c r="Q4" s="736"/>
      <c r="R4" s="1649"/>
      <c r="S4" s="1643"/>
      <c r="T4" s="1647"/>
      <c r="U4" s="1643"/>
      <c r="V4" s="1645"/>
      <c r="W4" s="737"/>
      <c r="X4" s="1639"/>
      <c r="Y4" s="1647"/>
      <c r="Z4" s="1643"/>
      <c r="AA4" s="1647"/>
      <c r="AB4" s="1641"/>
      <c r="AC4" s="736"/>
      <c r="AD4" s="1649"/>
      <c r="AE4" s="1643"/>
      <c r="AF4" s="1647"/>
      <c r="AG4" s="1643"/>
      <c r="AH4" s="1645"/>
      <c r="AI4" s="737"/>
      <c r="AJ4" s="1639"/>
      <c r="AK4" s="1647"/>
      <c r="AL4" s="1643"/>
      <c r="AM4" s="1647"/>
      <c r="AN4" s="1641"/>
      <c r="AO4" s="736"/>
      <c r="AP4" s="1649"/>
      <c r="AQ4" s="1643"/>
      <c r="AR4" s="1647"/>
      <c r="AS4" s="1643"/>
      <c r="AT4" s="1645"/>
      <c r="AU4" s="737"/>
      <c r="AV4" s="1639"/>
      <c r="AW4" s="1647"/>
      <c r="AX4" s="1643"/>
      <c r="AY4" s="1647"/>
      <c r="AZ4" s="1641"/>
      <c r="BA4" s="736"/>
      <c r="BB4" s="1649"/>
      <c r="BC4" s="1643"/>
      <c r="BD4" s="1647"/>
      <c r="BE4" s="1643"/>
      <c r="BF4" s="1645"/>
      <c r="BG4" s="737"/>
      <c r="BH4" s="1639"/>
      <c r="BI4" s="1647"/>
      <c r="BJ4" s="1643"/>
      <c r="BK4" s="1647"/>
      <c r="BL4" s="1671"/>
      <c r="BM4" s="736"/>
      <c r="BN4" s="1649"/>
      <c r="BO4" s="1643"/>
      <c r="BP4" s="1647"/>
      <c r="BQ4" s="1643"/>
      <c r="BR4" s="1645"/>
      <c r="BS4" s="737"/>
      <c r="BT4" s="1639"/>
      <c r="BU4" s="1647"/>
      <c r="BV4" s="1643"/>
      <c r="BW4" s="1647"/>
      <c r="BX4" s="1641"/>
      <c r="BY4" s="736"/>
      <c r="BZ4" s="1649"/>
      <c r="CA4" s="1643"/>
      <c r="CB4" s="1647"/>
      <c r="CC4" s="1643"/>
      <c r="CD4" s="1645"/>
      <c r="CE4" s="737"/>
      <c r="CF4" s="1639"/>
      <c r="CG4" s="1647"/>
      <c r="CH4" s="1643"/>
      <c r="CI4" s="1647"/>
      <c r="CJ4" s="1641"/>
      <c r="CK4" s="736"/>
      <c r="CL4" s="1649"/>
      <c r="CM4" s="1643"/>
      <c r="CN4" s="1647"/>
      <c r="CO4" s="1643"/>
      <c r="CP4" s="1645"/>
      <c r="CQ4" s="737"/>
      <c r="CR4" s="1639"/>
      <c r="CS4" s="1647"/>
      <c r="CT4" s="1643"/>
      <c r="CU4" s="1647"/>
      <c r="CV4" s="1641"/>
      <c r="CW4" s="736"/>
      <c r="CX4" s="1649"/>
      <c r="CY4" s="1643"/>
      <c r="CZ4" s="1647"/>
      <c r="DA4" s="1643"/>
      <c r="DB4" s="1645"/>
      <c r="DC4" s="737"/>
      <c r="DD4" s="1639"/>
      <c r="DE4" s="1647"/>
      <c r="DF4" s="1643"/>
      <c r="DG4" s="1647"/>
      <c r="DH4" s="1641"/>
      <c r="DI4" s="736"/>
      <c r="DJ4" s="1649"/>
      <c r="DK4" s="1643"/>
      <c r="DL4" s="1647"/>
      <c r="DM4" s="1643"/>
      <c r="DN4" s="1645"/>
      <c r="DO4" s="737"/>
      <c r="DP4" s="1639"/>
      <c r="DQ4" s="1647"/>
      <c r="DR4" s="1643"/>
      <c r="DS4" s="1647"/>
      <c r="DT4" s="1641"/>
      <c r="DU4" s="736"/>
      <c r="DV4" s="1649"/>
      <c r="DW4" s="1643"/>
      <c r="DX4" s="1647"/>
      <c r="DY4" s="1643"/>
      <c r="DZ4" s="1645"/>
      <c r="EA4" s="737"/>
      <c r="EB4" s="1639"/>
      <c r="EC4" s="1647"/>
      <c r="ED4" s="1643"/>
      <c r="EE4" s="1647"/>
      <c r="EF4" s="1641"/>
      <c r="EG4" s="738"/>
      <c r="EH4" s="1651"/>
      <c r="EI4" s="739">
        <f>IF(ปก!C10="กิจกรรมพัฒนาผู้เรียน",ER6,VLOOKUP(ปก!C11,$EP$4:$ER$12,3))</f>
        <v>11</v>
      </c>
      <c r="EJ4" s="728"/>
      <c r="EK4" s="740"/>
      <c r="EL4" s="740"/>
      <c r="EM4" s="740"/>
      <c r="EN4" s="740"/>
      <c r="EP4" s="1680" t="s">
        <v>117</v>
      </c>
      <c r="EQ4" s="1678" t="s">
        <v>339</v>
      </c>
      <c r="ER4" s="1676" t="s">
        <v>340</v>
      </c>
    </row>
    <row r="5" spans="1:148" s="141" customFormat="1" ht="10.5" customHeight="1" thickBot="1" x14ac:dyDescent="0.35">
      <c r="A5" s="491"/>
      <c r="B5" s="741"/>
      <c r="C5" s="742"/>
      <c r="D5" s="743" t="s">
        <v>204</v>
      </c>
      <c r="E5" s="744"/>
      <c r="F5" s="745">
        <f>IF($X$1="","",$X$1)</f>
        <v>2</v>
      </c>
      <c r="G5" s="746" t="str">
        <f>IF($Y$1="","",IF(F5=0,"",$Y$1))</f>
        <v/>
      </c>
      <c r="H5" s="746" t="str">
        <f>IF($Z$1="","",($Z$1+$Y$1+$X$1))</f>
        <v/>
      </c>
      <c r="I5" s="746" t="str">
        <f>IF($AA$1="","",($AA$1+$Z$1+$Y$1+$X$1))</f>
        <v/>
      </c>
      <c r="J5" s="747">
        <f>IF($AB$1="","",($AB$1+$AA$1+$Z$1+$Y$1+$X$1))</f>
        <v>3</v>
      </c>
      <c r="K5" s="748">
        <f>SUM(X1:AB1)</f>
        <v>3</v>
      </c>
      <c r="L5" s="749">
        <f>IF($X$1="","",($K$5+$X$1))</f>
        <v>5</v>
      </c>
      <c r="M5" s="750" t="str">
        <f>IF($Y$1="","",($K$5+$Y$1+$X$1))</f>
        <v/>
      </c>
      <c r="N5" s="750" t="str">
        <f>IF($Z$1="","",($K$5+$Z$1+$Y$1+$X$1))</f>
        <v/>
      </c>
      <c r="O5" s="750" t="str">
        <f>IF($AA$1="","",($K$5+$AA$1+$Z$1+$Y$1+$X$1))</f>
        <v/>
      </c>
      <c r="P5" s="751">
        <f>IF($AB$1="","",($K$5+$AB$1+$AA$1+$Z$1+$Y$1+$X$1))</f>
        <v>6</v>
      </c>
      <c r="Q5" s="749">
        <f>$K$5*2</f>
        <v>6</v>
      </c>
      <c r="R5" s="749">
        <f>IF($X$1="","",($Q$5+$X$1))</f>
        <v>8</v>
      </c>
      <c r="S5" s="750" t="str">
        <f>IF($Y$1="","",($Q$5+$Y$1+$X$1))</f>
        <v/>
      </c>
      <c r="T5" s="750" t="str">
        <f>IF($Z$1="","",($Q$5+$Z$1+$Y$1+$X$1))</f>
        <v/>
      </c>
      <c r="U5" s="750" t="str">
        <f>IF($AA$1="","",($Q$5+$AA$1+$Z$1+$Y$1+$X$1))</f>
        <v/>
      </c>
      <c r="V5" s="751">
        <f>IF($AB$1="","",($Q$5+$AB$1+$AA$1+$Z$1+$Y$1+$X$1))</f>
        <v>9</v>
      </c>
      <c r="W5" s="752">
        <f>$K$5*3</f>
        <v>9</v>
      </c>
      <c r="X5" s="745">
        <f>IF($X$1="","",($W$5+$X$1))</f>
        <v>11</v>
      </c>
      <c r="Y5" s="746" t="str">
        <f>IF($Y$1="","",($W$5+$Y$1+$X$1))</f>
        <v/>
      </c>
      <c r="Z5" s="746" t="str">
        <f>IF($Z$1="","",($W$5+$Z$1+$Y$1+$X$1))</f>
        <v/>
      </c>
      <c r="AA5" s="746" t="str">
        <f>IF($AA$1="","",($W$5+$AA$1+$Z$1+$Y$1+$X$1))</f>
        <v/>
      </c>
      <c r="AB5" s="747">
        <f>IF($AB$1="","",($W$5+$AB$1+$AA$1+$Z$1+$Y$1+$X$1))</f>
        <v>12</v>
      </c>
      <c r="AC5" s="748">
        <f>$K$5*4</f>
        <v>12</v>
      </c>
      <c r="AD5" s="745">
        <f>IF($X$1="","",($AC$5+$X$1))</f>
        <v>14</v>
      </c>
      <c r="AE5" s="746" t="str">
        <f>IF($Y$1="","",($AC$5+$Y$1+$X$1))</f>
        <v/>
      </c>
      <c r="AF5" s="746" t="str">
        <f>IF($Z$1="","",($AC$5+$Z$1+$Y$1+$X$1))</f>
        <v/>
      </c>
      <c r="AG5" s="746" t="str">
        <f>IF($AA$1="","",($AC$5+$AA$1+$Z$1+$Y$1+$X$1))</f>
        <v/>
      </c>
      <c r="AH5" s="747">
        <f>IF($AB$1="","",($AC$5+$AB$1+$AA$1+$Z$1+$Y$1+$X$1))</f>
        <v>15</v>
      </c>
      <c r="AI5" s="748">
        <f>$K$5*5</f>
        <v>15</v>
      </c>
      <c r="AJ5" s="745">
        <f>IF($X$1="","",($AI$5+$X$1))</f>
        <v>17</v>
      </c>
      <c r="AK5" s="746" t="str">
        <f>IF($Y$1="","",($AI$5+$Y$1+$X$1))</f>
        <v/>
      </c>
      <c r="AL5" s="746" t="str">
        <f>IF($Z$1="","",($AI$5+$Z$1+$Y$1+$X$1))</f>
        <v/>
      </c>
      <c r="AM5" s="746" t="str">
        <f>IF($AA$1="","",($AI$5+$AA$1+$Z$1+$Y$1+$X$1))</f>
        <v/>
      </c>
      <c r="AN5" s="747">
        <f>IF($AB$1="","",($AI$5+$AB$1+$AA$1+$Z$1+$Y$1+$X$1))</f>
        <v>18</v>
      </c>
      <c r="AO5" s="748">
        <f>$K$5*6</f>
        <v>18</v>
      </c>
      <c r="AP5" s="745">
        <f>IF($X$1="","",($AO$5+$X$1))</f>
        <v>20</v>
      </c>
      <c r="AQ5" s="746" t="str">
        <f>IF($Y$1="","",($AO$5+$Y$1+$X$1))</f>
        <v/>
      </c>
      <c r="AR5" s="746" t="str">
        <f>IF($Z$1="","",($AO$5+$Z$1+$Y$1+$X$1))</f>
        <v/>
      </c>
      <c r="AS5" s="746" t="str">
        <f>IF($AA$1="","",($AO$5+$AA$1+$Z$1+$Y$1+$X$1))</f>
        <v/>
      </c>
      <c r="AT5" s="747">
        <f>IF($AB$1="","",($AO$5+$AB$1+$AA$1+$Z$1+$Y$1+$X$1))</f>
        <v>21</v>
      </c>
      <c r="AU5" s="748">
        <f>$K$5*7</f>
        <v>21</v>
      </c>
      <c r="AV5" s="745">
        <f>IF($X$1="","",($AU$5+$X$1))</f>
        <v>23</v>
      </c>
      <c r="AW5" s="746" t="str">
        <f>IF($Y$1="","",($AU$5+$Y$1+$X$1))</f>
        <v/>
      </c>
      <c r="AX5" s="746" t="str">
        <f>IF($Z$1="","",($AU$5+$Z$1+$Y$1+$X$1))</f>
        <v/>
      </c>
      <c r="AY5" s="746" t="str">
        <f>IF($AA$1="","",($AU$5+$AA$1+$Z$1+$Y$1+$X$1))</f>
        <v/>
      </c>
      <c r="AZ5" s="747">
        <f>IF($AB$1="","",($AU$5+$AB$1+$AA$1+$Z$1+$Y$1+$X$1))</f>
        <v>24</v>
      </c>
      <c r="BA5" s="748">
        <f>$K$5*8</f>
        <v>24</v>
      </c>
      <c r="BB5" s="745">
        <f>IF($X$1="","",($BA$5+$X$1))</f>
        <v>26</v>
      </c>
      <c r="BC5" s="746" t="str">
        <f>IF($Y$1="","",($BA$5+$Y$1+$X$1))</f>
        <v/>
      </c>
      <c r="BD5" s="746" t="str">
        <f>IF($Z$1="","",($BA$5+$Z$1+$Y$1+$X$1))</f>
        <v/>
      </c>
      <c r="BE5" s="746" t="str">
        <f>IF($AA$1="","",($BA$5+$AA$1+$Z$1+$Y$1+$X$1))</f>
        <v/>
      </c>
      <c r="BF5" s="747">
        <f>IF($AB$1="","",($BA$5+$AB$1+$AA$1+$Z$1+$Y$1+$X$1))</f>
        <v>27</v>
      </c>
      <c r="BG5" s="748">
        <f>$K$5*9</f>
        <v>27</v>
      </c>
      <c r="BH5" s="753">
        <f>IF($X$1="","",($BG$5+$X$1))</f>
        <v>29</v>
      </c>
      <c r="BI5" s="754" t="str">
        <f>IF($Y$1="","",($BG$5+$Y$1+$X$1))</f>
        <v/>
      </c>
      <c r="BJ5" s="754" t="str">
        <f>IF($Z$1="","",($BG$5+$Z$1+$Y$1+$X$1))</f>
        <v/>
      </c>
      <c r="BK5" s="754" t="str">
        <f>IF($AA$1="","",($BG$5+$AA$1+$Z$1+$Y$1+$X$1))</f>
        <v/>
      </c>
      <c r="BL5" s="755">
        <f>IF($AB$1="","",($BG$5+$AB$1+$AA$1+$Z$1+$Y$1+$X$1))</f>
        <v>30</v>
      </c>
      <c r="BM5" s="748">
        <f>$K$5*10</f>
        <v>30</v>
      </c>
      <c r="BN5" s="745">
        <f>IF($X$1="","",($BM$5+$X$1))</f>
        <v>32</v>
      </c>
      <c r="BO5" s="746" t="str">
        <f>IF($Y$1="","",($BM$5+$Y$1+$X$1))</f>
        <v/>
      </c>
      <c r="BP5" s="746" t="str">
        <f>IF($Z$1="","",($BM$5+$Z$1+$Y$1+$X$1))</f>
        <v/>
      </c>
      <c r="BQ5" s="746" t="str">
        <f>IF($AA$1="","",($BM$5+$AA$1+$Z$1+$Y$1+$X$1))</f>
        <v/>
      </c>
      <c r="BR5" s="747">
        <f>IF($AB$1="","",($BM$5+$AB$1+$AA$1+$Z$1+$Y$1+$X$1))</f>
        <v>33</v>
      </c>
      <c r="BS5" s="748">
        <f>$K$5*11</f>
        <v>33</v>
      </c>
      <c r="BT5" s="745">
        <f>IF($X$1="","",($BS$5+$X$1))</f>
        <v>35</v>
      </c>
      <c r="BU5" s="746" t="str">
        <f>IF($Y$1="","",($BS$5+$Y$1+$X$1))</f>
        <v/>
      </c>
      <c r="BV5" s="746" t="str">
        <f>IF($Z$1="","",($BS$5+$Z$1+$Y$1+$X$1))</f>
        <v/>
      </c>
      <c r="BW5" s="746" t="str">
        <f>IF($AA$1="","",($BS$5+$AA$1+$Z$1+$Y$1+$X$1))</f>
        <v/>
      </c>
      <c r="BX5" s="747">
        <f>IF($AB$1="","",($BS$5+$AB$1+$AA$1+$Z$1+$Y$1+$X$1))</f>
        <v>36</v>
      </c>
      <c r="BY5" s="748">
        <f>$K$5*12</f>
        <v>36</v>
      </c>
      <c r="BZ5" s="745">
        <f>IF($X$1="","",($BY$5+$X$1))</f>
        <v>38</v>
      </c>
      <c r="CA5" s="746" t="str">
        <f>IF($Y$1="","",($BY$5+$Y$1+$X$1))</f>
        <v/>
      </c>
      <c r="CB5" s="746" t="str">
        <f>IF($Z$1="","",($BY$5+$Z$1+$Y$1+$X$1))</f>
        <v/>
      </c>
      <c r="CC5" s="746" t="str">
        <f>IF($AA$1="","",($BY$5+$AA$1+$Z$1+$Y$1+$X$1))</f>
        <v/>
      </c>
      <c r="CD5" s="747">
        <f>IF($AB$1="","",($BY$5+$AB$1+$AA$1+$Z$1+$Y$1+$X$1))</f>
        <v>39</v>
      </c>
      <c r="CE5" s="748">
        <f>$K$5*13</f>
        <v>39</v>
      </c>
      <c r="CF5" s="745">
        <f>IF($X$1="","",($CE$5+$X$1))</f>
        <v>41</v>
      </c>
      <c r="CG5" s="746" t="str">
        <f>IF($Y$1="","",($CE$5+$Y$1+$X$1))</f>
        <v/>
      </c>
      <c r="CH5" s="746" t="str">
        <f>IF($Z$1="","",($CE$5+$Z$1+$Y$1+$X$1))</f>
        <v/>
      </c>
      <c r="CI5" s="746" t="str">
        <f>IF($AA$1="","",($CE$5+$AA$1+$Z$1+$Y$1+$X$1))</f>
        <v/>
      </c>
      <c r="CJ5" s="747">
        <f>IF($AB$1="","",($CE$5+$AB$1+$AA$1+$Z$1+$Y$1+$X$1))</f>
        <v>42</v>
      </c>
      <c r="CK5" s="748">
        <f>$K$5*14</f>
        <v>42</v>
      </c>
      <c r="CL5" s="745">
        <f>IF($X$1="","",($CK$5+$X$1))</f>
        <v>44</v>
      </c>
      <c r="CM5" s="746" t="str">
        <f>IF($Y$1="","",($CK$5+$Y$1+$X$1))</f>
        <v/>
      </c>
      <c r="CN5" s="746" t="str">
        <f>IF($Z$1="","",($CK$5+$Z$1+$Y$1+$X$1))</f>
        <v/>
      </c>
      <c r="CO5" s="746" t="str">
        <f>IF($AA$1="","",($CK$5+$AA$1+$Z$1+$Y$1+$X$1))</f>
        <v/>
      </c>
      <c r="CP5" s="747">
        <f>IF($AB$1="","",($CK$5+$AB$1+$AA$1+$Z$1+$Y$1+$X$1))</f>
        <v>45</v>
      </c>
      <c r="CQ5" s="748">
        <f>$K$5*15</f>
        <v>45</v>
      </c>
      <c r="CR5" s="745">
        <f>IF($X$1="","",($CQ$5+$X$1))</f>
        <v>47</v>
      </c>
      <c r="CS5" s="746" t="str">
        <f>IF($Y$1="","",($CQ$5+$Y$1+$X$1))</f>
        <v/>
      </c>
      <c r="CT5" s="746" t="str">
        <f>IF($Z$1="","",($CQ$5+$Z$1+$Y$1+$X$1))</f>
        <v/>
      </c>
      <c r="CU5" s="746" t="str">
        <f>IF($AA$1="","",($CQ$5+$AA$1+$Z$1+$Y$1+$X$1))</f>
        <v/>
      </c>
      <c r="CV5" s="747">
        <f>IF($AB$1="","",($CQ$5+$AB$1+$AA$1+$Z$1+$Y$1+$X$1))</f>
        <v>48</v>
      </c>
      <c r="CW5" s="748">
        <f>$K$5*16</f>
        <v>48</v>
      </c>
      <c r="CX5" s="745">
        <f>IF($X$1="","",($CW$5+$X$1))</f>
        <v>50</v>
      </c>
      <c r="CY5" s="746" t="str">
        <f>IF($Y$1="","",($CW$5+$Y$1+$X$1))</f>
        <v/>
      </c>
      <c r="CZ5" s="746" t="str">
        <f>IF($Z$1="","",($CW$5+$Z$1+$Y$1+$X$1))</f>
        <v/>
      </c>
      <c r="DA5" s="746" t="str">
        <f>IF($AA$1="","",($CW$5+$AA$1+$Z$1+$Y$1+$X$1))</f>
        <v/>
      </c>
      <c r="DB5" s="747">
        <f>IF($AB$1="","",($CW$5+$AB$1+$AA$1+$Z$1+$Y$1+$X$1))</f>
        <v>51</v>
      </c>
      <c r="DC5" s="748">
        <f>$K$5*17</f>
        <v>51</v>
      </c>
      <c r="DD5" s="745">
        <f>IF($X$1="","",($DC$5+$X$1))</f>
        <v>53</v>
      </c>
      <c r="DE5" s="746" t="str">
        <f>IF($Y$1="","",($DC$5+$Y$1+$X$1))</f>
        <v/>
      </c>
      <c r="DF5" s="746" t="str">
        <f>IF($Z$1="","",($DC$5+$Z$1+$Y$1+$X$1))</f>
        <v/>
      </c>
      <c r="DG5" s="746" t="str">
        <f>IF($AA$1="","",($DC$5+$AA$1+$Z$1+$Y$1+$X$1))</f>
        <v/>
      </c>
      <c r="DH5" s="747">
        <f>IF($AB$1="","",($DC$5+$AB$1+$AA$1+$Z$1+$Y$1+$X$1))</f>
        <v>54</v>
      </c>
      <c r="DI5" s="748">
        <f>$K$5*18</f>
        <v>54</v>
      </c>
      <c r="DJ5" s="745">
        <f>IF($X$1="","",($DI$5+$X$1))</f>
        <v>56</v>
      </c>
      <c r="DK5" s="746" t="str">
        <f>IF($Y$1="","",($DI$5+$Y$1+$X$1))</f>
        <v/>
      </c>
      <c r="DL5" s="746" t="str">
        <f>IF($Z$1="","",($DI$5+$Z$1+$Y$1+$X$1))</f>
        <v/>
      </c>
      <c r="DM5" s="746" t="str">
        <f>IF($AA$1="","",($DI$5+$AA$1+$Z$1+$Y$1+$X$1))</f>
        <v/>
      </c>
      <c r="DN5" s="747">
        <f>IF($AB$1="","",($DI$5+$AB$1+$AA$1+$Z$1+$Y$1+$X$1))</f>
        <v>57</v>
      </c>
      <c r="DO5" s="748">
        <f>$K$5*19</f>
        <v>57</v>
      </c>
      <c r="DP5" s="753">
        <f>IF($X$1="","",($DO$5+$X$1))</f>
        <v>59</v>
      </c>
      <c r="DQ5" s="754" t="str">
        <f>IF($Y$1="","",($DO$5+$Y$1+$X$1))</f>
        <v/>
      </c>
      <c r="DR5" s="754" t="str">
        <f>IF($Z$1="","",($DO$5+$Z$1+$Y$1+$X$1))</f>
        <v/>
      </c>
      <c r="DS5" s="754" t="str">
        <f>IF($AA$1="","",($DO$5+$AA$1+$Z$1+$Y$1+$X$1))</f>
        <v/>
      </c>
      <c r="DT5" s="755">
        <f>IF($AB$1="","",($DO$5+$AB$1+$AA$1+$Z$1+$Y$1+$X$1))</f>
        <v>60</v>
      </c>
      <c r="DU5" s="748">
        <f>$K$5*20</f>
        <v>60</v>
      </c>
      <c r="DV5" s="745">
        <f>IF($X$1="","",($DU$5+$X$1))</f>
        <v>62</v>
      </c>
      <c r="DW5" s="746" t="str">
        <f>IF($Y$1="","",($DU$5+$Y$1+$X$1))</f>
        <v/>
      </c>
      <c r="DX5" s="746" t="str">
        <f>IF($Z$1="","",($DU$5+$Z$1+$Y$1+$X$1))</f>
        <v/>
      </c>
      <c r="DY5" s="746" t="str">
        <f>IF($AA$1="","",($DU$5+$AA$1+$Z$1+$Y$1+$X$1))</f>
        <v/>
      </c>
      <c r="DZ5" s="747">
        <f>IF($AB$1="","",($DU$5+$AB$1+$AA$1+$Z$1+$Y$1+$X$1))</f>
        <v>63</v>
      </c>
      <c r="EA5" s="748">
        <f>$K$5*21</f>
        <v>63</v>
      </c>
      <c r="EB5" s="745"/>
      <c r="EC5" s="746"/>
      <c r="ED5" s="746"/>
      <c r="EE5" s="746"/>
      <c r="EF5" s="747"/>
      <c r="EG5" s="756"/>
      <c r="EH5" s="1652"/>
      <c r="EI5" s="757"/>
      <c r="EJ5" s="758"/>
      <c r="EK5" s="740"/>
      <c r="EL5" s="740"/>
      <c r="EM5" s="740"/>
      <c r="EN5" s="740"/>
      <c r="EP5" s="1681"/>
      <c r="EQ5" s="1679"/>
      <c r="ER5" s="1677"/>
    </row>
    <row r="6" spans="1:148" s="141" customFormat="1" ht="11.25" customHeight="1" thickBot="1" x14ac:dyDescent="0.55000000000000004">
      <c r="A6" s="763"/>
      <c r="B6" s="764"/>
      <c r="C6" s="1668" t="s">
        <v>199</v>
      </c>
      <c r="D6" s="1669"/>
      <c r="E6" s="744"/>
      <c r="F6" s="765"/>
      <c r="G6" s="766"/>
      <c r="H6" s="766"/>
      <c r="I6" s="766"/>
      <c r="J6" s="767"/>
      <c r="K6" s="768"/>
      <c r="L6" s="769"/>
      <c r="M6" s="770"/>
      <c r="N6" s="770"/>
      <c r="O6" s="770"/>
      <c r="P6" s="771"/>
      <c r="Q6" s="772"/>
      <c r="R6" s="769"/>
      <c r="S6" s="770"/>
      <c r="T6" s="770"/>
      <c r="U6" s="770"/>
      <c r="V6" s="771"/>
      <c r="W6" s="772"/>
      <c r="X6" s="769"/>
      <c r="Y6" s="770"/>
      <c r="Z6" s="770"/>
      <c r="AA6" s="770"/>
      <c r="AB6" s="771"/>
      <c r="AC6" s="772"/>
      <c r="AD6" s="769"/>
      <c r="AE6" s="770"/>
      <c r="AF6" s="770"/>
      <c r="AG6" s="770"/>
      <c r="AH6" s="771"/>
      <c r="AI6" s="772"/>
      <c r="AJ6" s="769"/>
      <c r="AK6" s="770"/>
      <c r="AL6" s="770"/>
      <c r="AM6" s="770"/>
      <c r="AN6" s="771"/>
      <c r="AO6" s="772"/>
      <c r="AP6" s="769"/>
      <c r="AQ6" s="770"/>
      <c r="AR6" s="770"/>
      <c r="AS6" s="770"/>
      <c r="AT6" s="771"/>
      <c r="AU6" s="772"/>
      <c r="AV6" s="769"/>
      <c r="AW6" s="770"/>
      <c r="AX6" s="770"/>
      <c r="AY6" s="770"/>
      <c r="AZ6" s="771"/>
      <c r="BA6" s="772"/>
      <c r="BB6" s="769"/>
      <c r="BC6" s="770"/>
      <c r="BD6" s="770"/>
      <c r="BE6" s="770"/>
      <c r="BF6" s="771"/>
      <c r="BG6" s="772"/>
      <c r="BH6" s="773"/>
      <c r="BI6" s="774"/>
      <c r="BJ6" s="774"/>
      <c r="BK6" s="774"/>
      <c r="BL6" s="775"/>
      <c r="BM6" s="772"/>
      <c r="BN6" s="769"/>
      <c r="BO6" s="770"/>
      <c r="BP6" s="770"/>
      <c r="BQ6" s="770"/>
      <c r="BR6" s="771"/>
      <c r="BS6" s="772"/>
      <c r="BT6" s="769"/>
      <c r="BU6" s="770"/>
      <c r="BV6" s="770"/>
      <c r="BW6" s="770"/>
      <c r="BX6" s="771"/>
      <c r="BY6" s="772">
        <v>1</v>
      </c>
      <c r="BZ6" s="769"/>
      <c r="CA6" s="770"/>
      <c r="CB6" s="770"/>
      <c r="CC6" s="770"/>
      <c r="CD6" s="771"/>
      <c r="CE6" s="772"/>
      <c r="CF6" s="769"/>
      <c r="CG6" s="770"/>
      <c r="CH6" s="770"/>
      <c r="CI6" s="770"/>
      <c r="CJ6" s="771"/>
      <c r="CK6" s="772"/>
      <c r="CL6" s="769"/>
      <c r="CM6" s="770"/>
      <c r="CN6" s="770"/>
      <c r="CO6" s="770"/>
      <c r="CP6" s="771"/>
      <c r="CQ6" s="772"/>
      <c r="CR6" s="769"/>
      <c r="CS6" s="770"/>
      <c r="CT6" s="770"/>
      <c r="CU6" s="770"/>
      <c r="CV6" s="771"/>
      <c r="CW6" s="772"/>
      <c r="CX6" s="769"/>
      <c r="CY6" s="770"/>
      <c r="CZ6" s="770"/>
      <c r="DA6" s="770"/>
      <c r="DB6" s="771"/>
      <c r="DC6" s="772"/>
      <c r="DD6" s="769"/>
      <c r="DE6" s="770"/>
      <c r="DF6" s="770"/>
      <c r="DG6" s="770"/>
      <c r="DH6" s="771"/>
      <c r="DI6" s="772"/>
      <c r="DJ6" s="769"/>
      <c r="DK6" s="770"/>
      <c r="DL6" s="770"/>
      <c r="DM6" s="770"/>
      <c r="DN6" s="771"/>
      <c r="DO6" s="772"/>
      <c r="DP6" s="773"/>
      <c r="DQ6" s="774"/>
      <c r="DR6" s="774"/>
      <c r="DS6" s="774"/>
      <c r="DT6" s="775"/>
      <c r="DU6" s="772"/>
      <c r="DV6" s="769"/>
      <c r="DW6" s="770"/>
      <c r="DX6" s="770"/>
      <c r="DY6" s="770"/>
      <c r="DZ6" s="771"/>
      <c r="EA6" s="772"/>
      <c r="EB6" s="769"/>
      <c r="EC6" s="770"/>
      <c r="ED6" s="770"/>
      <c r="EE6" s="770"/>
      <c r="EF6" s="771"/>
      <c r="EG6" s="776"/>
      <c r="EH6" s="897" t="s">
        <v>269</v>
      </c>
      <c r="EI6" s="777" t="s">
        <v>160</v>
      </c>
      <c r="EJ6" s="758"/>
      <c r="EK6" s="759"/>
      <c r="EL6" s="760"/>
      <c r="EM6" s="761"/>
      <c r="EN6" s="762"/>
      <c r="EP6" s="1362" t="s">
        <v>154</v>
      </c>
      <c r="EQ6" s="1356">
        <f>EQ1</f>
        <v>18</v>
      </c>
      <c r="ER6" s="1409">
        <f>ROUND(EQ6-(EQ6*0.8),0)</f>
        <v>4</v>
      </c>
    </row>
    <row r="7" spans="1:148" s="141" customFormat="1" ht="18" customHeight="1" thickBot="1" x14ac:dyDescent="0.55000000000000004">
      <c r="A7" s="112">
        <f>'ชื่อ-คะแนน'!A6</f>
        <v>1</v>
      </c>
      <c r="B7" s="779" t="str">
        <f>'ชื่อ-คะแนน'!B6</f>
        <v>12686</v>
      </c>
      <c r="C7" s="1308" t="str">
        <f>'ชื่อ-คะแนน'!C6</f>
        <v>นางสาว ปริฉัตร  เดชพพันธุ์</v>
      </c>
      <c r="D7" s="780" t="str">
        <f>'ชื่อ-คะแนน'!D6</f>
        <v>เรียน</v>
      </c>
      <c r="E7" s="781" t="str">
        <f>'ชื่อ-คะแนน'!E6</f>
        <v/>
      </c>
      <c r="F7" s="782">
        <f>IF('ชื่อ-คะแนน'!$C6="","",IF('ชื่อ-คะแนน'!$D6="ออก","",IF('ชื่อ-คะแนน'!$D6="ย้าย","",IF('ชื่อ-คะแนน'!$D6="พัก","",IF(F$6="?",F$6,F$6)))))</f>
        <v>0</v>
      </c>
      <c r="G7" s="783">
        <f>IF('ชื่อ-คะแนน'!C6="","",IF('ชื่อ-คะแนน'!$D6="ออก","",IF('ชื่อ-คะแนน'!$D6="ย้าย","",IF('ชื่อ-คะแนน'!$D6="พัก","",IF(G$6="?",G$6,G$6)))))</f>
        <v>0</v>
      </c>
      <c r="H7" s="783">
        <f>IF('ชื่อ-คะแนน'!C6="","",IF('ชื่อ-คะแนน'!$D6="ออก","",IF('ชื่อ-คะแนน'!$D6="ย้าย","",IF('ชื่อ-คะแนน'!$D6="พัก","",IF(H$6="?",H$6,H$6)))))</f>
        <v>0</v>
      </c>
      <c r="I7" s="783">
        <f>IF('ชื่อ-คะแนน'!G6="","",IF('ชื่อ-คะแนน'!$D6="ออก","",IF('ชื่อ-คะแนน'!$D6="ย้าย","",IF('ชื่อ-คะแนน'!$D6="พัก","",IF(I$6="?",I$6,$I$6)))))</f>
        <v>0</v>
      </c>
      <c r="J7" s="784">
        <f>IF('ชื่อ-คะแนน'!$C6="","",IF('ชื่อ-คะแนน'!$D6="ออก","",IF('ชื่อ-คะแนน'!$D6="ย้าย","",IF('ชื่อ-คะแนน'!$D6="พัก","",IF(J$6="?",J$6,J$6)))))</f>
        <v>0</v>
      </c>
      <c r="K7" s="785"/>
      <c r="L7" s="782">
        <f>IF('ชื่อ-คะแนน'!$C6="","",IF('ชื่อ-คะแนน'!$D6="ออก","",IF('ชื่อ-คะแนน'!$D6="ย้าย","",IF('ชื่อ-คะแนน'!$D6="พัก","",IF(L$6="?",L$6,L$6)))))</f>
        <v>0</v>
      </c>
      <c r="M7" s="783">
        <f>IF('ชื่อ-คะแนน'!$C6="","",IF('ชื่อ-คะแนน'!$D6="ออก","",IF('ชื่อ-คะแนน'!$D6="ย้าย","",IF('ชื่อ-คะแนน'!$D6="พัก","",IF(M$6="?",M$6,M$6)))))</f>
        <v>0</v>
      </c>
      <c r="N7" s="783">
        <f>IF('ชื่อ-คะแนน'!$C6="","",IF('ชื่อ-คะแนน'!$D6="ออก","",IF('ชื่อ-คะแนน'!$D6="ย้าย","",IF('ชื่อ-คะแนน'!$D6="พัก","",IF(N$6="?",N$6,N$6)))))</f>
        <v>0</v>
      </c>
      <c r="O7" s="783">
        <f>IF('ชื่อ-คะแนน'!$C6="","",IF('ชื่อ-คะแนน'!$D6="ออก","",IF('ชื่อ-คะแนน'!$D6="ย้าย","",IF('ชื่อ-คะแนน'!$D6="พัก","",IF(O$6="?",O$6,O$6)))))</f>
        <v>0</v>
      </c>
      <c r="P7" s="784">
        <f>IF('ชื่อ-คะแนน'!$C6="","",IF('ชื่อ-คะแนน'!$D6="ออก","",IF('ชื่อ-คะแนน'!$D6="ย้าย","",IF('ชื่อ-คะแนน'!$D6="พัก","",IF(P$6="?",P$6,P$6)))))</f>
        <v>0</v>
      </c>
      <c r="Q7" s="785"/>
      <c r="R7" s="782">
        <f>IF('ชื่อ-คะแนน'!$C6="","",IF('ชื่อ-คะแนน'!$D6="ออก","",IF('ชื่อ-คะแนน'!$D6="ย้าย","",IF('ชื่อ-คะแนน'!$D6="พัก","",IF(R$6="?",R$6,R$6)))))</f>
        <v>0</v>
      </c>
      <c r="S7" s="783">
        <f>IF('ชื่อ-คะแนน'!$C6="","",IF('ชื่อ-คะแนน'!$D6="ออก","",IF('ชื่อ-คะแนน'!$D6="ย้าย","",IF('ชื่อ-คะแนน'!$D6="พัก","",IF(S$6="?",S$6,S$6)))))</f>
        <v>0</v>
      </c>
      <c r="T7" s="783">
        <f>IF('ชื่อ-คะแนน'!$C6="","",IF('ชื่อ-คะแนน'!$D6="ออก","",IF('ชื่อ-คะแนน'!$D6="ย้าย","",IF('ชื่อ-คะแนน'!$D6="พัก","",IF(T$6="?",T$6,T$6)))))</f>
        <v>0</v>
      </c>
      <c r="U7" s="783">
        <f>IF('ชื่อ-คะแนน'!$C6="","",IF('ชื่อ-คะแนน'!$D6="ออก","",IF('ชื่อ-คะแนน'!$D6="ย้าย","",IF('ชื่อ-คะแนน'!$D6="พัก","",IF(U$6="?",U$6,U$6)))))</f>
        <v>0</v>
      </c>
      <c r="V7" s="784">
        <f>IF('ชื่อ-คะแนน'!$C6="","",IF('ชื่อ-คะแนน'!$D6="ออก","",IF('ชื่อ-คะแนน'!$D6="ย้าย","",IF('ชื่อ-คะแนน'!$D6="พัก","",IF(V$6="?",V$6,V$6)))))</f>
        <v>0</v>
      </c>
      <c r="W7" s="785"/>
      <c r="X7" s="782">
        <f>IF('ชื่อ-คะแนน'!$C6="","",IF('ชื่อ-คะแนน'!$D6="ออก","",IF('ชื่อ-คะแนน'!$D6="ย้าย","",IF('ชื่อ-คะแนน'!$D6="พัก","",IF(X$6="?",X$6,X$6)))))</f>
        <v>0</v>
      </c>
      <c r="Y7" s="783">
        <f>IF('ชื่อ-คะแนน'!$C6="","",IF('ชื่อ-คะแนน'!$D6="ออก","",IF('ชื่อ-คะแนน'!$D6="ย้าย","",IF('ชื่อ-คะแนน'!$D6="พัก","",IF(Y$6="?",Y$6,Y$6)))))</f>
        <v>0</v>
      </c>
      <c r="Z7" s="783">
        <f>IF('ชื่อ-คะแนน'!$C6="","",IF('ชื่อ-คะแนน'!$D6="ออก","",IF('ชื่อ-คะแนน'!$D6="ย้าย","",IF('ชื่อ-คะแนน'!$D6="พัก","",IF(Z$6="?",Z$6,Z$6)))))</f>
        <v>0</v>
      </c>
      <c r="AA7" s="783">
        <f>IF('ชื่อ-คะแนน'!$C6="","",IF('ชื่อ-คะแนน'!$D6="ออก","",IF('ชื่อ-คะแนน'!$D6="ย้าย","",IF('ชื่อ-คะแนน'!$D6="พัก","",IF(AA$6="?",AA$6,AA$6)))))</f>
        <v>0</v>
      </c>
      <c r="AB7" s="784">
        <f>IF('ชื่อ-คะแนน'!$C6="","",IF('ชื่อ-คะแนน'!$D6="ออก","",IF('ชื่อ-คะแนน'!$D6="ย้าย","",IF('ชื่อ-คะแนน'!$D6="พัก","",IF(AB$6="?",AB$6,AB$6)))))</f>
        <v>0</v>
      </c>
      <c r="AC7" s="785"/>
      <c r="AD7" s="782">
        <f>IF('ชื่อ-คะแนน'!$C6="","",IF('ชื่อ-คะแนน'!$D6="ออก","",IF('ชื่อ-คะแนน'!$D6="ย้าย","",IF('ชื่อ-คะแนน'!$D6="พัก","",IF(AD$6="?",AD$6,AD$6)))))</f>
        <v>0</v>
      </c>
      <c r="AE7" s="783">
        <f>IF('ชื่อ-คะแนน'!$C6="","",IF('ชื่อ-คะแนน'!$D6="ออก","",IF('ชื่อ-คะแนน'!$D6="ย้าย","",IF('ชื่อ-คะแนน'!$D6="พัก","",IF(AE$6="?",AE$6,AE$6)))))</f>
        <v>0</v>
      </c>
      <c r="AF7" s="783">
        <f>IF('ชื่อ-คะแนน'!$C6="","",IF('ชื่อ-คะแนน'!$D6="ออก","",IF('ชื่อ-คะแนน'!$D6="ย้าย","",IF('ชื่อ-คะแนน'!$D6="พัก","",IF(AF$6="?",AF$6,AF$6)))))</f>
        <v>0</v>
      </c>
      <c r="AG7" s="783">
        <f>IF('ชื่อ-คะแนน'!$C6="","",IF('ชื่อ-คะแนน'!$D6="ออก","",IF('ชื่อ-คะแนน'!$D6="ย้าย","",IF('ชื่อ-คะแนน'!$D6="พัก","",IF($AG$6="?",$AG$6,$AG$6)))))</f>
        <v>0</v>
      </c>
      <c r="AH7" s="784">
        <f>IF('ชื่อ-คะแนน'!$C6="","",IF('ชื่อ-คะแนน'!$D6="ออก","",IF('ชื่อ-คะแนน'!$D6="ย้าย","",IF('ชื่อ-คะแนน'!$D6="พัก","",IF($AH$6="?",$AH$6,$AH$6)))))</f>
        <v>0</v>
      </c>
      <c r="AI7" s="785"/>
      <c r="AJ7" s="782">
        <f>IF('ชื่อ-คะแนน'!$C6="","",IF('ชื่อ-คะแนน'!$D6="ออก","",IF('ชื่อ-คะแนน'!$D6="ย้าย","",IF('ชื่อ-คะแนน'!$D6="พัก","",IF($AJ$6="?",$AJ$6,$AJ$6)))))</f>
        <v>0</v>
      </c>
      <c r="AK7" s="783">
        <f>IF('ชื่อ-คะแนน'!$C6="","",IF('ชื่อ-คะแนน'!$D6="ออก","",IF('ชื่อ-คะแนน'!$D6="ย้าย","",IF('ชื่อ-คะแนน'!$D6="พัก","",IF($AK$6="?",$AK$6,$AK$6)))))</f>
        <v>0</v>
      </c>
      <c r="AL7" s="783">
        <f>IF('ชื่อ-คะแนน'!$C6="","",IF('ชื่อ-คะแนน'!$D6="ออก","",IF('ชื่อ-คะแนน'!$D6="ย้าย","",IF('ชื่อ-คะแนน'!$D6="พัก","",IF($AL$6="?",$AL$6,$AL$6)))))</f>
        <v>0</v>
      </c>
      <c r="AM7" s="783">
        <f>IF('ชื่อ-คะแนน'!$C6="","",IF('ชื่อ-คะแนน'!$D6="ออก","",IF('ชื่อ-คะแนน'!$D6="ย้าย","",IF('ชื่อ-คะแนน'!$D6="พัก","",IF($AM$6="?",$AM$6,$AM$6)))))</f>
        <v>0</v>
      </c>
      <c r="AN7" s="784">
        <f>IF('ชื่อ-คะแนน'!$C6="","",IF('ชื่อ-คะแนน'!$D6="ออก","",IF('ชื่อ-คะแนน'!$D6="ย้าย","",IF('ชื่อ-คะแนน'!$D6="พัก","",IF($AN$6="?",$AN$6,$AN$6)))))</f>
        <v>0</v>
      </c>
      <c r="AO7" s="785"/>
      <c r="AP7" s="782">
        <f>IF('ชื่อ-คะแนน'!$C6="","",IF('ชื่อ-คะแนน'!$D6="ออก","",IF('ชื่อ-คะแนน'!$D6="ย้าย","",IF('ชื่อ-คะแนน'!$D6="พัก","",IF($AP$6="?",$AP$6,$AP$6)))))</f>
        <v>0</v>
      </c>
      <c r="AQ7" s="783">
        <f>IF('ชื่อ-คะแนน'!$C6="","",IF('ชื่อ-คะแนน'!$D6="ออก","",IF('ชื่อ-คะแนน'!$D6="ย้าย","",IF('ชื่อ-คะแนน'!$D6="พัก","",IF($AQ$6="?",$AQ$6,$AQ$6)))))</f>
        <v>0</v>
      </c>
      <c r="AR7" s="783">
        <f>IF('ชื่อ-คะแนน'!$C6="","",IF('ชื่อ-คะแนน'!$D6="ออก","",IF('ชื่อ-คะแนน'!$D6="ย้าย","",IF('ชื่อ-คะแนน'!$D6="พัก","",IF($AR$6="?",$AR$6,$AR$6)))))</f>
        <v>0</v>
      </c>
      <c r="AS7" s="783">
        <f>IF('ชื่อ-คะแนน'!$C6="","",IF('ชื่อ-คะแนน'!$D6="ออก","",IF('ชื่อ-คะแนน'!$D6="ย้าย","",IF('ชื่อ-คะแนน'!$D6="พัก","",IF($AS$6="?",$AS$6,$AS$6)))))</f>
        <v>0</v>
      </c>
      <c r="AT7" s="784">
        <f>IF('ชื่อ-คะแนน'!$C6="","",IF('ชื่อ-คะแนน'!$D6="ออก","",IF('ชื่อ-คะแนน'!$D6="ย้าย","",IF('ชื่อ-คะแนน'!$D6="พัก","",IF($AT$6="?",$AT$6,$AT$6)))))</f>
        <v>0</v>
      </c>
      <c r="AU7" s="785"/>
      <c r="AV7" s="782">
        <f>IF('ชื่อ-คะแนน'!$C6="","",IF('ชื่อ-คะแนน'!$D6="ออก","",IF('ชื่อ-คะแนน'!$D6="ย้าย","",IF('ชื่อ-คะแนน'!$D6="พัก","",IF($AV$6="?",$AV$6,$AV$6)))))</f>
        <v>0</v>
      </c>
      <c r="AW7" s="783">
        <f>IF('ชื่อ-คะแนน'!$C6="","",IF('ชื่อ-คะแนน'!$D6="ออก","",IF('ชื่อ-คะแนน'!$D6="ย้าย","",IF('ชื่อ-คะแนน'!$D6="พัก","",IF($AW$6="?",$AW$6,$AW$6)))))</f>
        <v>0</v>
      </c>
      <c r="AX7" s="783">
        <f>IF('ชื่อ-คะแนน'!$C6="","",IF('ชื่อ-คะแนน'!$D6="ออก","",IF('ชื่อ-คะแนน'!$D6="ย้าย","",IF('ชื่อ-คะแนน'!$D6="พัก","",IF($AX$6="?",$AX$6,$AX$6)))))</f>
        <v>0</v>
      </c>
      <c r="AY7" s="783">
        <f>IF('ชื่อ-คะแนน'!$C6="","",IF('ชื่อ-คะแนน'!$D6="ออก","",IF('ชื่อ-คะแนน'!$D6="ย้าย","",IF('ชื่อ-คะแนน'!$D6="พัก","",IF($AY$6="?",$AY$6,$AY$6)))))</f>
        <v>0</v>
      </c>
      <c r="AZ7" s="784">
        <f>IF('ชื่อ-คะแนน'!$C6="","",IF('ชื่อ-คะแนน'!$D6="ออก","",IF('ชื่อ-คะแนน'!$D6="ย้าย","",IF('ชื่อ-คะแนน'!$D6="พัก","",IF($AZ$6="?",$AZ$6,$AZ$6)))))</f>
        <v>0</v>
      </c>
      <c r="BA7" s="785"/>
      <c r="BB7" s="1416">
        <f>IF('ชื่อ-คะแนน'!$C6="","",IF('ชื่อ-คะแนน'!$D6="ออก","",IF('ชื่อ-คะแนน'!$D6="ย้าย","",IF('ชื่อ-คะแนน'!$D6="พัก","",IF($BB$6="?",$BB$6,$BB$6)))))</f>
        <v>0</v>
      </c>
      <c r="BC7" s="1417">
        <f>IF('ชื่อ-คะแนน'!$C6="","",IF('ชื่อ-คะแนน'!$D6="ออก","",IF('ชื่อ-คะแนน'!$D6="ย้าย","",IF('ชื่อ-คะแนน'!$D6="พัก","",IF($BC$6="?",$BC$6,$BC$6)))))</f>
        <v>0</v>
      </c>
      <c r="BD7" s="1417">
        <f>IF('ชื่อ-คะแนน'!$C6="","",IF('ชื่อ-คะแนน'!$D6="ออก","",IF('ชื่อ-คะแนน'!$D6="ย้าย","",IF('ชื่อ-คะแนน'!$D6="พัก","",IF($BD$6="?",$BD$6,$BD$6)))))</f>
        <v>0</v>
      </c>
      <c r="BE7" s="1417">
        <f>IF('ชื่อ-คะแนน'!$C6="","",IF('ชื่อ-คะแนน'!$D6="ออก","",IF('ชื่อ-คะแนน'!$D6="ย้าย","",IF('ชื่อ-คะแนน'!$D6="พัก","",IF($BE$6="?",$BE$6,$BE$6)))))</f>
        <v>0</v>
      </c>
      <c r="BF7" s="1418">
        <f>IF('ชื่อ-คะแนน'!$C6="","",IF('ชื่อ-คะแนน'!$D6="ออก","",IF('ชื่อ-คะแนน'!$D6="ย้าย","",IF('ชื่อ-คะแนน'!$D6="พัก","",IF($BF$6="?",$BF$6,$BF$6)))))</f>
        <v>0</v>
      </c>
      <c r="BG7" s="785"/>
      <c r="BH7" s="786">
        <f>IF('ชื่อ-คะแนน'!$C6="","",IF('ชื่อ-คะแนน'!$D6="ออก","",IF('ชื่อ-คะแนน'!$D6="ย้าย","",IF('ชื่อ-คะแนน'!$D6="พัก","",IF($BH$6="?",$BH$6,$BH$6)))))</f>
        <v>0</v>
      </c>
      <c r="BI7" s="787">
        <f>IF('ชื่อ-คะแนน'!$C6="","",IF('ชื่อ-คะแนน'!$D6="ออก","",IF('ชื่อ-คะแนน'!$D6="ย้าย","",IF('ชื่อ-คะแนน'!$D6="พัก","",IF($BI$6="?",$BI$6,$BI$6)))))</f>
        <v>0</v>
      </c>
      <c r="BJ7" s="787">
        <f>IF('ชื่อ-คะแนน'!$C6="","",IF('ชื่อ-คะแนน'!$D6="ออก","",IF('ชื่อ-คะแนน'!$D6="ย้าย","",IF('ชื่อ-คะแนน'!$D6="พัก","",IF($BJ$6="?",$BJ$6,$BJ$6)))))</f>
        <v>0</v>
      </c>
      <c r="BK7" s="787">
        <f>IF('ชื่อ-คะแนน'!$C6="","",IF('ชื่อ-คะแนน'!$D6="ออก","",IF('ชื่อ-คะแนน'!$D6="ย้าย","",IF('ชื่อ-คะแนน'!$D6="พัก","",IF($BK$6="?",$BK$6,$BK$6)))))</f>
        <v>0</v>
      </c>
      <c r="BL7" s="788">
        <f>IF('ชื่อ-คะแนน'!$C6="","",IF('ชื่อ-คะแนน'!$D6="ออก","",IF('ชื่อ-คะแนน'!$D6="ย้าย","",IF('ชื่อ-คะแนน'!$D6="พัก","",IF($BL$6="?",$BL$6,$BL$6)))))</f>
        <v>0</v>
      </c>
      <c r="BM7" s="785"/>
      <c r="BN7" s="782">
        <f>IF('ชื่อ-คะแนน'!$C6="","",IF('ชื่อ-คะแนน'!$D6="ออก","",IF('ชื่อ-คะแนน'!$D6="ย้าย","",IF('ชื่อ-คะแนน'!$D6="พัก","",IF($BN$6="?",$BN$6,$BN$6)))))</f>
        <v>0</v>
      </c>
      <c r="BO7" s="783">
        <f>IF('ชื่อ-คะแนน'!$C6="","",IF('ชื่อ-คะแนน'!$D6="ออก","",IF('ชื่อ-คะแนน'!$D6="ย้าย","",IF('ชื่อ-คะแนน'!$D6="พัก","",IF($BO$6="?",$BO$6,$BO$6)))))</f>
        <v>0</v>
      </c>
      <c r="BP7" s="783">
        <f>IF('ชื่อ-คะแนน'!$C6="","",IF('ชื่อ-คะแนน'!$D6="ออก","",IF('ชื่อ-คะแนน'!$D6="ย้าย","",IF('ชื่อ-คะแนน'!$D6="พัก","",IF($BP$6="?",$BP$6,$BP$6)))))</f>
        <v>0</v>
      </c>
      <c r="BQ7" s="783">
        <f>IF('ชื่อ-คะแนน'!$C6="","",IF('ชื่อ-คะแนน'!$D6="ออก","",IF('ชื่อ-คะแนน'!$D6="ย้าย","",IF('ชื่อ-คะแนน'!$D6="พัก","",IF($BQ$6="?",$BQ$6,$BQ$6)))))</f>
        <v>0</v>
      </c>
      <c r="BR7" s="784">
        <f>IF('ชื่อ-คะแนน'!$C6="","",IF('ชื่อ-คะแนน'!$D6="ออก","",IF('ชื่อ-คะแนน'!$D6="ย้าย","",IF('ชื่อ-คะแนน'!$D6="พัก","",IF($BR$6="?",$BR$6,$BR$6)))))</f>
        <v>0</v>
      </c>
      <c r="BS7" s="785"/>
      <c r="BT7" s="782">
        <f>IF('ชื่อ-คะแนน'!$C6="","",IF('ชื่อ-คะแนน'!$D6="ออก","",IF('ชื่อ-คะแนน'!$D6="ย้าย","",IF('ชื่อ-คะแนน'!$D6="พัก","",IF($BT$6="?",$BT$6,$BT$6)))))</f>
        <v>0</v>
      </c>
      <c r="BU7" s="783">
        <f>IF('ชื่อ-คะแนน'!$C6="","",IF('ชื่อ-คะแนน'!$D6="ออก","",IF('ชื่อ-คะแนน'!$D6="ย้าย","",IF('ชื่อ-คะแนน'!$D6="พัก","",IF($BU$6="?",$BU$6,$BU$6)))))</f>
        <v>0</v>
      </c>
      <c r="BV7" s="783">
        <f>IF('ชื่อ-คะแนน'!$C6="","",IF('ชื่อ-คะแนน'!$D6="ออก","",IF('ชื่อ-คะแนน'!$D6="ย้าย","",IF('ชื่อ-คะแนน'!$D6="พัก","",IF($BV$6="?",$BV$6,$BV$6)))))</f>
        <v>0</v>
      </c>
      <c r="BW7" s="783">
        <f>IF('ชื่อ-คะแนน'!$C6="","",IF('ชื่อ-คะแนน'!$D6="ออก","",IF('ชื่อ-คะแนน'!$D6="ย้าย","",IF('ชื่อ-คะแนน'!$D6="พัก","",IF($BW$6="?",$BW$6,$BW$6)))))</f>
        <v>0</v>
      </c>
      <c r="BX7" s="784">
        <f>IF('ชื่อ-คะแนน'!$C6="","",IF('ชื่อ-คะแนน'!$D6="ออก","",IF('ชื่อ-คะแนน'!$D6="ย้าย","",IF('ชื่อ-คะแนน'!$D6="พัก","",IF($BX$6="?",$BX$6,$BX$6)))))</f>
        <v>0</v>
      </c>
      <c r="BY7" s="785"/>
      <c r="BZ7" s="782">
        <f>IF('ชื่อ-คะแนน'!$C6="","",IF('ชื่อ-คะแนน'!$D6="ออก","",IF('ชื่อ-คะแนน'!$D6="ย้าย","",IF('ชื่อ-คะแนน'!$D6="พัก","",IF($BZ$6="?",$BZ$6,$BZ$6)))))</f>
        <v>0</v>
      </c>
      <c r="CA7" s="783">
        <f>IF('ชื่อ-คะแนน'!$C6="","",IF('ชื่อ-คะแนน'!$D6="ออก","",IF('ชื่อ-คะแนน'!$D6="ย้าย","",IF('ชื่อ-คะแนน'!$D6="พัก","",IF($CA$6="?",$CA$6,$CA$6)))))</f>
        <v>0</v>
      </c>
      <c r="CB7" s="783">
        <f>IF('ชื่อ-คะแนน'!$C6="","",IF('ชื่อ-คะแนน'!$D6="ออก","",IF('ชื่อ-คะแนน'!$D6="ย้าย","",IF('ชื่อ-คะแนน'!$D6="พัก","",IF($CB$6="?",$CB$6,$CB$6)))))</f>
        <v>0</v>
      </c>
      <c r="CC7" s="783">
        <f>IF('ชื่อ-คะแนน'!$C6="","",IF('ชื่อ-คะแนน'!$D6="ออก","",IF('ชื่อ-คะแนน'!$D6="ย้าย","",IF('ชื่อ-คะแนน'!$D6="พัก","",IF($CC$6="?",$CC$6,$CC$6)))))</f>
        <v>0</v>
      </c>
      <c r="CD7" s="784">
        <f>IF('ชื่อ-คะแนน'!$C6="","",IF('ชื่อ-คะแนน'!$D6="ออก","",IF('ชื่อ-คะแนน'!$D6="ย้าย","",IF('ชื่อ-คะแนน'!$D6="พัก","",IF($CD$6="?",$CD$6,$CD$6)))))</f>
        <v>0</v>
      </c>
      <c r="CE7" s="785"/>
      <c r="CF7" s="782">
        <f>IF('ชื่อ-คะแนน'!$C6="","",IF('ชื่อ-คะแนน'!$D6="ออก","",IF('ชื่อ-คะแนน'!$D6="ย้าย","",IF('ชื่อ-คะแนน'!$D6="พัก","",IF($CF$6="?",$CF$6,$CF$6)))))</f>
        <v>0</v>
      </c>
      <c r="CG7" s="783">
        <f>IF('ชื่อ-คะแนน'!$C6="","",IF('ชื่อ-คะแนน'!$D6="ออก","",IF('ชื่อ-คะแนน'!$D6="ย้าย","",IF('ชื่อ-คะแนน'!$D6="พัก","",IF($CG$6="?",$CG$6,$CG$6)))))</f>
        <v>0</v>
      </c>
      <c r="CH7" s="783">
        <f>IF('ชื่อ-คะแนน'!$C6="","",IF('ชื่อ-คะแนน'!$D6="ออก","",IF('ชื่อ-คะแนน'!$D6="ย้าย","",IF('ชื่อ-คะแนน'!$D6="พัก","",IF($CH$6="?",$CH$6,$CH$6)))))</f>
        <v>0</v>
      </c>
      <c r="CI7" s="783">
        <f>IF('ชื่อ-คะแนน'!$C6="","",IF('ชื่อ-คะแนน'!$D6="ออก","",IF('ชื่อ-คะแนน'!$D6="ย้าย","",IF('ชื่อ-คะแนน'!$D6="พัก","",IF($CI$6="?",$CI$6,$CI$6)))))</f>
        <v>0</v>
      </c>
      <c r="CJ7" s="784">
        <f>IF('ชื่อ-คะแนน'!$C6="","",IF('ชื่อ-คะแนน'!$D6="ออก","",IF('ชื่อ-คะแนน'!$D6="ย้าย","",IF('ชื่อ-คะแนน'!$D6="พัก","",IF($CJ$6="?",$CJ$6,$CJ$6)))))</f>
        <v>0</v>
      </c>
      <c r="CK7" s="785"/>
      <c r="CL7" s="782">
        <f>IF('ชื่อ-คะแนน'!$C6="","",IF('ชื่อ-คะแนน'!$D6="ออก","",IF('ชื่อ-คะแนน'!$D6="ย้าย","",IF('ชื่อ-คะแนน'!$D6="พัก","",IF($CL$6="?",$CL$6,$CL$6)))))</f>
        <v>0</v>
      </c>
      <c r="CM7" s="783">
        <f>IF('ชื่อ-คะแนน'!$C6="","",IF('ชื่อ-คะแนน'!$D6="ออก","",IF('ชื่อ-คะแนน'!$D6="ย้าย","",IF('ชื่อ-คะแนน'!$D6="พัก","",IF($CM$6="?",$CM$6,$CM$6)))))</f>
        <v>0</v>
      </c>
      <c r="CN7" s="783">
        <f>IF('ชื่อ-คะแนน'!$C6="","",IF('ชื่อ-คะแนน'!$D6="ออก","",IF('ชื่อ-คะแนน'!$D6="ย้าย","",IF('ชื่อ-คะแนน'!$D6="พัก","",IF($CN$6="?",$CN$6,$CN$6)))))</f>
        <v>0</v>
      </c>
      <c r="CO7" s="783">
        <f>IF('ชื่อ-คะแนน'!$C6="","",IF('ชื่อ-คะแนน'!$D6="ออก","",IF('ชื่อ-คะแนน'!$D6="ย้าย","",IF('ชื่อ-คะแนน'!$D6="พัก","",IF($CO$6="?",$CO$6,$CO$6)))))</f>
        <v>0</v>
      </c>
      <c r="CP7" s="784">
        <f>IF('ชื่อ-คะแนน'!$C6="","",IF('ชื่อ-คะแนน'!$D6="ออก","",IF('ชื่อ-คะแนน'!$D6="ย้าย","",IF('ชื่อ-คะแนน'!$D6="พัก","",IF($CP$6="?",$CP$6,$CP$6)))))</f>
        <v>0</v>
      </c>
      <c r="CQ7" s="785"/>
      <c r="CR7" s="782">
        <f>IF('ชื่อ-คะแนน'!$C6="","",IF('ชื่อ-คะแนน'!$D6="ออก","",IF('ชื่อ-คะแนน'!$D6="ย้าย","",IF('ชื่อ-คะแนน'!$D6="พัก","",IF($CR$6="?",$CR$6,$CR$6)))))</f>
        <v>0</v>
      </c>
      <c r="CS7" s="783">
        <f>IF('ชื่อ-คะแนน'!$C6="","",IF('ชื่อ-คะแนน'!$D6="ออก","",IF('ชื่อ-คะแนน'!$D6="ย้าย","",IF('ชื่อ-คะแนน'!$D6="พัก","",IF($CS$6="?",$CS$6,$CS$6)))))</f>
        <v>0</v>
      </c>
      <c r="CT7" s="783">
        <f>IF('ชื่อ-คะแนน'!$C6="","",IF('ชื่อ-คะแนน'!$D6="ออก","",IF('ชื่อ-คะแนน'!$D6="ย้าย","",IF('ชื่อ-คะแนน'!$D6="พัก","",IF($CT$6="?",$CT$6,$CT$6)))))</f>
        <v>0</v>
      </c>
      <c r="CU7" s="783">
        <f>IF('ชื่อ-คะแนน'!$C6="","",IF('ชื่อ-คะแนน'!$D6="ออก","",IF('ชื่อ-คะแนน'!$D6="ย้าย","",IF('ชื่อ-คะแนน'!$D6="พัก","",IF($CU$6="?",$CU$6,$CU$6)))))</f>
        <v>0</v>
      </c>
      <c r="CV7" s="784">
        <f>IF('ชื่อ-คะแนน'!$C6="","",IF('ชื่อ-คะแนน'!$D6="ออก","",IF('ชื่อ-คะแนน'!$D6="ย้าย","",IF('ชื่อ-คะแนน'!$D6="พัก","",IF($CV$6="?",$CV$6,$CV$6)))))</f>
        <v>0</v>
      </c>
      <c r="CW7" s="785"/>
      <c r="CX7" s="782">
        <f>IF('ชื่อ-คะแนน'!$C6="","",IF('ชื่อ-คะแนน'!$D6="ออก","",IF('ชื่อ-คะแนน'!$D6="ย้าย","",IF('ชื่อ-คะแนน'!$D6="พัก","",IF($CX$6="?",$CX$6,$CX$6)))))</f>
        <v>0</v>
      </c>
      <c r="CY7" s="783">
        <f>IF('ชื่อ-คะแนน'!$C6="","",IF('ชื่อ-คะแนน'!$D6="ออก","",IF('ชื่อ-คะแนน'!$D6="ย้าย","",IF('ชื่อ-คะแนน'!$D6="พัก","",IF($CY$6="?",$CY$6,$CY$6)))))</f>
        <v>0</v>
      </c>
      <c r="CZ7" s="783">
        <f>IF('ชื่อ-คะแนน'!$C6="","",IF('ชื่อ-คะแนน'!$D6="ออก","",IF('ชื่อ-คะแนน'!$D6="ย้าย","",IF('ชื่อ-คะแนน'!$D6="พัก","",IF($CZ$6="?",$CZ$6,$CZ$6)))))</f>
        <v>0</v>
      </c>
      <c r="DA7" s="783">
        <f>IF('ชื่อ-คะแนน'!$C6="","",IF('ชื่อ-คะแนน'!$D6="ออก","",IF('ชื่อ-คะแนน'!$D6="ย้าย","",IF('ชื่อ-คะแนน'!$D6="พัก","",IF($DA$6="?",$DA$6,$DA$6)))))</f>
        <v>0</v>
      </c>
      <c r="DB7" s="784">
        <f>IF('ชื่อ-คะแนน'!$C6="","",IF('ชื่อ-คะแนน'!$D6="ออก","",IF('ชื่อ-คะแนน'!$D6="ย้าย","",IF('ชื่อ-คะแนน'!$D6="พัก","",IF($DB$6="?",$DB$6,$DB$6)))))</f>
        <v>0</v>
      </c>
      <c r="DC7" s="785"/>
      <c r="DD7" s="1416">
        <f>IF('ชื่อ-คะแนน'!$C6="","",IF('ชื่อ-คะแนน'!$D6="ออก","",IF('ชื่อ-คะแนน'!$D6="ย้าย","",IF('ชื่อ-คะแนน'!$D6="พัก","",IF($DD$6="?",$DD$6,$DD$6)))))</f>
        <v>0</v>
      </c>
      <c r="DE7" s="1417">
        <f>IF('ชื่อ-คะแนน'!$C6="","",IF('ชื่อ-คะแนน'!$D6="ออก","",IF('ชื่อ-คะแนน'!$D6="ย้าย","",IF('ชื่อ-คะแนน'!$D6="พัก","",IF($DE$6="?",$DE$6,$DE$6)))))</f>
        <v>0</v>
      </c>
      <c r="DF7" s="1417">
        <f>IF('ชื่อ-คะแนน'!$C6="","",IF('ชื่อ-คะแนน'!$D6="ออก","",IF('ชื่อ-คะแนน'!$D6="ย้าย","",IF('ชื่อ-คะแนน'!$D6="พัก","",IF($DF$6="?",$DF$6,$DF$6)))))</f>
        <v>0</v>
      </c>
      <c r="DG7" s="1417">
        <f>IF('ชื่อ-คะแนน'!$C6="","",IF('ชื่อ-คะแนน'!$D6="ออก","",IF('ชื่อ-คะแนน'!$D6="ย้าย","",IF('ชื่อ-คะแนน'!$D6="พัก","",IF($DG$6="?",$DG$6,$DG$6)))))</f>
        <v>0</v>
      </c>
      <c r="DH7" s="1418">
        <f>IF('ชื่อ-คะแนน'!$C6="","",IF('ชื่อ-คะแนน'!$D6="ออก","",IF('ชื่อ-คะแนน'!$D6="ย้าย","",IF('ชื่อ-คะแนน'!$D6="พัก","",IF($DH$6="?",$DH$6,$DH$6)))))</f>
        <v>0</v>
      </c>
      <c r="DI7" s="785"/>
      <c r="DJ7" s="782">
        <f>IF('ชื่อ-คะแนน'!$C6="","",IF('ชื่อ-คะแนน'!$D6="ออก","",IF('ชื่อ-คะแนน'!$D6="ย้าย","",IF('ชื่อ-คะแนน'!$D6="พัก","",IF($DJ$6="?",$DJ$6,$DJ$6)))))</f>
        <v>0</v>
      </c>
      <c r="DK7" s="783">
        <f>IF('ชื่อ-คะแนน'!$C6="","",IF('ชื่อ-คะแนน'!$D6="ออก","",IF('ชื่อ-คะแนน'!$D6="ย้าย","",IF('ชื่อ-คะแนน'!$D6="พัก","",IF($DK$6="?",$DK$6,$DK$6)))))</f>
        <v>0</v>
      </c>
      <c r="DL7" s="783">
        <f>IF('ชื่อ-คะแนน'!$C6="","",IF('ชื่อ-คะแนน'!$D6="ออก","",IF('ชื่อ-คะแนน'!$D6="ย้าย","",IF('ชื่อ-คะแนน'!$D6="พัก","",IF($DL$6="?",$DL$6,$DL$6)))))</f>
        <v>0</v>
      </c>
      <c r="DM7" s="783">
        <f>IF('ชื่อ-คะแนน'!$C6="","",IF('ชื่อ-คะแนน'!$D6="ออก","",IF('ชื่อ-คะแนน'!$D6="ย้าย","",IF('ชื่อ-คะแนน'!$D6="พัก","",IF($DM$6="?",$DM$6,$DM$6)))))</f>
        <v>0</v>
      </c>
      <c r="DN7" s="784">
        <f>IF('ชื่อ-คะแนน'!$C6="","",IF('ชื่อ-คะแนน'!$D6="ออก","",IF('ชื่อ-คะแนน'!$D6="ย้าย","",IF('ชื่อ-คะแนน'!$D6="พัก","",IF($DN$6="?",$DN$6,$DN$6)))))</f>
        <v>0</v>
      </c>
      <c r="DO7" s="785"/>
      <c r="DP7" s="786">
        <f>IF('ชื่อ-คะแนน'!$C6="","",IF('ชื่อ-คะแนน'!$D6="ออก","",IF('ชื่อ-คะแนน'!$D6="ย้าย","",IF('ชื่อ-คะแนน'!$D6="พัก","",IF($DP$6="?",$DP$6,$DP$6)))))</f>
        <v>0</v>
      </c>
      <c r="DQ7" s="787">
        <f>IF('ชื่อ-คะแนน'!$C6="","",IF('ชื่อ-คะแนน'!$D6="ออก","",IF('ชื่อ-คะแนน'!$D6="ย้าย","",IF('ชื่อ-คะแนน'!$D6="พัก","",IF($DQ$6="?",$DQ$6,$DQ$6)))))</f>
        <v>0</v>
      </c>
      <c r="DR7" s="787">
        <f>IF('ชื่อ-คะแนน'!$C6="","",IF('ชื่อ-คะแนน'!$D6="ออก","",IF('ชื่อ-คะแนน'!$D6="ย้าย","",IF('ชื่อ-คะแนน'!$D6="พัก","",IF($DR$6="?",$DR$6,$DR$6)))))</f>
        <v>0</v>
      </c>
      <c r="DS7" s="787">
        <f>IF('ชื่อ-คะแนน'!$C6="","",IF('ชื่อ-คะแนน'!$D6="ออก","",IF('ชื่อ-คะแนน'!$D6="ย้าย","",IF('ชื่อ-คะแนน'!$D6="พัก","",IF($DS$6="?",$DS$6,$DS$6)))))</f>
        <v>0</v>
      </c>
      <c r="DT7" s="788">
        <f>IF('ชื่อ-คะแนน'!$C6="","",IF('ชื่อ-คะแนน'!$D6="ออก","",IF('ชื่อ-คะแนน'!$D6="ย้าย","",IF('ชื่อ-คะแนน'!$D6="พัก","",IF($DT$6="?",$DT$6,$DT$6)))))</f>
        <v>0</v>
      </c>
      <c r="DU7" s="785"/>
      <c r="DV7" s="782">
        <f>IF('ชื่อ-คะแนน'!$C6="","",IF('ชื่อ-คะแนน'!$D6="ออก","",IF('ชื่อ-คะแนน'!$D6="ย้าย","",IF('ชื่อ-คะแนน'!$D6="พัก","",IF($DV$6="?",$DV$6,$DV$6)))))</f>
        <v>0</v>
      </c>
      <c r="DW7" s="783">
        <f>IF('ชื่อ-คะแนน'!$C6="","",IF('ชื่อ-คะแนน'!$D6="ออก","",IF('ชื่อ-คะแนน'!$D6="ย้าย","",IF('ชื่อ-คะแนน'!$D6="พัก","",IF($DW$6="?",$DW$6,$DW$6)))))</f>
        <v>0</v>
      </c>
      <c r="DX7" s="783">
        <f>IF('ชื่อ-คะแนน'!$C6="","",IF('ชื่อ-คะแนน'!$D6="ออก","",IF('ชื่อ-คะแนน'!$D6="ย้าย","",IF('ชื่อ-คะแนน'!$D6="พัก","",IF($DX$6="?",$DX$6,$DX$6)))))</f>
        <v>0</v>
      </c>
      <c r="DY7" s="783">
        <f>IF('ชื่อ-คะแนน'!$C6="","",IF('ชื่อ-คะแนน'!$D6="ออก","",IF('ชื่อ-คะแนน'!$D6="ย้าย","",IF('ชื่อ-คะแนน'!$D6="พัก","",IF($DY$6="?",$DY$6,$DY$6)))))</f>
        <v>0</v>
      </c>
      <c r="DZ7" s="784">
        <f>IF('ชื่อ-คะแนน'!$C6="","",IF('ชื่อ-คะแนน'!$D6="ออก","",IF('ชื่อ-คะแนน'!$D6="ย้าย","",IF('ชื่อ-คะแนน'!$D6="พัก","",IF($DZ$6="?",$DZ$6,$DZ$6)))))</f>
        <v>0</v>
      </c>
      <c r="EA7" s="785"/>
      <c r="EB7" s="782">
        <f>IF('ชื่อ-คะแนน'!$C6="","",IF('ชื่อ-คะแนน'!$D6="ออก","",IF('ชื่อ-คะแนน'!$D6="ย้าย","",IF('ชื่อ-คะแนน'!$D6="พัก","",IF($EB$6="?",$EB$6,$EB$6)))))</f>
        <v>0</v>
      </c>
      <c r="EC7" s="783">
        <f>IF('ชื่อ-คะแนน'!$C6="","",IF('ชื่อ-คะแนน'!$D6="ออก","",IF('ชื่อ-คะแนน'!$D6="ย้าย","",IF('ชื่อ-คะแนน'!$D6="พัก","",IF($EC$6="?",$EC$6,$EC$6)))))</f>
        <v>0</v>
      </c>
      <c r="ED7" s="783">
        <f>IF('ชื่อ-คะแนน'!$C6="","",IF('ชื่อ-คะแนน'!$D6="ออก","",IF('ชื่อ-คะแนน'!$D6="ย้าย","",IF('ชื่อ-คะแนน'!$D6="พัก","",IF($ED$6="?",$ED$6,$ED$6)))))</f>
        <v>0</v>
      </c>
      <c r="EE7" s="783">
        <f>IF('ชื่อ-คะแนน'!$C6="","",IF('ชื่อ-คะแนน'!$D6="ออก","",IF('ชื่อ-คะแนน'!$D6="ย้าย","",IF('ชื่อ-คะแนน'!$D6="พัก","",IF($EE$6="?",$EE$6,$EE$6)))))</f>
        <v>0</v>
      </c>
      <c r="EF7" s="784">
        <f>IF('ชื่อ-คะแนน'!$C6="","",IF('ชื่อ-คะแนน'!$D6="ออก","",IF('ชื่อ-คะแนน'!$D6="ย้าย","",IF('ชื่อ-คะแนน'!$D6="พัก","",IF($EF$6="?",$EF$6,$EF$6)))))</f>
        <v>0</v>
      </c>
      <c r="EG7" s="789"/>
      <c r="EH7" s="790" t="str">
        <f>IF('ชื่อ-คะแนน'!C6="","",COUNTIF(E7:DZ7,"ป")+COUNTIF(E7:DZ7,"ล")+COUNTIF(E7:DZ7,"ข")+COUNTIF(E7:DZ7,"ร")+COUNTIF(E7:DZ7,"อ")+COUNTIF(E7:DZ7,"ก")+COUNTIF(E7:DZ7,"ฟ")+COUNTIF(E7:DZ7,"ด")+COUNTIF(E7:DZ7,"ย"))&amp;IF('ชื่อ-คะแนน'!C6="","","/")&amp;IF('ชื่อ-คะแนน'!C6="","",SUM($F$6:$DZ$6)-SUM(F7:DZ7))</f>
        <v>0/1</v>
      </c>
      <c r="EI7" s="791">
        <f>IF('ชื่อ-คะแนน'!C6="","",COUNTIF(F7:EF7,"/")+SUM(F7:EF7))</f>
        <v>0</v>
      </c>
      <c r="EJ7" s="758"/>
      <c r="EK7" s="778" t="str">
        <f>IF('ชื่อ-คะแนน'!C6="","",IF(EI7=0,"",IF(EI7&gt;$EI$3-$EI$4,"-",$EI$3-$EI$4-EI7)))</f>
        <v/>
      </c>
      <c r="EL7" s="760" t="str">
        <f>IF('ชื่อ-คะแนน'!C6="","",IF(EI7=0,"",(EI7/$EI$3)*100))</f>
        <v/>
      </c>
      <c r="EM7" s="761" t="str">
        <f>IF(EL7&lt;79.5,"มส","-")</f>
        <v>-</v>
      </c>
      <c r="EN7" s="762" t="str">
        <f>IF(EL7&lt;59.5,"ซ้ำ",IF(EL7&lt;79.5,EK7,"-"))</f>
        <v>-</v>
      </c>
      <c r="EP7" s="1363">
        <v>0.5</v>
      </c>
      <c r="EQ7" s="1359">
        <f>EQ1</f>
        <v>18</v>
      </c>
      <c r="ER7" s="1410">
        <f t="shared" ref="ER7:ER12" si="0">ROUND(EQ7-(EQ7*0.8),0)</f>
        <v>4</v>
      </c>
    </row>
    <row r="8" spans="1:148" s="141" customFormat="1" ht="18" customHeight="1" thickBot="1" x14ac:dyDescent="0.55000000000000004">
      <c r="A8" s="142">
        <f>'ชื่อ-คะแนน'!A7</f>
        <v>2</v>
      </c>
      <c r="B8" s="794" t="str">
        <f>'ชื่อ-คะแนน'!B7</f>
        <v>12707</v>
      </c>
      <c r="C8" s="1309" t="str">
        <f>'ชื่อ-คะแนน'!C7</f>
        <v>นาย กมลวัทน์  ช่อมณี</v>
      </c>
      <c r="D8" s="795" t="str">
        <f>'ชื่อ-คะแนน'!D7</f>
        <v>เรียน</v>
      </c>
      <c r="E8" s="781" t="str">
        <f>'ชื่อ-คะแนน'!E7</f>
        <v/>
      </c>
      <c r="F8" s="796">
        <f>IF('ชื่อ-คะแนน'!$C7="","",IF('ชื่อ-คะแนน'!$D7="ออก","",IF('ชื่อ-คะแนน'!$D7="ย้าย","",IF('ชื่อ-คะแนน'!$D7="พัก","",IF(F$6="?",F$6,F$6)))))</f>
        <v>0</v>
      </c>
      <c r="G8" s="797">
        <f>IF('ชื่อ-คะแนน'!C7="","",IF('ชื่อ-คะแนน'!$D7="ออก","",IF('ชื่อ-คะแนน'!$D7="ย้าย","",IF('ชื่อ-คะแนน'!$D7="พัก","",IF(G$6="?",G$6,G$6)))))</f>
        <v>0</v>
      </c>
      <c r="H8" s="797">
        <f>IF('ชื่อ-คะแนน'!C7="","",IF('ชื่อ-คะแนน'!$D7="ออก","",IF('ชื่อ-คะแนน'!$D7="ย้าย","",IF('ชื่อ-คะแนน'!$D7="พัก","",IF(H$6="?",H$6,H$6)))))</f>
        <v>0</v>
      </c>
      <c r="I8" s="797">
        <f>IF('ชื่อ-คะแนน'!G7="","",IF('ชื่อ-คะแนน'!$D7="ออก","",IF('ชื่อ-คะแนน'!$D7="ย้าย","",IF('ชื่อ-คะแนน'!$D7="พัก","",IF(I$6="?",I$6,$I$6)))))</f>
        <v>0</v>
      </c>
      <c r="J8" s="798">
        <f>IF('ชื่อ-คะแนน'!$C7="","",IF('ชื่อ-คะแนน'!$D7="ออก","",IF('ชื่อ-คะแนน'!$D7="ย้าย","",IF('ชื่อ-คะแนน'!$D7="พัก","",IF(J$6="?",J$6,J$6)))))</f>
        <v>0</v>
      </c>
      <c r="K8" s="799"/>
      <c r="L8" s="796">
        <f>IF('ชื่อ-คะแนน'!$C7="","",IF('ชื่อ-คะแนน'!$D7="ออก","",IF('ชื่อ-คะแนน'!$D7="ย้าย","",IF('ชื่อ-คะแนน'!$D7="พัก","",IF(L$6="?",L$6,L$6)))))</f>
        <v>0</v>
      </c>
      <c r="M8" s="797">
        <f>IF('ชื่อ-คะแนน'!$C7="","",IF('ชื่อ-คะแนน'!$D7="ออก","",IF('ชื่อ-คะแนน'!$D7="ย้าย","",IF('ชื่อ-คะแนน'!$D7="พัก","",IF(M$6="?",M$6,M$6)))))</f>
        <v>0</v>
      </c>
      <c r="N8" s="797">
        <f>IF('ชื่อ-คะแนน'!$C7="","",IF('ชื่อ-คะแนน'!$D7="ออก","",IF('ชื่อ-คะแนน'!$D7="ย้าย","",IF('ชื่อ-คะแนน'!$D7="พัก","",IF(N$6="?",N$6,N$6)))))</f>
        <v>0</v>
      </c>
      <c r="O8" s="797">
        <f>IF('ชื่อ-คะแนน'!$C7="","",IF('ชื่อ-คะแนน'!$D7="ออก","",IF('ชื่อ-คะแนน'!$D7="ย้าย","",IF('ชื่อ-คะแนน'!$D7="พัก","",IF(O$6="?",O$6,O$6)))))</f>
        <v>0</v>
      </c>
      <c r="P8" s="798">
        <f>IF('ชื่อ-คะแนน'!$C7="","",IF('ชื่อ-คะแนน'!$D7="ออก","",IF('ชื่อ-คะแนน'!$D7="ย้าย","",IF('ชื่อ-คะแนน'!$D7="พัก","",IF(P$6="?",P$6,P$6)))))</f>
        <v>0</v>
      </c>
      <c r="Q8" s="799"/>
      <c r="R8" s="796">
        <f>IF('ชื่อ-คะแนน'!$C7="","",IF('ชื่อ-คะแนน'!$D7="ออก","",IF('ชื่อ-คะแนน'!$D7="ย้าย","",IF('ชื่อ-คะแนน'!$D7="พัก","",IF(R$6="?",R$6,R$6)))))</f>
        <v>0</v>
      </c>
      <c r="S8" s="797">
        <f>IF('ชื่อ-คะแนน'!$C7="","",IF('ชื่อ-คะแนน'!$D7="ออก","",IF('ชื่อ-คะแนน'!$D7="ย้าย","",IF('ชื่อ-คะแนน'!$D7="พัก","",IF(S$6="?",S$6,S$6)))))</f>
        <v>0</v>
      </c>
      <c r="T8" s="797">
        <f>IF('ชื่อ-คะแนน'!$C7="","",IF('ชื่อ-คะแนน'!$D7="ออก","",IF('ชื่อ-คะแนน'!$D7="ย้าย","",IF('ชื่อ-คะแนน'!$D7="พัก","",IF(T$6="?",T$6,T$6)))))</f>
        <v>0</v>
      </c>
      <c r="U8" s="797">
        <f>IF('ชื่อ-คะแนน'!$C7="","",IF('ชื่อ-คะแนน'!$D7="ออก","",IF('ชื่อ-คะแนน'!$D7="ย้าย","",IF('ชื่อ-คะแนน'!$D7="พัก","",IF(U$6="?",U$6,U$6)))))</f>
        <v>0</v>
      </c>
      <c r="V8" s="798">
        <f>IF('ชื่อ-คะแนน'!$C7="","",IF('ชื่อ-คะแนน'!$D7="ออก","",IF('ชื่อ-คะแนน'!$D7="ย้าย","",IF('ชื่อ-คะแนน'!$D7="พัก","",IF(V$6="?",V$6,V$6)))))</f>
        <v>0</v>
      </c>
      <c r="W8" s="799"/>
      <c r="X8" s="796">
        <f>IF('ชื่อ-คะแนน'!$C7="","",IF('ชื่อ-คะแนน'!$D7="ออก","",IF('ชื่อ-คะแนน'!$D7="ย้าย","",IF('ชื่อ-คะแนน'!$D7="พัก","",IF(X$6="?",X$6,X$6)))))</f>
        <v>0</v>
      </c>
      <c r="Y8" s="797">
        <f>IF('ชื่อ-คะแนน'!$C7="","",IF('ชื่อ-คะแนน'!$D7="ออก","",IF('ชื่อ-คะแนน'!$D7="ย้าย","",IF('ชื่อ-คะแนน'!$D7="พัก","",IF(Y$6="?",Y$6,Y$6)))))</f>
        <v>0</v>
      </c>
      <c r="Z8" s="797">
        <f>IF('ชื่อ-คะแนน'!$C7="","",IF('ชื่อ-คะแนน'!$D7="ออก","",IF('ชื่อ-คะแนน'!$D7="ย้าย","",IF('ชื่อ-คะแนน'!$D7="พัก","",IF(Z$6="?",Z$6,Z$6)))))</f>
        <v>0</v>
      </c>
      <c r="AA8" s="797">
        <f>IF('ชื่อ-คะแนน'!$C7="","",IF('ชื่อ-คะแนน'!$D7="ออก","",IF('ชื่อ-คะแนน'!$D7="ย้าย","",IF('ชื่อ-คะแนน'!$D7="พัก","",IF(AA$6="?",AA$6,AA$6)))))</f>
        <v>0</v>
      </c>
      <c r="AB8" s="798">
        <f>IF('ชื่อ-คะแนน'!$C7="","",IF('ชื่อ-คะแนน'!$D7="ออก","",IF('ชื่อ-คะแนน'!$D7="ย้าย","",IF('ชื่อ-คะแนน'!$D7="พัก","",IF(AB$6="?",AB$6,AB$6)))))</f>
        <v>0</v>
      </c>
      <c r="AC8" s="799"/>
      <c r="AD8" s="796">
        <f>IF('ชื่อ-คะแนน'!$C7="","",IF('ชื่อ-คะแนน'!$D7="ออก","",IF('ชื่อ-คะแนน'!$D7="ย้าย","",IF('ชื่อ-คะแนน'!$D7="พัก","",IF(AD$6="?",AD$6,AD$6)))))</f>
        <v>0</v>
      </c>
      <c r="AE8" s="797">
        <f>IF('ชื่อ-คะแนน'!$C7="","",IF('ชื่อ-คะแนน'!$D7="ออก","",IF('ชื่อ-คะแนน'!$D7="ย้าย","",IF('ชื่อ-คะแนน'!$D7="พัก","",IF(AE$6="?",AE$6,AE$6)))))</f>
        <v>0</v>
      </c>
      <c r="AF8" s="797">
        <f>IF('ชื่อ-คะแนน'!$C7="","",IF('ชื่อ-คะแนน'!$D7="ออก","",IF('ชื่อ-คะแนน'!$D7="ย้าย","",IF('ชื่อ-คะแนน'!$D7="พัก","",IF(AF$6="?",AF$6,AF$6)))))</f>
        <v>0</v>
      </c>
      <c r="AG8" s="797">
        <f>IF('ชื่อ-คะแนน'!$C7="","",IF('ชื่อ-คะแนน'!$D7="ออก","",IF('ชื่อ-คะแนน'!$D7="ย้าย","",IF('ชื่อ-คะแนน'!$D7="พัก","",IF($AG$6="?",$AG$6,$AG$6)))))</f>
        <v>0</v>
      </c>
      <c r="AH8" s="798">
        <f>IF('ชื่อ-คะแนน'!$C7="","",IF('ชื่อ-คะแนน'!$D7="ออก","",IF('ชื่อ-คะแนน'!$D7="ย้าย","",IF('ชื่อ-คะแนน'!$D7="พัก","",IF($AH$6="?",$AH$6,$AH$6)))))</f>
        <v>0</v>
      </c>
      <c r="AI8" s="799"/>
      <c r="AJ8" s="796">
        <f>IF('ชื่อ-คะแนน'!$C7="","",IF('ชื่อ-คะแนน'!$D7="ออก","",IF('ชื่อ-คะแนน'!$D7="ย้าย","",IF('ชื่อ-คะแนน'!$D7="พัก","",IF($AJ$6="?",$AJ$6,$AJ$6)))))</f>
        <v>0</v>
      </c>
      <c r="AK8" s="797">
        <f>IF('ชื่อ-คะแนน'!$C7="","",IF('ชื่อ-คะแนน'!$D7="ออก","",IF('ชื่อ-คะแนน'!$D7="ย้าย","",IF('ชื่อ-คะแนน'!$D7="พัก","",IF($AK$6="?",$AK$6,$AK$6)))))</f>
        <v>0</v>
      </c>
      <c r="AL8" s="797">
        <f>IF('ชื่อ-คะแนน'!$C7="","",IF('ชื่อ-คะแนน'!$D7="ออก","",IF('ชื่อ-คะแนน'!$D7="ย้าย","",IF('ชื่อ-คะแนน'!$D7="พัก","",IF($AL$6="?",$AL$6,$AL$6)))))</f>
        <v>0</v>
      </c>
      <c r="AM8" s="797">
        <f>IF('ชื่อ-คะแนน'!$C7="","",IF('ชื่อ-คะแนน'!$D7="ออก","",IF('ชื่อ-คะแนน'!$D7="ย้าย","",IF('ชื่อ-คะแนน'!$D7="พัก","",IF($AM$6="?",$AM$6,$AM$6)))))</f>
        <v>0</v>
      </c>
      <c r="AN8" s="798">
        <f>IF('ชื่อ-คะแนน'!$C7="","",IF('ชื่อ-คะแนน'!$D7="ออก","",IF('ชื่อ-คะแนน'!$D7="ย้าย","",IF('ชื่อ-คะแนน'!$D7="พัก","",IF($AN$6="?",$AN$6,$AN$6)))))</f>
        <v>0</v>
      </c>
      <c r="AO8" s="799"/>
      <c r="AP8" s="796">
        <f>IF('ชื่อ-คะแนน'!$C7="","",IF('ชื่อ-คะแนน'!$D7="ออก","",IF('ชื่อ-คะแนน'!$D7="ย้าย","",IF('ชื่อ-คะแนน'!$D7="พัก","",IF($AP$6="?",$AP$6,$AP$6)))))</f>
        <v>0</v>
      </c>
      <c r="AQ8" s="797">
        <f>IF('ชื่อ-คะแนน'!$C7="","",IF('ชื่อ-คะแนน'!$D7="ออก","",IF('ชื่อ-คะแนน'!$D7="ย้าย","",IF('ชื่อ-คะแนน'!$D7="พัก","",IF($AQ$6="?",$AQ$6,$AQ$6)))))</f>
        <v>0</v>
      </c>
      <c r="AR8" s="797">
        <f>IF('ชื่อ-คะแนน'!$C7="","",IF('ชื่อ-คะแนน'!$D7="ออก","",IF('ชื่อ-คะแนน'!$D7="ย้าย","",IF('ชื่อ-คะแนน'!$D7="พัก","",IF($AR$6="?",$AR$6,$AR$6)))))</f>
        <v>0</v>
      </c>
      <c r="AS8" s="797">
        <f>IF('ชื่อ-คะแนน'!$C7="","",IF('ชื่อ-คะแนน'!$D7="ออก","",IF('ชื่อ-คะแนน'!$D7="ย้าย","",IF('ชื่อ-คะแนน'!$D7="พัก","",IF($AS$6="?",$AS$6,$AS$6)))))</f>
        <v>0</v>
      </c>
      <c r="AT8" s="798">
        <f>IF('ชื่อ-คะแนน'!$C7="","",IF('ชื่อ-คะแนน'!$D7="ออก","",IF('ชื่อ-คะแนน'!$D7="ย้าย","",IF('ชื่อ-คะแนน'!$D7="พัก","",IF($AT$6="?",$AT$6,$AT$6)))))</f>
        <v>0</v>
      </c>
      <c r="AU8" s="799"/>
      <c r="AV8" s="796">
        <f>IF('ชื่อ-คะแนน'!$C7="","",IF('ชื่อ-คะแนน'!$D7="ออก","",IF('ชื่อ-คะแนน'!$D7="ย้าย","",IF('ชื่อ-คะแนน'!$D7="พัก","",IF($AV$6="?",$AV$6,$AV$6)))))</f>
        <v>0</v>
      </c>
      <c r="AW8" s="797">
        <f>IF('ชื่อ-คะแนน'!$C7="","",IF('ชื่อ-คะแนน'!$D7="ออก","",IF('ชื่อ-คะแนน'!$D7="ย้าย","",IF('ชื่อ-คะแนน'!$D7="พัก","",IF($AW$6="?",$AW$6,$AW$6)))))</f>
        <v>0</v>
      </c>
      <c r="AX8" s="797">
        <f>IF('ชื่อ-คะแนน'!$C7="","",IF('ชื่อ-คะแนน'!$D7="ออก","",IF('ชื่อ-คะแนน'!$D7="ย้าย","",IF('ชื่อ-คะแนน'!$D7="พัก","",IF($AX$6="?",$AX$6,$AX$6)))))</f>
        <v>0</v>
      </c>
      <c r="AY8" s="797">
        <f>IF('ชื่อ-คะแนน'!$C7="","",IF('ชื่อ-คะแนน'!$D7="ออก","",IF('ชื่อ-คะแนน'!$D7="ย้าย","",IF('ชื่อ-คะแนน'!$D7="พัก","",IF($AY$6="?",$AY$6,$AY$6)))))</f>
        <v>0</v>
      </c>
      <c r="AZ8" s="798">
        <f>IF('ชื่อ-คะแนน'!$C7="","",IF('ชื่อ-คะแนน'!$D7="ออก","",IF('ชื่อ-คะแนน'!$D7="ย้าย","",IF('ชื่อ-คะแนน'!$D7="พัก","",IF($AZ$6="?",$AZ$6,$AZ$6)))))</f>
        <v>0</v>
      </c>
      <c r="BA8" s="799"/>
      <c r="BB8" s="1419">
        <f>IF('ชื่อ-คะแนน'!$C7="","",IF('ชื่อ-คะแนน'!$D7="ออก","",IF('ชื่อ-คะแนน'!$D7="ย้าย","",IF('ชื่อ-คะแนน'!$D7="พัก","",IF($BB$6="?",$BB$6,$BB$6)))))</f>
        <v>0</v>
      </c>
      <c r="BC8" s="1420">
        <f>IF('ชื่อ-คะแนน'!$C7="","",IF('ชื่อ-คะแนน'!$D7="ออก","",IF('ชื่อ-คะแนน'!$D7="ย้าย","",IF('ชื่อ-คะแนน'!$D7="พัก","",IF($BC$6="?",$BC$6,$BC$6)))))</f>
        <v>0</v>
      </c>
      <c r="BD8" s="1420">
        <f>IF('ชื่อ-คะแนน'!$C7="","",IF('ชื่อ-คะแนน'!$D7="ออก","",IF('ชื่อ-คะแนน'!$D7="ย้าย","",IF('ชื่อ-คะแนน'!$D7="พัก","",IF($BD$6="?",$BD$6,$BD$6)))))</f>
        <v>0</v>
      </c>
      <c r="BE8" s="1420">
        <f>IF('ชื่อ-คะแนน'!$C7="","",IF('ชื่อ-คะแนน'!$D7="ออก","",IF('ชื่อ-คะแนน'!$D7="ย้าย","",IF('ชื่อ-คะแนน'!$D7="พัก","",IF($BE$6="?",$BE$6,$BE$6)))))</f>
        <v>0</v>
      </c>
      <c r="BF8" s="1421">
        <f>IF('ชื่อ-คะแนน'!$C7="","",IF('ชื่อ-คะแนน'!$D7="ออก","",IF('ชื่อ-คะแนน'!$D7="ย้าย","",IF('ชื่อ-คะแนน'!$D7="พัก","",IF($BF$6="?",$BF$6,$BF$6)))))</f>
        <v>0</v>
      </c>
      <c r="BG8" s="799"/>
      <c r="BH8" s="800">
        <f>IF('ชื่อ-คะแนน'!$C7="","",IF('ชื่อ-คะแนน'!$D7="ออก","",IF('ชื่อ-คะแนน'!$D7="ย้าย","",IF('ชื่อ-คะแนน'!$D7="พัก","",IF($BH$6="?",$BH$6,$BH$6)))))</f>
        <v>0</v>
      </c>
      <c r="BI8" s="801">
        <f>IF('ชื่อ-คะแนน'!$C7="","",IF('ชื่อ-คะแนน'!$D7="ออก","",IF('ชื่อ-คะแนน'!$D7="ย้าย","",IF('ชื่อ-คะแนน'!$D7="พัก","",IF($BI$6="?",$BI$6,$BI$6)))))</f>
        <v>0</v>
      </c>
      <c r="BJ8" s="801">
        <f>IF('ชื่อ-คะแนน'!$C7="","",IF('ชื่อ-คะแนน'!$D7="ออก","",IF('ชื่อ-คะแนน'!$D7="ย้าย","",IF('ชื่อ-คะแนน'!$D7="พัก","",IF($BJ$6="?",$BJ$6,$BJ$6)))))</f>
        <v>0</v>
      </c>
      <c r="BK8" s="801">
        <f>IF('ชื่อ-คะแนน'!$C7="","",IF('ชื่อ-คะแนน'!$D7="ออก","",IF('ชื่อ-คะแนน'!$D7="ย้าย","",IF('ชื่อ-คะแนน'!$D7="พัก","",IF($BK$6="?",$BK$6,$BK$6)))))</f>
        <v>0</v>
      </c>
      <c r="BL8" s="802">
        <f>IF('ชื่อ-คะแนน'!$C7="","",IF('ชื่อ-คะแนน'!$D7="ออก","",IF('ชื่อ-คะแนน'!$D7="ย้าย","",IF('ชื่อ-คะแนน'!$D7="พัก","",IF($BL$6="?",$BL$6,$BL$6)))))</f>
        <v>0</v>
      </c>
      <c r="BM8" s="799"/>
      <c r="BN8" s="796">
        <f>IF('ชื่อ-คะแนน'!$C7="","",IF('ชื่อ-คะแนน'!$D7="ออก","",IF('ชื่อ-คะแนน'!$D7="ย้าย","",IF('ชื่อ-คะแนน'!$D7="พัก","",IF($BN$6="?",$BN$6,$BN$6)))))</f>
        <v>0</v>
      </c>
      <c r="BO8" s="797">
        <f>IF('ชื่อ-คะแนน'!$C7="","",IF('ชื่อ-คะแนน'!$D7="ออก","",IF('ชื่อ-คะแนน'!$D7="ย้าย","",IF('ชื่อ-คะแนน'!$D7="พัก","",IF($BO$6="?",$BO$6,$BO$6)))))</f>
        <v>0</v>
      </c>
      <c r="BP8" s="797">
        <f>IF('ชื่อ-คะแนน'!$C7="","",IF('ชื่อ-คะแนน'!$D7="ออก","",IF('ชื่อ-คะแนน'!$D7="ย้าย","",IF('ชื่อ-คะแนน'!$D7="พัก","",IF($BP$6="?",$BP$6,$BP$6)))))</f>
        <v>0</v>
      </c>
      <c r="BQ8" s="797">
        <f>IF('ชื่อ-คะแนน'!$C7="","",IF('ชื่อ-คะแนน'!$D7="ออก","",IF('ชื่อ-คะแนน'!$D7="ย้าย","",IF('ชื่อ-คะแนน'!$D7="พัก","",IF($BQ$6="?",$BQ$6,$BQ$6)))))</f>
        <v>0</v>
      </c>
      <c r="BR8" s="798">
        <f>IF('ชื่อ-คะแนน'!$C7="","",IF('ชื่อ-คะแนน'!$D7="ออก","",IF('ชื่อ-คะแนน'!$D7="ย้าย","",IF('ชื่อ-คะแนน'!$D7="พัก","",IF($BR$6="?",$BR$6,$BR$6)))))</f>
        <v>0</v>
      </c>
      <c r="BS8" s="799"/>
      <c r="BT8" s="796">
        <f>IF('ชื่อ-คะแนน'!$C7="","",IF('ชื่อ-คะแนน'!$D7="ออก","",IF('ชื่อ-คะแนน'!$D7="ย้าย","",IF('ชื่อ-คะแนน'!$D7="พัก","",IF($BT$6="?",$BT$6,$BT$6)))))</f>
        <v>0</v>
      </c>
      <c r="BU8" s="797">
        <f>IF('ชื่อ-คะแนน'!$C7="","",IF('ชื่อ-คะแนน'!$D7="ออก","",IF('ชื่อ-คะแนน'!$D7="ย้าย","",IF('ชื่อ-คะแนน'!$D7="พัก","",IF($BU$6="?",$BU$6,$BU$6)))))</f>
        <v>0</v>
      </c>
      <c r="BV8" s="797">
        <f>IF('ชื่อ-คะแนน'!$C7="","",IF('ชื่อ-คะแนน'!$D7="ออก","",IF('ชื่อ-คะแนน'!$D7="ย้าย","",IF('ชื่อ-คะแนน'!$D7="พัก","",IF($BV$6="?",$BV$6,$BV$6)))))</f>
        <v>0</v>
      </c>
      <c r="BW8" s="797">
        <f>IF('ชื่อ-คะแนน'!$C7="","",IF('ชื่อ-คะแนน'!$D7="ออก","",IF('ชื่อ-คะแนน'!$D7="ย้าย","",IF('ชื่อ-คะแนน'!$D7="พัก","",IF($BW$6="?",$BW$6,$BW$6)))))</f>
        <v>0</v>
      </c>
      <c r="BX8" s="798">
        <f>IF('ชื่อ-คะแนน'!$C7="","",IF('ชื่อ-คะแนน'!$D7="ออก","",IF('ชื่อ-คะแนน'!$D7="ย้าย","",IF('ชื่อ-คะแนน'!$D7="พัก","",IF($BX$6="?",$BX$6,$BX$6)))))</f>
        <v>0</v>
      </c>
      <c r="BY8" s="799"/>
      <c r="BZ8" s="796">
        <f>IF('ชื่อ-คะแนน'!$C7="","",IF('ชื่อ-คะแนน'!$D7="ออก","",IF('ชื่อ-คะแนน'!$D7="ย้าย","",IF('ชื่อ-คะแนน'!$D7="พัก","",IF($BZ$6="?",$BZ$6,$BZ$6)))))</f>
        <v>0</v>
      </c>
      <c r="CA8" s="797">
        <f>IF('ชื่อ-คะแนน'!$C7="","",IF('ชื่อ-คะแนน'!$D7="ออก","",IF('ชื่อ-คะแนน'!$D7="ย้าย","",IF('ชื่อ-คะแนน'!$D7="พัก","",IF($CA$6="?",$CA$6,$CA$6)))))</f>
        <v>0</v>
      </c>
      <c r="CB8" s="797">
        <f>IF('ชื่อ-คะแนน'!$C7="","",IF('ชื่อ-คะแนน'!$D7="ออก","",IF('ชื่อ-คะแนน'!$D7="ย้าย","",IF('ชื่อ-คะแนน'!$D7="พัก","",IF($CB$6="?",$CB$6,$CB$6)))))</f>
        <v>0</v>
      </c>
      <c r="CC8" s="797">
        <f>IF('ชื่อ-คะแนน'!$C7="","",IF('ชื่อ-คะแนน'!$D7="ออก","",IF('ชื่อ-คะแนน'!$D7="ย้าย","",IF('ชื่อ-คะแนน'!$D7="พัก","",IF($CC$6="?",$CC$6,$CC$6)))))</f>
        <v>0</v>
      </c>
      <c r="CD8" s="798">
        <f>IF('ชื่อ-คะแนน'!$C7="","",IF('ชื่อ-คะแนน'!$D7="ออก","",IF('ชื่อ-คะแนน'!$D7="ย้าย","",IF('ชื่อ-คะแนน'!$D7="พัก","",IF($CD$6="?",$CD$6,$CD$6)))))</f>
        <v>0</v>
      </c>
      <c r="CE8" s="799"/>
      <c r="CF8" s="796">
        <f>IF('ชื่อ-คะแนน'!$C7="","",IF('ชื่อ-คะแนน'!$D7="ออก","",IF('ชื่อ-คะแนน'!$D7="ย้าย","",IF('ชื่อ-คะแนน'!$D7="พัก","",IF($CF$6="?",$CF$6,$CF$6)))))</f>
        <v>0</v>
      </c>
      <c r="CG8" s="797">
        <f>IF('ชื่อ-คะแนน'!$C7="","",IF('ชื่อ-คะแนน'!$D7="ออก","",IF('ชื่อ-คะแนน'!$D7="ย้าย","",IF('ชื่อ-คะแนน'!$D7="พัก","",IF($CG$6="?",$CG$6,$CG$6)))))</f>
        <v>0</v>
      </c>
      <c r="CH8" s="797">
        <f>IF('ชื่อ-คะแนน'!$C7="","",IF('ชื่อ-คะแนน'!$D7="ออก","",IF('ชื่อ-คะแนน'!$D7="ย้าย","",IF('ชื่อ-คะแนน'!$D7="พัก","",IF($CH$6="?",$CH$6,$CH$6)))))</f>
        <v>0</v>
      </c>
      <c r="CI8" s="797">
        <f>IF('ชื่อ-คะแนน'!$C7="","",IF('ชื่อ-คะแนน'!$D7="ออก","",IF('ชื่อ-คะแนน'!$D7="ย้าย","",IF('ชื่อ-คะแนน'!$D7="พัก","",IF($CI$6="?",$CI$6,$CI$6)))))</f>
        <v>0</v>
      </c>
      <c r="CJ8" s="798">
        <f>IF('ชื่อ-คะแนน'!$C7="","",IF('ชื่อ-คะแนน'!$D7="ออก","",IF('ชื่อ-คะแนน'!$D7="ย้าย","",IF('ชื่อ-คะแนน'!$D7="พัก","",IF($CJ$6="?",$CJ$6,$CJ$6)))))</f>
        <v>0</v>
      </c>
      <c r="CK8" s="799"/>
      <c r="CL8" s="796">
        <f>IF('ชื่อ-คะแนน'!$C7="","",IF('ชื่อ-คะแนน'!$D7="ออก","",IF('ชื่อ-คะแนน'!$D7="ย้าย","",IF('ชื่อ-คะแนน'!$D7="พัก","",IF($CL$6="?",$CL$6,$CL$6)))))</f>
        <v>0</v>
      </c>
      <c r="CM8" s="797">
        <f>IF('ชื่อ-คะแนน'!$C7="","",IF('ชื่อ-คะแนน'!$D7="ออก","",IF('ชื่อ-คะแนน'!$D7="ย้าย","",IF('ชื่อ-คะแนน'!$D7="พัก","",IF($CM$6="?",$CM$6,$CM$6)))))</f>
        <v>0</v>
      </c>
      <c r="CN8" s="797">
        <f>IF('ชื่อ-คะแนน'!$C7="","",IF('ชื่อ-คะแนน'!$D7="ออก","",IF('ชื่อ-คะแนน'!$D7="ย้าย","",IF('ชื่อ-คะแนน'!$D7="พัก","",IF($CN$6="?",$CN$6,$CN$6)))))</f>
        <v>0</v>
      </c>
      <c r="CO8" s="797">
        <f>IF('ชื่อ-คะแนน'!$C7="","",IF('ชื่อ-คะแนน'!$D7="ออก","",IF('ชื่อ-คะแนน'!$D7="ย้าย","",IF('ชื่อ-คะแนน'!$D7="พัก","",IF($CO$6="?",$CO$6,$CO$6)))))</f>
        <v>0</v>
      </c>
      <c r="CP8" s="798">
        <f>IF('ชื่อ-คะแนน'!$C7="","",IF('ชื่อ-คะแนน'!$D7="ออก","",IF('ชื่อ-คะแนน'!$D7="ย้าย","",IF('ชื่อ-คะแนน'!$D7="พัก","",IF($CP$6="?",$CP$6,$CP$6)))))</f>
        <v>0</v>
      </c>
      <c r="CQ8" s="799"/>
      <c r="CR8" s="796">
        <f>IF('ชื่อ-คะแนน'!$C7="","",IF('ชื่อ-คะแนน'!$D7="ออก","",IF('ชื่อ-คะแนน'!$D7="ย้าย","",IF('ชื่อ-คะแนน'!$D7="พัก","",IF($CR$6="?",$CR$6,$CR$6)))))</f>
        <v>0</v>
      </c>
      <c r="CS8" s="797">
        <f>IF('ชื่อ-คะแนน'!$C7="","",IF('ชื่อ-คะแนน'!$D7="ออก","",IF('ชื่อ-คะแนน'!$D7="ย้าย","",IF('ชื่อ-คะแนน'!$D7="พัก","",IF($CS$6="?",$CS$6,$CS$6)))))</f>
        <v>0</v>
      </c>
      <c r="CT8" s="797">
        <f>IF('ชื่อ-คะแนน'!$C7="","",IF('ชื่อ-คะแนน'!$D7="ออก","",IF('ชื่อ-คะแนน'!$D7="ย้าย","",IF('ชื่อ-คะแนน'!$D7="พัก","",IF($CT$6="?",$CT$6,$CT$6)))))</f>
        <v>0</v>
      </c>
      <c r="CU8" s="797">
        <f>IF('ชื่อ-คะแนน'!$C7="","",IF('ชื่อ-คะแนน'!$D7="ออก","",IF('ชื่อ-คะแนน'!$D7="ย้าย","",IF('ชื่อ-คะแนน'!$D7="พัก","",IF($CU$6="?",$CU$6,$CU$6)))))</f>
        <v>0</v>
      </c>
      <c r="CV8" s="798">
        <f>IF('ชื่อ-คะแนน'!$C7="","",IF('ชื่อ-คะแนน'!$D7="ออก","",IF('ชื่อ-คะแนน'!$D7="ย้าย","",IF('ชื่อ-คะแนน'!$D7="พัก","",IF($CV$6="?",$CV$6,$CV$6)))))</f>
        <v>0</v>
      </c>
      <c r="CW8" s="799"/>
      <c r="CX8" s="796">
        <f>IF('ชื่อ-คะแนน'!$C7="","",IF('ชื่อ-คะแนน'!$D7="ออก","",IF('ชื่อ-คะแนน'!$D7="ย้าย","",IF('ชื่อ-คะแนน'!$D7="พัก","",IF($CX$6="?",$CX$6,$CX$6)))))</f>
        <v>0</v>
      </c>
      <c r="CY8" s="797">
        <f>IF('ชื่อ-คะแนน'!$C7="","",IF('ชื่อ-คะแนน'!$D7="ออก","",IF('ชื่อ-คะแนน'!$D7="ย้าย","",IF('ชื่อ-คะแนน'!$D7="พัก","",IF($CY$6="?",$CY$6,$CY$6)))))</f>
        <v>0</v>
      </c>
      <c r="CZ8" s="797">
        <f>IF('ชื่อ-คะแนน'!$C7="","",IF('ชื่อ-คะแนน'!$D7="ออก","",IF('ชื่อ-คะแนน'!$D7="ย้าย","",IF('ชื่อ-คะแนน'!$D7="พัก","",IF($CZ$6="?",$CZ$6,$CZ$6)))))</f>
        <v>0</v>
      </c>
      <c r="DA8" s="797">
        <f>IF('ชื่อ-คะแนน'!$C7="","",IF('ชื่อ-คะแนน'!$D7="ออก","",IF('ชื่อ-คะแนน'!$D7="ย้าย","",IF('ชื่อ-คะแนน'!$D7="พัก","",IF($DA$6="?",$DA$6,$DA$6)))))</f>
        <v>0</v>
      </c>
      <c r="DB8" s="798">
        <f>IF('ชื่อ-คะแนน'!$C7="","",IF('ชื่อ-คะแนน'!$D7="ออก","",IF('ชื่อ-คะแนน'!$D7="ย้าย","",IF('ชื่อ-คะแนน'!$D7="พัก","",IF($DB$6="?",$DB$6,$DB$6)))))</f>
        <v>0</v>
      </c>
      <c r="DC8" s="799"/>
      <c r="DD8" s="1419">
        <f>IF('ชื่อ-คะแนน'!$C7="","",IF('ชื่อ-คะแนน'!$D7="ออก","",IF('ชื่อ-คะแนน'!$D7="ย้าย","",IF('ชื่อ-คะแนน'!$D7="พัก","",IF($DD$6="?",$DD$6,$DD$6)))))</f>
        <v>0</v>
      </c>
      <c r="DE8" s="1420">
        <f>IF('ชื่อ-คะแนน'!$C7="","",IF('ชื่อ-คะแนน'!$D7="ออก","",IF('ชื่อ-คะแนน'!$D7="ย้าย","",IF('ชื่อ-คะแนน'!$D7="พัก","",IF($DE$6="?",$DE$6,$DE$6)))))</f>
        <v>0</v>
      </c>
      <c r="DF8" s="1420">
        <f>IF('ชื่อ-คะแนน'!$C7="","",IF('ชื่อ-คะแนน'!$D7="ออก","",IF('ชื่อ-คะแนน'!$D7="ย้าย","",IF('ชื่อ-คะแนน'!$D7="พัก","",IF($DF$6="?",$DF$6,$DF$6)))))</f>
        <v>0</v>
      </c>
      <c r="DG8" s="1420">
        <f>IF('ชื่อ-คะแนน'!$C7="","",IF('ชื่อ-คะแนน'!$D7="ออก","",IF('ชื่อ-คะแนน'!$D7="ย้าย","",IF('ชื่อ-คะแนน'!$D7="พัก","",IF($DG$6="?",$DG$6,$DG$6)))))</f>
        <v>0</v>
      </c>
      <c r="DH8" s="1421">
        <f>IF('ชื่อ-คะแนน'!$C7="","",IF('ชื่อ-คะแนน'!$D7="ออก","",IF('ชื่อ-คะแนน'!$D7="ย้าย","",IF('ชื่อ-คะแนน'!$D7="พัก","",IF($DH$6="?",$DH$6,$DH$6)))))</f>
        <v>0</v>
      </c>
      <c r="DI8" s="799"/>
      <c r="DJ8" s="796">
        <f>IF('ชื่อ-คะแนน'!$C7="","",IF('ชื่อ-คะแนน'!$D7="ออก","",IF('ชื่อ-คะแนน'!$D7="ย้าย","",IF('ชื่อ-คะแนน'!$D7="พัก","",IF($DJ$6="?",$DJ$6,$DJ$6)))))</f>
        <v>0</v>
      </c>
      <c r="DK8" s="797">
        <f>IF('ชื่อ-คะแนน'!$C7="","",IF('ชื่อ-คะแนน'!$D7="ออก","",IF('ชื่อ-คะแนน'!$D7="ย้าย","",IF('ชื่อ-คะแนน'!$D7="พัก","",IF($DK$6="?",$DK$6,$DK$6)))))</f>
        <v>0</v>
      </c>
      <c r="DL8" s="797">
        <f>IF('ชื่อ-คะแนน'!$C7="","",IF('ชื่อ-คะแนน'!$D7="ออก","",IF('ชื่อ-คะแนน'!$D7="ย้าย","",IF('ชื่อ-คะแนน'!$D7="พัก","",IF($DL$6="?",$DL$6,$DL$6)))))</f>
        <v>0</v>
      </c>
      <c r="DM8" s="797">
        <f>IF('ชื่อ-คะแนน'!$C7="","",IF('ชื่อ-คะแนน'!$D7="ออก","",IF('ชื่อ-คะแนน'!$D7="ย้าย","",IF('ชื่อ-คะแนน'!$D7="พัก","",IF($DM$6="?",$DM$6,$DM$6)))))</f>
        <v>0</v>
      </c>
      <c r="DN8" s="798">
        <f>IF('ชื่อ-คะแนน'!$C7="","",IF('ชื่อ-คะแนน'!$D7="ออก","",IF('ชื่อ-คะแนน'!$D7="ย้าย","",IF('ชื่อ-คะแนน'!$D7="พัก","",IF($DN$6="?",$DN$6,$DN$6)))))</f>
        <v>0</v>
      </c>
      <c r="DO8" s="799"/>
      <c r="DP8" s="800">
        <f>IF('ชื่อ-คะแนน'!$C7="","",IF('ชื่อ-คะแนน'!$D7="ออก","",IF('ชื่อ-คะแนน'!$D7="ย้าย","",IF('ชื่อ-คะแนน'!$D7="พัก","",IF($DP$6="?",$DP$6,$DP$6)))))</f>
        <v>0</v>
      </c>
      <c r="DQ8" s="801">
        <f>IF('ชื่อ-คะแนน'!$C7="","",IF('ชื่อ-คะแนน'!$D7="ออก","",IF('ชื่อ-คะแนน'!$D7="ย้าย","",IF('ชื่อ-คะแนน'!$D7="พัก","",IF($DQ$6="?",$DQ$6,$DQ$6)))))</f>
        <v>0</v>
      </c>
      <c r="DR8" s="801">
        <f>IF('ชื่อ-คะแนน'!$C7="","",IF('ชื่อ-คะแนน'!$D7="ออก","",IF('ชื่อ-คะแนน'!$D7="ย้าย","",IF('ชื่อ-คะแนน'!$D7="พัก","",IF($DR$6="?",$DR$6,$DR$6)))))</f>
        <v>0</v>
      </c>
      <c r="DS8" s="801">
        <f>IF('ชื่อ-คะแนน'!$C7="","",IF('ชื่อ-คะแนน'!$D7="ออก","",IF('ชื่อ-คะแนน'!$D7="ย้าย","",IF('ชื่อ-คะแนน'!$D7="พัก","",IF($DS$6="?",$DS$6,$DS$6)))))</f>
        <v>0</v>
      </c>
      <c r="DT8" s="802">
        <f>IF('ชื่อ-คะแนน'!$C7="","",IF('ชื่อ-คะแนน'!$D7="ออก","",IF('ชื่อ-คะแนน'!$D7="ย้าย","",IF('ชื่อ-คะแนน'!$D7="พัก","",IF($DT$6="?",$DT$6,$DT$6)))))</f>
        <v>0</v>
      </c>
      <c r="DU8" s="799"/>
      <c r="DV8" s="796">
        <f>IF('ชื่อ-คะแนน'!$C7="","",IF('ชื่อ-คะแนน'!$D7="ออก","",IF('ชื่อ-คะแนน'!$D7="ย้าย","",IF('ชื่อ-คะแนน'!$D7="พัก","",IF($DV$6="?",$DV$6,$DV$6)))))</f>
        <v>0</v>
      </c>
      <c r="DW8" s="797">
        <f>IF('ชื่อ-คะแนน'!$C7="","",IF('ชื่อ-คะแนน'!$D7="ออก","",IF('ชื่อ-คะแนน'!$D7="ย้าย","",IF('ชื่อ-คะแนน'!$D7="พัก","",IF($DW$6="?",$DW$6,$DW$6)))))</f>
        <v>0</v>
      </c>
      <c r="DX8" s="797">
        <f>IF('ชื่อ-คะแนน'!$C7="","",IF('ชื่อ-คะแนน'!$D7="ออก","",IF('ชื่อ-คะแนน'!$D7="ย้าย","",IF('ชื่อ-คะแนน'!$D7="พัก","",IF($DX$6="?",$DX$6,$DX$6)))))</f>
        <v>0</v>
      </c>
      <c r="DY8" s="797">
        <f>IF('ชื่อ-คะแนน'!$C7="","",IF('ชื่อ-คะแนน'!$D7="ออก","",IF('ชื่อ-คะแนน'!$D7="ย้าย","",IF('ชื่อ-คะแนน'!$D7="พัก","",IF($DY$6="?",$DY$6,$DY$6)))))</f>
        <v>0</v>
      </c>
      <c r="DZ8" s="798">
        <f>IF('ชื่อ-คะแนน'!$C7="","",IF('ชื่อ-คะแนน'!$D7="ออก","",IF('ชื่อ-คะแนน'!$D7="ย้าย","",IF('ชื่อ-คะแนน'!$D7="พัก","",IF($DZ$6="?",$DZ$6,$DZ$6)))))</f>
        <v>0</v>
      </c>
      <c r="EA8" s="799"/>
      <c r="EB8" s="796">
        <f>IF('ชื่อ-คะแนน'!$C7="","",IF('ชื่อ-คะแนน'!$D7="ออก","",IF('ชื่อ-คะแนน'!$D7="ย้าย","",IF('ชื่อ-คะแนน'!$D7="พัก","",IF($EB$6="?",$EB$6,$EB$6)))))</f>
        <v>0</v>
      </c>
      <c r="EC8" s="797">
        <f>IF('ชื่อ-คะแนน'!$C7="","",IF('ชื่อ-คะแนน'!$D7="ออก","",IF('ชื่อ-คะแนน'!$D7="ย้าย","",IF('ชื่อ-คะแนน'!$D7="พัก","",IF($EC$6="?",$EC$6,$EC$6)))))</f>
        <v>0</v>
      </c>
      <c r="ED8" s="797">
        <f>IF('ชื่อ-คะแนน'!$C7="","",IF('ชื่อ-คะแนน'!$D7="ออก","",IF('ชื่อ-คะแนน'!$D7="ย้าย","",IF('ชื่อ-คะแนน'!$D7="พัก","",IF($ED$6="?",$ED$6,$ED$6)))))</f>
        <v>0</v>
      </c>
      <c r="EE8" s="797">
        <f>IF('ชื่อ-คะแนน'!$C7="","",IF('ชื่อ-คะแนน'!$D7="ออก","",IF('ชื่อ-คะแนน'!$D7="ย้าย","",IF('ชื่อ-คะแนน'!$D7="พัก","",IF($EE$6="?",$EE$6,$EE$6)))))</f>
        <v>0</v>
      </c>
      <c r="EF8" s="798">
        <f>IF('ชื่อ-คะแนน'!$C7="","",IF('ชื่อ-คะแนน'!$D7="ออก","",IF('ชื่อ-คะแนน'!$D7="ย้าย","",IF('ชื่อ-คะแนน'!$D7="พัก","",IF($EF$6="?",$EF$6,$EF$6)))))</f>
        <v>0</v>
      </c>
      <c r="EG8" s="803"/>
      <c r="EH8" s="804" t="str">
        <f>IF('ชื่อ-คะแนน'!C7="","",COUNTIF(E8:DZ8,"ป")+COUNTIF(E8:DZ8,"ล")+COUNTIF(E8:DZ8,"ข")+COUNTIF(E8:DZ8,"ร")+COUNTIF(E8:DZ8,"อ")+COUNTIF(E8:DZ8,"ก")+COUNTIF(E8:DZ8,"ฟ")+COUNTIF(E8:DZ8,"ด")+COUNTIF(E8:DZ8,"ย"))&amp;IF('ชื่อ-คะแนน'!C7="","","/")&amp;IF('ชื่อ-คะแนน'!C7="","",SUM($F$6:$DZ$6)-SUM(F8:DZ8))</f>
        <v>0/1</v>
      </c>
      <c r="EI8" s="805">
        <f>IF('ชื่อ-คะแนน'!C7="","",COUNTIF(F8:EF8,"/")+SUM(F8:EF8))</f>
        <v>0</v>
      </c>
      <c r="EJ8" s="758"/>
      <c r="EK8" s="778" t="str">
        <f>IF('ชื่อ-คะแนน'!C7="","",IF(EI8=0,"",IF(EI8&gt;$EI$3-$EI$4,"-",$EI$3-$EI$4-EI8)))</f>
        <v/>
      </c>
      <c r="EL8" s="760" t="str">
        <f>IF('ชื่อ-คะแนน'!C7="","",IF(EI8=0,"",(EI8/$EI$3)*100))</f>
        <v/>
      </c>
      <c r="EM8" s="792" t="str">
        <f t="shared" ref="EM8:EM66" si="1">IF(EL8&lt;79.5,"มส","-")</f>
        <v>-</v>
      </c>
      <c r="EN8" s="793" t="str">
        <f>IF(EL8&lt;59.5,"ซ้ำ",IF(EL8&lt;79.5,EK8,"-"))</f>
        <v>-</v>
      </c>
      <c r="EP8" s="1364">
        <v>1</v>
      </c>
      <c r="EQ8" s="1360">
        <f>EQ1*2</f>
        <v>36</v>
      </c>
      <c r="ER8" s="1411">
        <f t="shared" si="0"/>
        <v>7</v>
      </c>
    </row>
    <row r="9" spans="1:148" s="141" customFormat="1" ht="18" customHeight="1" thickBot="1" x14ac:dyDescent="0.55000000000000004">
      <c r="A9" s="142">
        <f>'ชื่อ-คะแนน'!A8</f>
        <v>3</v>
      </c>
      <c r="B9" s="794" t="str">
        <f>'ชื่อ-คะแนน'!B8</f>
        <v>12708</v>
      </c>
      <c r="C9" s="1309" t="str">
        <f>'ชื่อ-คะแนน'!C8</f>
        <v>นางสาว เกวลิน  โมลา</v>
      </c>
      <c r="D9" s="795" t="str">
        <f>'ชื่อ-คะแนน'!D8</f>
        <v>เรียน</v>
      </c>
      <c r="E9" s="781" t="str">
        <f>'ชื่อ-คะแนน'!E8</f>
        <v/>
      </c>
      <c r="F9" s="796">
        <f>IF('ชื่อ-คะแนน'!$C8="","",IF('ชื่อ-คะแนน'!$D8="ออก","",IF('ชื่อ-คะแนน'!$D8="ย้าย","",IF('ชื่อ-คะแนน'!$D8="พัก","",IF(F$6="?",F$6,F$6)))))</f>
        <v>0</v>
      </c>
      <c r="G9" s="797">
        <f>IF('ชื่อ-คะแนน'!C8="","",IF('ชื่อ-คะแนน'!$D8="ออก","",IF('ชื่อ-คะแนน'!$D8="ย้าย","",IF('ชื่อ-คะแนน'!$D8="พัก","",IF(G$6="?",G$6,G$6)))))</f>
        <v>0</v>
      </c>
      <c r="H9" s="797">
        <f>IF('ชื่อ-คะแนน'!C8="","",IF('ชื่อ-คะแนน'!$D8="ออก","",IF('ชื่อ-คะแนน'!$D8="ย้าย","",IF('ชื่อ-คะแนน'!$D8="พัก","",IF(H$6="?",H$6,H$6)))))</f>
        <v>0</v>
      </c>
      <c r="I9" s="797">
        <f>IF('ชื่อ-คะแนน'!G8="","",IF('ชื่อ-คะแนน'!$D8="ออก","",IF('ชื่อ-คะแนน'!$D8="ย้าย","",IF('ชื่อ-คะแนน'!$D8="พัก","",IF(I$6="?",I$6,$I$6)))))</f>
        <v>0</v>
      </c>
      <c r="J9" s="798">
        <f>IF('ชื่อ-คะแนน'!$C8="","",IF('ชื่อ-คะแนน'!$D8="ออก","",IF('ชื่อ-คะแนน'!$D8="ย้าย","",IF('ชื่อ-คะแนน'!$D8="พัก","",IF(J$6="?",J$6,J$6)))))</f>
        <v>0</v>
      </c>
      <c r="K9" s="799"/>
      <c r="L9" s="796">
        <f>IF('ชื่อ-คะแนน'!$C8="","",IF('ชื่อ-คะแนน'!$D8="ออก","",IF('ชื่อ-คะแนน'!$D8="ย้าย","",IF('ชื่อ-คะแนน'!$D8="พัก","",IF(L$6="?",L$6,L$6)))))</f>
        <v>0</v>
      </c>
      <c r="M9" s="797">
        <f>IF('ชื่อ-คะแนน'!$C8="","",IF('ชื่อ-คะแนน'!$D8="ออก","",IF('ชื่อ-คะแนน'!$D8="ย้าย","",IF('ชื่อ-คะแนน'!$D8="พัก","",IF(M$6="?",M$6,M$6)))))</f>
        <v>0</v>
      </c>
      <c r="N9" s="797">
        <f>IF('ชื่อ-คะแนน'!$C8="","",IF('ชื่อ-คะแนน'!$D8="ออก","",IF('ชื่อ-คะแนน'!$D8="ย้าย","",IF('ชื่อ-คะแนน'!$D8="พัก","",IF(N$6="?",N$6,N$6)))))</f>
        <v>0</v>
      </c>
      <c r="O9" s="797">
        <f>IF('ชื่อ-คะแนน'!$C8="","",IF('ชื่อ-คะแนน'!$D8="ออก","",IF('ชื่อ-คะแนน'!$D8="ย้าย","",IF('ชื่อ-คะแนน'!$D8="พัก","",IF(O$6="?",O$6,O$6)))))</f>
        <v>0</v>
      </c>
      <c r="P9" s="798">
        <f>IF('ชื่อ-คะแนน'!$C8="","",IF('ชื่อ-คะแนน'!$D8="ออก","",IF('ชื่อ-คะแนน'!$D8="ย้าย","",IF('ชื่อ-คะแนน'!$D8="พัก","",IF(P$6="?",P$6,P$6)))))</f>
        <v>0</v>
      </c>
      <c r="Q9" s="799"/>
      <c r="R9" s="796">
        <f>IF('ชื่อ-คะแนน'!$C8="","",IF('ชื่อ-คะแนน'!$D8="ออก","",IF('ชื่อ-คะแนน'!$D8="ย้าย","",IF('ชื่อ-คะแนน'!$D8="พัก","",IF(R$6="?",R$6,R$6)))))</f>
        <v>0</v>
      </c>
      <c r="S9" s="797">
        <f>IF('ชื่อ-คะแนน'!$C8="","",IF('ชื่อ-คะแนน'!$D8="ออก","",IF('ชื่อ-คะแนน'!$D8="ย้าย","",IF('ชื่อ-คะแนน'!$D8="พัก","",IF(S$6="?",S$6,S$6)))))</f>
        <v>0</v>
      </c>
      <c r="T9" s="797">
        <f>IF('ชื่อ-คะแนน'!$C8="","",IF('ชื่อ-คะแนน'!$D8="ออก","",IF('ชื่อ-คะแนน'!$D8="ย้าย","",IF('ชื่อ-คะแนน'!$D8="พัก","",IF(T$6="?",T$6,T$6)))))</f>
        <v>0</v>
      </c>
      <c r="U9" s="797">
        <f>IF('ชื่อ-คะแนน'!$C8="","",IF('ชื่อ-คะแนน'!$D8="ออก","",IF('ชื่อ-คะแนน'!$D8="ย้าย","",IF('ชื่อ-คะแนน'!$D8="พัก","",IF(U$6="?",U$6,U$6)))))</f>
        <v>0</v>
      </c>
      <c r="V9" s="798">
        <f>IF('ชื่อ-คะแนน'!$C8="","",IF('ชื่อ-คะแนน'!$D8="ออก","",IF('ชื่อ-คะแนน'!$D8="ย้าย","",IF('ชื่อ-คะแนน'!$D8="พัก","",IF(V$6="?",V$6,V$6)))))</f>
        <v>0</v>
      </c>
      <c r="W9" s="799"/>
      <c r="X9" s="796">
        <f>IF('ชื่อ-คะแนน'!$C8="","",IF('ชื่อ-คะแนน'!$D8="ออก","",IF('ชื่อ-คะแนน'!$D8="ย้าย","",IF('ชื่อ-คะแนน'!$D8="พัก","",IF(X$6="?",X$6,X$6)))))</f>
        <v>0</v>
      </c>
      <c r="Y9" s="797">
        <f>IF('ชื่อ-คะแนน'!$C8="","",IF('ชื่อ-คะแนน'!$D8="ออก","",IF('ชื่อ-คะแนน'!$D8="ย้าย","",IF('ชื่อ-คะแนน'!$D8="พัก","",IF(Y$6="?",Y$6,Y$6)))))</f>
        <v>0</v>
      </c>
      <c r="Z9" s="797">
        <f>IF('ชื่อ-คะแนน'!$C8="","",IF('ชื่อ-คะแนน'!$D8="ออก","",IF('ชื่อ-คะแนน'!$D8="ย้าย","",IF('ชื่อ-คะแนน'!$D8="พัก","",IF(Z$6="?",Z$6,Z$6)))))</f>
        <v>0</v>
      </c>
      <c r="AA9" s="797">
        <f>IF('ชื่อ-คะแนน'!$C8="","",IF('ชื่อ-คะแนน'!$D8="ออก","",IF('ชื่อ-คะแนน'!$D8="ย้าย","",IF('ชื่อ-คะแนน'!$D8="พัก","",IF(AA$6="?",AA$6,AA$6)))))</f>
        <v>0</v>
      </c>
      <c r="AB9" s="798">
        <f>IF('ชื่อ-คะแนน'!$C8="","",IF('ชื่อ-คะแนน'!$D8="ออก","",IF('ชื่อ-คะแนน'!$D8="ย้าย","",IF('ชื่อ-คะแนน'!$D8="พัก","",IF(AB$6="?",AB$6,AB$6)))))</f>
        <v>0</v>
      </c>
      <c r="AC9" s="799"/>
      <c r="AD9" s="796">
        <f>IF('ชื่อ-คะแนน'!$C8="","",IF('ชื่อ-คะแนน'!$D8="ออก","",IF('ชื่อ-คะแนน'!$D8="ย้าย","",IF('ชื่อ-คะแนน'!$D8="พัก","",IF(AD$6="?",AD$6,AD$6)))))</f>
        <v>0</v>
      </c>
      <c r="AE9" s="797">
        <f>IF('ชื่อ-คะแนน'!$C8="","",IF('ชื่อ-คะแนน'!$D8="ออก","",IF('ชื่อ-คะแนน'!$D8="ย้าย","",IF('ชื่อ-คะแนน'!$D8="พัก","",IF(AE$6="?",AE$6,AE$6)))))</f>
        <v>0</v>
      </c>
      <c r="AF9" s="797">
        <f>IF('ชื่อ-คะแนน'!$C8="","",IF('ชื่อ-คะแนน'!$D8="ออก","",IF('ชื่อ-คะแนน'!$D8="ย้าย","",IF('ชื่อ-คะแนน'!$D8="พัก","",IF(AF$6="?",AF$6,AF$6)))))</f>
        <v>0</v>
      </c>
      <c r="AG9" s="797">
        <f>IF('ชื่อ-คะแนน'!$C8="","",IF('ชื่อ-คะแนน'!$D8="ออก","",IF('ชื่อ-คะแนน'!$D8="ย้าย","",IF('ชื่อ-คะแนน'!$D8="พัก","",IF($AG$6="?",$AG$6,$AG$6)))))</f>
        <v>0</v>
      </c>
      <c r="AH9" s="798">
        <f>IF('ชื่อ-คะแนน'!$C8="","",IF('ชื่อ-คะแนน'!$D8="ออก","",IF('ชื่อ-คะแนน'!$D8="ย้าย","",IF('ชื่อ-คะแนน'!$D8="พัก","",IF($AH$6="?",$AH$6,$AH$6)))))</f>
        <v>0</v>
      </c>
      <c r="AI9" s="799"/>
      <c r="AJ9" s="796">
        <f>IF('ชื่อ-คะแนน'!$C8="","",IF('ชื่อ-คะแนน'!$D8="ออก","",IF('ชื่อ-คะแนน'!$D8="ย้าย","",IF('ชื่อ-คะแนน'!$D8="พัก","",IF($AJ$6="?",$AJ$6,$AJ$6)))))</f>
        <v>0</v>
      </c>
      <c r="AK9" s="797">
        <f>IF('ชื่อ-คะแนน'!$C8="","",IF('ชื่อ-คะแนน'!$D8="ออก","",IF('ชื่อ-คะแนน'!$D8="ย้าย","",IF('ชื่อ-คะแนน'!$D8="พัก","",IF($AK$6="?",$AK$6,$AK$6)))))</f>
        <v>0</v>
      </c>
      <c r="AL9" s="797">
        <f>IF('ชื่อ-คะแนน'!$C8="","",IF('ชื่อ-คะแนน'!$D8="ออก","",IF('ชื่อ-คะแนน'!$D8="ย้าย","",IF('ชื่อ-คะแนน'!$D8="พัก","",IF($AL$6="?",$AL$6,$AL$6)))))</f>
        <v>0</v>
      </c>
      <c r="AM9" s="797">
        <f>IF('ชื่อ-คะแนน'!$C8="","",IF('ชื่อ-คะแนน'!$D8="ออก","",IF('ชื่อ-คะแนน'!$D8="ย้าย","",IF('ชื่อ-คะแนน'!$D8="พัก","",IF($AM$6="?",$AM$6,$AM$6)))))</f>
        <v>0</v>
      </c>
      <c r="AN9" s="798">
        <f>IF('ชื่อ-คะแนน'!$C8="","",IF('ชื่อ-คะแนน'!$D8="ออก","",IF('ชื่อ-คะแนน'!$D8="ย้าย","",IF('ชื่อ-คะแนน'!$D8="พัก","",IF($AN$6="?",$AN$6,$AN$6)))))</f>
        <v>0</v>
      </c>
      <c r="AO9" s="799"/>
      <c r="AP9" s="796">
        <f>IF('ชื่อ-คะแนน'!$C8="","",IF('ชื่อ-คะแนน'!$D8="ออก","",IF('ชื่อ-คะแนน'!$D8="ย้าย","",IF('ชื่อ-คะแนน'!$D8="พัก","",IF($AP$6="?",$AP$6,$AP$6)))))</f>
        <v>0</v>
      </c>
      <c r="AQ9" s="797">
        <f>IF('ชื่อ-คะแนน'!$C8="","",IF('ชื่อ-คะแนน'!$D8="ออก","",IF('ชื่อ-คะแนน'!$D8="ย้าย","",IF('ชื่อ-คะแนน'!$D8="พัก","",IF($AQ$6="?",$AQ$6,$AQ$6)))))</f>
        <v>0</v>
      </c>
      <c r="AR9" s="797">
        <f>IF('ชื่อ-คะแนน'!$C8="","",IF('ชื่อ-คะแนน'!$D8="ออก","",IF('ชื่อ-คะแนน'!$D8="ย้าย","",IF('ชื่อ-คะแนน'!$D8="พัก","",IF($AR$6="?",$AR$6,$AR$6)))))</f>
        <v>0</v>
      </c>
      <c r="AS9" s="797">
        <f>IF('ชื่อ-คะแนน'!$C8="","",IF('ชื่อ-คะแนน'!$D8="ออก","",IF('ชื่อ-คะแนน'!$D8="ย้าย","",IF('ชื่อ-คะแนน'!$D8="พัก","",IF($AS$6="?",$AS$6,$AS$6)))))</f>
        <v>0</v>
      </c>
      <c r="AT9" s="798">
        <f>IF('ชื่อ-คะแนน'!$C8="","",IF('ชื่อ-คะแนน'!$D8="ออก","",IF('ชื่อ-คะแนน'!$D8="ย้าย","",IF('ชื่อ-คะแนน'!$D8="พัก","",IF($AT$6="?",$AT$6,$AT$6)))))</f>
        <v>0</v>
      </c>
      <c r="AU9" s="799"/>
      <c r="AV9" s="796">
        <f>IF('ชื่อ-คะแนน'!$C8="","",IF('ชื่อ-คะแนน'!$D8="ออก","",IF('ชื่อ-คะแนน'!$D8="ย้าย","",IF('ชื่อ-คะแนน'!$D8="พัก","",IF($AV$6="?",$AV$6,$AV$6)))))</f>
        <v>0</v>
      </c>
      <c r="AW9" s="797">
        <f>IF('ชื่อ-คะแนน'!$C8="","",IF('ชื่อ-คะแนน'!$D8="ออก","",IF('ชื่อ-คะแนน'!$D8="ย้าย","",IF('ชื่อ-คะแนน'!$D8="พัก","",IF($AW$6="?",$AW$6,$AW$6)))))</f>
        <v>0</v>
      </c>
      <c r="AX9" s="797">
        <f>IF('ชื่อ-คะแนน'!$C8="","",IF('ชื่อ-คะแนน'!$D8="ออก","",IF('ชื่อ-คะแนน'!$D8="ย้าย","",IF('ชื่อ-คะแนน'!$D8="พัก","",IF($AX$6="?",$AX$6,$AX$6)))))</f>
        <v>0</v>
      </c>
      <c r="AY9" s="797">
        <f>IF('ชื่อ-คะแนน'!$C8="","",IF('ชื่อ-คะแนน'!$D8="ออก","",IF('ชื่อ-คะแนน'!$D8="ย้าย","",IF('ชื่อ-คะแนน'!$D8="พัก","",IF($AY$6="?",$AY$6,$AY$6)))))</f>
        <v>0</v>
      </c>
      <c r="AZ9" s="798">
        <f>IF('ชื่อ-คะแนน'!$C8="","",IF('ชื่อ-คะแนน'!$D8="ออก","",IF('ชื่อ-คะแนน'!$D8="ย้าย","",IF('ชื่อ-คะแนน'!$D8="พัก","",IF($AZ$6="?",$AZ$6,$AZ$6)))))</f>
        <v>0</v>
      </c>
      <c r="BA9" s="799"/>
      <c r="BB9" s="1419">
        <f>IF('ชื่อ-คะแนน'!$C8="","",IF('ชื่อ-คะแนน'!$D8="ออก","",IF('ชื่อ-คะแนน'!$D8="ย้าย","",IF('ชื่อ-คะแนน'!$D8="พัก","",IF($BB$6="?",$BB$6,$BB$6)))))</f>
        <v>0</v>
      </c>
      <c r="BC9" s="1420">
        <f>IF('ชื่อ-คะแนน'!$C8="","",IF('ชื่อ-คะแนน'!$D8="ออก","",IF('ชื่อ-คะแนน'!$D8="ย้าย","",IF('ชื่อ-คะแนน'!$D8="พัก","",IF($BC$6="?",$BC$6,$BC$6)))))</f>
        <v>0</v>
      </c>
      <c r="BD9" s="1420">
        <f>IF('ชื่อ-คะแนน'!$C8="","",IF('ชื่อ-คะแนน'!$D8="ออก","",IF('ชื่อ-คะแนน'!$D8="ย้าย","",IF('ชื่อ-คะแนน'!$D8="พัก","",IF($BD$6="?",$BD$6,$BD$6)))))</f>
        <v>0</v>
      </c>
      <c r="BE9" s="1420">
        <f>IF('ชื่อ-คะแนน'!$C8="","",IF('ชื่อ-คะแนน'!$D8="ออก","",IF('ชื่อ-คะแนน'!$D8="ย้าย","",IF('ชื่อ-คะแนน'!$D8="พัก","",IF($BE$6="?",$BE$6,$BE$6)))))</f>
        <v>0</v>
      </c>
      <c r="BF9" s="1421">
        <f>IF('ชื่อ-คะแนน'!$C8="","",IF('ชื่อ-คะแนน'!$D8="ออก","",IF('ชื่อ-คะแนน'!$D8="ย้าย","",IF('ชื่อ-คะแนน'!$D8="พัก","",IF($BF$6="?",$BF$6,$BF$6)))))</f>
        <v>0</v>
      </c>
      <c r="BG9" s="799"/>
      <c r="BH9" s="800">
        <f>IF('ชื่อ-คะแนน'!$C8="","",IF('ชื่อ-คะแนน'!$D8="ออก","",IF('ชื่อ-คะแนน'!$D8="ย้าย","",IF('ชื่อ-คะแนน'!$D8="พัก","",IF($BH$6="?",$BH$6,$BH$6)))))</f>
        <v>0</v>
      </c>
      <c r="BI9" s="801">
        <f>IF('ชื่อ-คะแนน'!$C8="","",IF('ชื่อ-คะแนน'!$D8="ออก","",IF('ชื่อ-คะแนน'!$D8="ย้าย","",IF('ชื่อ-คะแนน'!$D8="พัก","",IF($BI$6="?",$BI$6,$BI$6)))))</f>
        <v>0</v>
      </c>
      <c r="BJ9" s="801">
        <f>IF('ชื่อ-คะแนน'!$C8="","",IF('ชื่อ-คะแนน'!$D8="ออก","",IF('ชื่อ-คะแนน'!$D8="ย้าย","",IF('ชื่อ-คะแนน'!$D8="พัก","",IF($BJ$6="?",$BJ$6,$BJ$6)))))</f>
        <v>0</v>
      </c>
      <c r="BK9" s="801">
        <f>IF('ชื่อ-คะแนน'!$C8="","",IF('ชื่อ-คะแนน'!$D8="ออก","",IF('ชื่อ-คะแนน'!$D8="ย้าย","",IF('ชื่อ-คะแนน'!$D8="พัก","",IF($BK$6="?",$BK$6,$BK$6)))))</f>
        <v>0</v>
      </c>
      <c r="BL9" s="802">
        <f>IF('ชื่อ-คะแนน'!$C8="","",IF('ชื่อ-คะแนน'!$D8="ออก","",IF('ชื่อ-คะแนน'!$D8="ย้าย","",IF('ชื่อ-คะแนน'!$D8="พัก","",IF($BL$6="?",$BL$6,$BL$6)))))</f>
        <v>0</v>
      </c>
      <c r="BM9" s="799"/>
      <c r="BN9" s="796">
        <f>IF('ชื่อ-คะแนน'!$C8="","",IF('ชื่อ-คะแนน'!$D8="ออก","",IF('ชื่อ-คะแนน'!$D8="ย้าย","",IF('ชื่อ-คะแนน'!$D8="พัก","",IF($BN$6="?",$BN$6,$BN$6)))))</f>
        <v>0</v>
      </c>
      <c r="BO9" s="797">
        <f>IF('ชื่อ-คะแนน'!$C8="","",IF('ชื่อ-คะแนน'!$D8="ออก","",IF('ชื่อ-คะแนน'!$D8="ย้าย","",IF('ชื่อ-คะแนน'!$D8="พัก","",IF($BO$6="?",$BO$6,$BO$6)))))</f>
        <v>0</v>
      </c>
      <c r="BP9" s="797">
        <f>IF('ชื่อ-คะแนน'!$C8="","",IF('ชื่อ-คะแนน'!$D8="ออก","",IF('ชื่อ-คะแนน'!$D8="ย้าย","",IF('ชื่อ-คะแนน'!$D8="พัก","",IF($BP$6="?",$BP$6,$BP$6)))))</f>
        <v>0</v>
      </c>
      <c r="BQ9" s="797">
        <f>IF('ชื่อ-คะแนน'!$C8="","",IF('ชื่อ-คะแนน'!$D8="ออก","",IF('ชื่อ-คะแนน'!$D8="ย้าย","",IF('ชื่อ-คะแนน'!$D8="พัก","",IF($BQ$6="?",$BQ$6,$BQ$6)))))</f>
        <v>0</v>
      </c>
      <c r="BR9" s="798">
        <f>IF('ชื่อ-คะแนน'!$C8="","",IF('ชื่อ-คะแนน'!$D8="ออก","",IF('ชื่อ-คะแนน'!$D8="ย้าย","",IF('ชื่อ-คะแนน'!$D8="พัก","",IF($BR$6="?",$BR$6,$BR$6)))))</f>
        <v>0</v>
      </c>
      <c r="BS9" s="799"/>
      <c r="BT9" s="796">
        <f>IF('ชื่อ-คะแนน'!$C8="","",IF('ชื่อ-คะแนน'!$D8="ออก","",IF('ชื่อ-คะแนน'!$D8="ย้าย","",IF('ชื่อ-คะแนน'!$D8="พัก","",IF($BT$6="?",$BT$6,$BT$6)))))</f>
        <v>0</v>
      </c>
      <c r="BU9" s="797">
        <f>IF('ชื่อ-คะแนน'!$C8="","",IF('ชื่อ-คะแนน'!$D8="ออก","",IF('ชื่อ-คะแนน'!$D8="ย้าย","",IF('ชื่อ-คะแนน'!$D8="พัก","",IF($BU$6="?",$BU$6,$BU$6)))))</f>
        <v>0</v>
      </c>
      <c r="BV9" s="797">
        <f>IF('ชื่อ-คะแนน'!$C8="","",IF('ชื่อ-คะแนน'!$D8="ออก","",IF('ชื่อ-คะแนน'!$D8="ย้าย","",IF('ชื่อ-คะแนน'!$D8="พัก","",IF($BV$6="?",$BV$6,$BV$6)))))</f>
        <v>0</v>
      </c>
      <c r="BW9" s="797">
        <f>IF('ชื่อ-คะแนน'!$C8="","",IF('ชื่อ-คะแนน'!$D8="ออก","",IF('ชื่อ-คะแนน'!$D8="ย้าย","",IF('ชื่อ-คะแนน'!$D8="พัก","",IF($BW$6="?",$BW$6,$BW$6)))))</f>
        <v>0</v>
      </c>
      <c r="BX9" s="798">
        <f>IF('ชื่อ-คะแนน'!$C8="","",IF('ชื่อ-คะแนน'!$D8="ออก","",IF('ชื่อ-คะแนน'!$D8="ย้าย","",IF('ชื่อ-คะแนน'!$D8="พัก","",IF($BX$6="?",$BX$6,$BX$6)))))</f>
        <v>0</v>
      </c>
      <c r="BY9" s="799"/>
      <c r="BZ9" s="796">
        <f>IF('ชื่อ-คะแนน'!$C8="","",IF('ชื่อ-คะแนน'!$D8="ออก","",IF('ชื่อ-คะแนน'!$D8="ย้าย","",IF('ชื่อ-คะแนน'!$D8="พัก","",IF($BZ$6="?",$BZ$6,$BZ$6)))))</f>
        <v>0</v>
      </c>
      <c r="CA9" s="797">
        <f>IF('ชื่อ-คะแนน'!$C8="","",IF('ชื่อ-คะแนน'!$D8="ออก","",IF('ชื่อ-คะแนน'!$D8="ย้าย","",IF('ชื่อ-คะแนน'!$D8="พัก","",IF($CA$6="?",$CA$6,$CA$6)))))</f>
        <v>0</v>
      </c>
      <c r="CB9" s="797">
        <f>IF('ชื่อ-คะแนน'!$C8="","",IF('ชื่อ-คะแนน'!$D8="ออก","",IF('ชื่อ-คะแนน'!$D8="ย้าย","",IF('ชื่อ-คะแนน'!$D8="พัก","",IF($CB$6="?",$CB$6,$CB$6)))))</f>
        <v>0</v>
      </c>
      <c r="CC9" s="797">
        <f>IF('ชื่อ-คะแนน'!$C8="","",IF('ชื่อ-คะแนน'!$D8="ออก","",IF('ชื่อ-คะแนน'!$D8="ย้าย","",IF('ชื่อ-คะแนน'!$D8="พัก","",IF($CC$6="?",$CC$6,$CC$6)))))</f>
        <v>0</v>
      </c>
      <c r="CD9" s="798">
        <f>IF('ชื่อ-คะแนน'!$C8="","",IF('ชื่อ-คะแนน'!$D8="ออก","",IF('ชื่อ-คะแนน'!$D8="ย้าย","",IF('ชื่อ-คะแนน'!$D8="พัก","",IF($CD$6="?",$CD$6,$CD$6)))))</f>
        <v>0</v>
      </c>
      <c r="CE9" s="799"/>
      <c r="CF9" s="796">
        <f>IF('ชื่อ-คะแนน'!$C8="","",IF('ชื่อ-คะแนน'!$D8="ออก","",IF('ชื่อ-คะแนน'!$D8="ย้าย","",IF('ชื่อ-คะแนน'!$D8="พัก","",IF($CF$6="?",$CF$6,$CF$6)))))</f>
        <v>0</v>
      </c>
      <c r="CG9" s="797">
        <f>IF('ชื่อ-คะแนน'!$C8="","",IF('ชื่อ-คะแนน'!$D8="ออก","",IF('ชื่อ-คะแนน'!$D8="ย้าย","",IF('ชื่อ-คะแนน'!$D8="พัก","",IF($CG$6="?",$CG$6,$CG$6)))))</f>
        <v>0</v>
      </c>
      <c r="CH9" s="797">
        <f>IF('ชื่อ-คะแนน'!$C8="","",IF('ชื่อ-คะแนน'!$D8="ออก","",IF('ชื่อ-คะแนน'!$D8="ย้าย","",IF('ชื่อ-คะแนน'!$D8="พัก","",IF($CH$6="?",$CH$6,$CH$6)))))</f>
        <v>0</v>
      </c>
      <c r="CI9" s="797">
        <f>IF('ชื่อ-คะแนน'!$C8="","",IF('ชื่อ-คะแนน'!$D8="ออก","",IF('ชื่อ-คะแนน'!$D8="ย้าย","",IF('ชื่อ-คะแนน'!$D8="พัก","",IF($CI$6="?",$CI$6,$CI$6)))))</f>
        <v>0</v>
      </c>
      <c r="CJ9" s="798">
        <f>IF('ชื่อ-คะแนน'!$C8="","",IF('ชื่อ-คะแนน'!$D8="ออก","",IF('ชื่อ-คะแนน'!$D8="ย้าย","",IF('ชื่อ-คะแนน'!$D8="พัก","",IF($CJ$6="?",$CJ$6,$CJ$6)))))</f>
        <v>0</v>
      </c>
      <c r="CK9" s="799"/>
      <c r="CL9" s="796">
        <f>IF('ชื่อ-คะแนน'!$C8="","",IF('ชื่อ-คะแนน'!$D8="ออก","",IF('ชื่อ-คะแนน'!$D8="ย้าย","",IF('ชื่อ-คะแนน'!$D8="พัก","",IF($CL$6="?",$CL$6,$CL$6)))))</f>
        <v>0</v>
      </c>
      <c r="CM9" s="797">
        <f>IF('ชื่อ-คะแนน'!$C8="","",IF('ชื่อ-คะแนน'!$D8="ออก","",IF('ชื่อ-คะแนน'!$D8="ย้าย","",IF('ชื่อ-คะแนน'!$D8="พัก","",IF($CM$6="?",$CM$6,$CM$6)))))</f>
        <v>0</v>
      </c>
      <c r="CN9" s="797">
        <f>IF('ชื่อ-คะแนน'!$C8="","",IF('ชื่อ-คะแนน'!$D8="ออก","",IF('ชื่อ-คะแนน'!$D8="ย้าย","",IF('ชื่อ-คะแนน'!$D8="พัก","",IF($CN$6="?",$CN$6,$CN$6)))))</f>
        <v>0</v>
      </c>
      <c r="CO9" s="797">
        <f>IF('ชื่อ-คะแนน'!$C8="","",IF('ชื่อ-คะแนน'!$D8="ออก","",IF('ชื่อ-คะแนน'!$D8="ย้าย","",IF('ชื่อ-คะแนน'!$D8="พัก","",IF($CO$6="?",$CO$6,$CO$6)))))</f>
        <v>0</v>
      </c>
      <c r="CP9" s="798">
        <f>IF('ชื่อ-คะแนน'!$C8="","",IF('ชื่อ-คะแนน'!$D8="ออก","",IF('ชื่อ-คะแนน'!$D8="ย้าย","",IF('ชื่อ-คะแนน'!$D8="พัก","",IF($CP$6="?",$CP$6,$CP$6)))))</f>
        <v>0</v>
      </c>
      <c r="CQ9" s="799"/>
      <c r="CR9" s="796">
        <f>IF('ชื่อ-คะแนน'!$C8="","",IF('ชื่อ-คะแนน'!$D8="ออก","",IF('ชื่อ-คะแนน'!$D8="ย้าย","",IF('ชื่อ-คะแนน'!$D8="พัก","",IF($CR$6="?",$CR$6,$CR$6)))))</f>
        <v>0</v>
      </c>
      <c r="CS9" s="797">
        <f>IF('ชื่อ-คะแนน'!$C8="","",IF('ชื่อ-คะแนน'!$D8="ออก","",IF('ชื่อ-คะแนน'!$D8="ย้าย","",IF('ชื่อ-คะแนน'!$D8="พัก","",IF($CS$6="?",$CS$6,$CS$6)))))</f>
        <v>0</v>
      </c>
      <c r="CT9" s="797">
        <f>IF('ชื่อ-คะแนน'!$C8="","",IF('ชื่อ-คะแนน'!$D8="ออก","",IF('ชื่อ-คะแนน'!$D8="ย้าย","",IF('ชื่อ-คะแนน'!$D8="พัก","",IF($CT$6="?",$CT$6,$CT$6)))))</f>
        <v>0</v>
      </c>
      <c r="CU9" s="797">
        <f>IF('ชื่อ-คะแนน'!$C8="","",IF('ชื่อ-คะแนน'!$D8="ออก","",IF('ชื่อ-คะแนน'!$D8="ย้าย","",IF('ชื่อ-คะแนน'!$D8="พัก","",IF($CU$6="?",$CU$6,$CU$6)))))</f>
        <v>0</v>
      </c>
      <c r="CV9" s="798">
        <f>IF('ชื่อ-คะแนน'!$C8="","",IF('ชื่อ-คะแนน'!$D8="ออก","",IF('ชื่อ-คะแนน'!$D8="ย้าย","",IF('ชื่อ-คะแนน'!$D8="พัก","",IF($CV$6="?",$CV$6,$CV$6)))))</f>
        <v>0</v>
      </c>
      <c r="CW9" s="799"/>
      <c r="CX9" s="796">
        <f>IF('ชื่อ-คะแนน'!$C8="","",IF('ชื่อ-คะแนน'!$D8="ออก","",IF('ชื่อ-คะแนน'!$D8="ย้าย","",IF('ชื่อ-คะแนน'!$D8="พัก","",IF($CX$6="?",$CX$6,$CX$6)))))</f>
        <v>0</v>
      </c>
      <c r="CY9" s="797">
        <f>IF('ชื่อ-คะแนน'!$C8="","",IF('ชื่อ-คะแนน'!$D8="ออก","",IF('ชื่อ-คะแนน'!$D8="ย้าย","",IF('ชื่อ-คะแนน'!$D8="พัก","",IF($CY$6="?",$CY$6,$CY$6)))))</f>
        <v>0</v>
      </c>
      <c r="CZ9" s="797">
        <f>IF('ชื่อ-คะแนน'!$C8="","",IF('ชื่อ-คะแนน'!$D8="ออก","",IF('ชื่อ-คะแนน'!$D8="ย้าย","",IF('ชื่อ-คะแนน'!$D8="พัก","",IF($CZ$6="?",$CZ$6,$CZ$6)))))</f>
        <v>0</v>
      </c>
      <c r="DA9" s="797">
        <f>IF('ชื่อ-คะแนน'!$C8="","",IF('ชื่อ-คะแนน'!$D8="ออก","",IF('ชื่อ-คะแนน'!$D8="ย้าย","",IF('ชื่อ-คะแนน'!$D8="พัก","",IF($DA$6="?",$DA$6,$DA$6)))))</f>
        <v>0</v>
      </c>
      <c r="DB9" s="798">
        <f>IF('ชื่อ-คะแนน'!$C8="","",IF('ชื่อ-คะแนน'!$D8="ออก","",IF('ชื่อ-คะแนน'!$D8="ย้าย","",IF('ชื่อ-คะแนน'!$D8="พัก","",IF($DB$6="?",$DB$6,$DB$6)))))</f>
        <v>0</v>
      </c>
      <c r="DC9" s="799"/>
      <c r="DD9" s="1419">
        <f>IF('ชื่อ-คะแนน'!$C8="","",IF('ชื่อ-คะแนน'!$D8="ออก","",IF('ชื่อ-คะแนน'!$D8="ย้าย","",IF('ชื่อ-คะแนน'!$D8="พัก","",IF($DD$6="?",$DD$6,$DD$6)))))</f>
        <v>0</v>
      </c>
      <c r="DE9" s="1420">
        <f>IF('ชื่อ-คะแนน'!$C8="","",IF('ชื่อ-คะแนน'!$D8="ออก","",IF('ชื่อ-คะแนน'!$D8="ย้าย","",IF('ชื่อ-คะแนน'!$D8="พัก","",IF($DE$6="?",$DE$6,$DE$6)))))</f>
        <v>0</v>
      </c>
      <c r="DF9" s="1420">
        <f>IF('ชื่อ-คะแนน'!$C8="","",IF('ชื่อ-คะแนน'!$D8="ออก","",IF('ชื่อ-คะแนน'!$D8="ย้าย","",IF('ชื่อ-คะแนน'!$D8="พัก","",IF($DF$6="?",$DF$6,$DF$6)))))</f>
        <v>0</v>
      </c>
      <c r="DG9" s="1420">
        <f>IF('ชื่อ-คะแนน'!$C8="","",IF('ชื่อ-คะแนน'!$D8="ออก","",IF('ชื่อ-คะแนน'!$D8="ย้าย","",IF('ชื่อ-คะแนน'!$D8="พัก","",IF($DG$6="?",$DG$6,$DG$6)))))</f>
        <v>0</v>
      </c>
      <c r="DH9" s="1421">
        <f>IF('ชื่อ-คะแนน'!$C8="","",IF('ชื่อ-คะแนน'!$D8="ออก","",IF('ชื่อ-คะแนน'!$D8="ย้าย","",IF('ชื่อ-คะแนน'!$D8="พัก","",IF($DH$6="?",$DH$6,$DH$6)))))</f>
        <v>0</v>
      </c>
      <c r="DI9" s="799"/>
      <c r="DJ9" s="796">
        <f>IF('ชื่อ-คะแนน'!$C8="","",IF('ชื่อ-คะแนน'!$D8="ออก","",IF('ชื่อ-คะแนน'!$D8="ย้าย","",IF('ชื่อ-คะแนน'!$D8="พัก","",IF($DJ$6="?",$DJ$6,$DJ$6)))))</f>
        <v>0</v>
      </c>
      <c r="DK9" s="797">
        <f>IF('ชื่อ-คะแนน'!$C8="","",IF('ชื่อ-คะแนน'!$D8="ออก","",IF('ชื่อ-คะแนน'!$D8="ย้าย","",IF('ชื่อ-คะแนน'!$D8="พัก","",IF($DK$6="?",$DK$6,$DK$6)))))</f>
        <v>0</v>
      </c>
      <c r="DL9" s="797">
        <f>IF('ชื่อ-คะแนน'!$C8="","",IF('ชื่อ-คะแนน'!$D8="ออก","",IF('ชื่อ-คะแนน'!$D8="ย้าย","",IF('ชื่อ-คะแนน'!$D8="พัก","",IF($DL$6="?",$DL$6,$DL$6)))))</f>
        <v>0</v>
      </c>
      <c r="DM9" s="797">
        <f>IF('ชื่อ-คะแนน'!$C8="","",IF('ชื่อ-คะแนน'!$D8="ออก","",IF('ชื่อ-คะแนน'!$D8="ย้าย","",IF('ชื่อ-คะแนน'!$D8="พัก","",IF($DM$6="?",$DM$6,$DM$6)))))</f>
        <v>0</v>
      </c>
      <c r="DN9" s="798">
        <f>IF('ชื่อ-คะแนน'!$C8="","",IF('ชื่อ-คะแนน'!$D8="ออก","",IF('ชื่อ-คะแนน'!$D8="ย้าย","",IF('ชื่อ-คะแนน'!$D8="พัก","",IF($DN$6="?",$DN$6,$DN$6)))))</f>
        <v>0</v>
      </c>
      <c r="DO9" s="799"/>
      <c r="DP9" s="800">
        <f>IF('ชื่อ-คะแนน'!$C8="","",IF('ชื่อ-คะแนน'!$D8="ออก","",IF('ชื่อ-คะแนน'!$D8="ย้าย","",IF('ชื่อ-คะแนน'!$D8="พัก","",IF($DP$6="?",$DP$6,$DP$6)))))</f>
        <v>0</v>
      </c>
      <c r="DQ9" s="801">
        <f>IF('ชื่อ-คะแนน'!$C8="","",IF('ชื่อ-คะแนน'!$D8="ออก","",IF('ชื่อ-คะแนน'!$D8="ย้าย","",IF('ชื่อ-คะแนน'!$D8="พัก","",IF($DQ$6="?",$DQ$6,$DQ$6)))))</f>
        <v>0</v>
      </c>
      <c r="DR9" s="801">
        <f>IF('ชื่อ-คะแนน'!$C8="","",IF('ชื่อ-คะแนน'!$D8="ออก","",IF('ชื่อ-คะแนน'!$D8="ย้าย","",IF('ชื่อ-คะแนน'!$D8="พัก","",IF($DR$6="?",$DR$6,$DR$6)))))</f>
        <v>0</v>
      </c>
      <c r="DS9" s="801">
        <f>IF('ชื่อ-คะแนน'!$C8="","",IF('ชื่อ-คะแนน'!$D8="ออก","",IF('ชื่อ-คะแนน'!$D8="ย้าย","",IF('ชื่อ-คะแนน'!$D8="พัก","",IF($DS$6="?",$DS$6,$DS$6)))))</f>
        <v>0</v>
      </c>
      <c r="DT9" s="802">
        <f>IF('ชื่อ-คะแนน'!$C8="","",IF('ชื่อ-คะแนน'!$D8="ออก","",IF('ชื่อ-คะแนน'!$D8="ย้าย","",IF('ชื่อ-คะแนน'!$D8="พัก","",IF($DT$6="?",$DT$6,$DT$6)))))</f>
        <v>0</v>
      </c>
      <c r="DU9" s="799"/>
      <c r="DV9" s="796">
        <f>IF('ชื่อ-คะแนน'!$C8="","",IF('ชื่อ-คะแนน'!$D8="ออก","",IF('ชื่อ-คะแนน'!$D8="ย้าย","",IF('ชื่อ-คะแนน'!$D8="พัก","",IF($DV$6="?",$DV$6,$DV$6)))))</f>
        <v>0</v>
      </c>
      <c r="DW9" s="797">
        <f>IF('ชื่อ-คะแนน'!$C8="","",IF('ชื่อ-คะแนน'!$D8="ออก","",IF('ชื่อ-คะแนน'!$D8="ย้าย","",IF('ชื่อ-คะแนน'!$D8="พัก","",IF($DW$6="?",$DW$6,$DW$6)))))</f>
        <v>0</v>
      </c>
      <c r="DX9" s="797">
        <f>IF('ชื่อ-คะแนน'!$C8="","",IF('ชื่อ-คะแนน'!$D8="ออก","",IF('ชื่อ-คะแนน'!$D8="ย้าย","",IF('ชื่อ-คะแนน'!$D8="พัก","",IF($DX$6="?",$DX$6,$DX$6)))))</f>
        <v>0</v>
      </c>
      <c r="DY9" s="797">
        <f>IF('ชื่อ-คะแนน'!$C8="","",IF('ชื่อ-คะแนน'!$D8="ออก","",IF('ชื่อ-คะแนน'!$D8="ย้าย","",IF('ชื่อ-คะแนน'!$D8="พัก","",IF($DY$6="?",$DY$6,$DY$6)))))</f>
        <v>0</v>
      </c>
      <c r="DZ9" s="798">
        <f>IF('ชื่อ-คะแนน'!$C8="","",IF('ชื่อ-คะแนน'!$D8="ออก","",IF('ชื่อ-คะแนน'!$D8="ย้าย","",IF('ชื่อ-คะแนน'!$D8="พัก","",IF($DZ$6="?",$DZ$6,$DZ$6)))))</f>
        <v>0</v>
      </c>
      <c r="EA9" s="799"/>
      <c r="EB9" s="796">
        <f>IF('ชื่อ-คะแนน'!$C8="","",IF('ชื่อ-คะแนน'!$D8="ออก","",IF('ชื่อ-คะแนน'!$D8="ย้าย","",IF('ชื่อ-คะแนน'!$D8="พัก","",IF($EB$6="?",$EB$6,$EB$6)))))</f>
        <v>0</v>
      </c>
      <c r="EC9" s="797">
        <f>IF('ชื่อ-คะแนน'!$C8="","",IF('ชื่อ-คะแนน'!$D8="ออก","",IF('ชื่อ-คะแนน'!$D8="ย้าย","",IF('ชื่อ-คะแนน'!$D8="พัก","",IF($EC$6="?",$EC$6,$EC$6)))))</f>
        <v>0</v>
      </c>
      <c r="ED9" s="797">
        <f>IF('ชื่อ-คะแนน'!$C8="","",IF('ชื่อ-คะแนน'!$D8="ออก","",IF('ชื่อ-คะแนน'!$D8="ย้าย","",IF('ชื่อ-คะแนน'!$D8="พัก","",IF($ED$6="?",$ED$6,$ED$6)))))</f>
        <v>0</v>
      </c>
      <c r="EE9" s="797">
        <f>IF('ชื่อ-คะแนน'!$C8="","",IF('ชื่อ-คะแนน'!$D8="ออก","",IF('ชื่อ-คะแนน'!$D8="ย้าย","",IF('ชื่อ-คะแนน'!$D8="พัก","",IF($EE$6="?",$EE$6,$EE$6)))))</f>
        <v>0</v>
      </c>
      <c r="EF9" s="798">
        <f>IF('ชื่อ-คะแนน'!$C8="","",IF('ชื่อ-คะแนน'!$D8="ออก","",IF('ชื่อ-คะแนน'!$D8="ย้าย","",IF('ชื่อ-คะแนน'!$D8="พัก","",IF($EF$6="?",$EF$6,$EF$6)))))</f>
        <v>0</v>
      </c>
      <c r="EG9" s="803"/>
      <c r="EH9" s="804" t="str">
        <f>IF('ชื่อ-คะแนน'!C8="","",COUNTIF(E9:DZ9,"ป")+COUNTIF(E9:DZ9,"ล")+COUNTIF(E9:DZ9,"ข")+COUNTIF(E9:DZ9,"ร")+COUNTIF(E9:DZ9,"อ")+COUNTIF(E9:DZ9,"ก")+COUNTIF(E9:DZ9,"ฟ")+COUNTIF(E9:DZ9,"ด")+COUNTIF(E9:DZ9,"ย"))&amp;IF('ชื่อ-คะแนน'!C8="","","/")&amp;IF('ชื่อ-คะแนน'!C8="","",SUM($F$6:$DZ$6)-SUM(F9:DZ9))</f>
        <v>0/1</v>
      </c>
      <c r="EI9" s="805">
        <f>IF('ชื่อ-คะแนน'!C8="","",COUNTIF(F9:EF9,"/")+SUM(F9:EF9))</f>
        <v>0</v>
      </c>
      <c r="EJ9" s="758"/>
      <c r="EK9" s="778" t="str">
        <f>IF('ชื่อ-คะแนน'!C8="","",IF(EI9=0,"",IF(EI9&gt;$EI$3-$EI$4,"-",$EI$3-$EI$4-EI9)))</f>
        <v/>
      </c>
      <c r="EL9" s="760" t="str">
        <f>IF('ชื่อ-คะแนน'!C8="","",IF(EI9=0,"",(EI9/$EI$3)*100))</f>
        <v/>
      </c>
      <c r="EM9" s="792" t="str">
        <f t="shared" si="1"/>
        <v>-</v>
      </c>
      <c r="EN9" s="793" t="str">
        <f>IF(EL9&lt;59.5,"ซ้ำ",IF(EL9&lt;79.5,EK9,"-"))</f>
        <v>-</v>
      </c>
      <c r="EP9" s="1365">
        <v>1.5</v>
      </c>
      <c r="EQ9" s="1357">
        <f>EQ1*3</f>
        <v>54</v>
      </c>
      <c r="ER9" s="1412">
        <f t="shared" si="0"/>
        <v>11</v>
      </c>
    </row>
    <row r="10" spans="1:148" s="141" customFormat="1" ht="18" customHeight="1" thickBot="1" x14ac:dyDescent="0.55000000000000004">
      <c r="A10" s="142">
        <f>'ชื่อ-คะแนน'!A9</f>
        <v>4</v>
      </c>
      <c r="B10" s="794" t="str">
        <f>'ชื่อ-คะแนน'!B9</f>
        <v>12709</v>
      </c>
      <c r="C10" s="1309" t="str">
        <f>'ชื่อ-คะแนน'!C9</f>
        <v>สามเณร จิรกิตติ์  แก้วน้อย</v>
      </c>
      <c r="D10" s="795" t="str">
        <f>'ชื่อ-คะแนน'!D9</f>
        <v>เรียน</v>
      </c>
      <c r="E10" s="781" t="str">
        <f>'ชื่อ-คะแนน'!E9</f>
        <v/>
      </c>
      <c r="F10" s="796">
        <f>IF('ชื่อ-คะแนน'!$C9="","",IF('ชื่อ-คะแนน'!$D9="ออก","",IF('ชื่อ-คะแนน'!$D9="ย้าย","",IF('ชื่อ-คะแนน'!$D9="พัก","",IF(F$6="?",F$6,F$6)))))</f>
        <v>0</v>
      </c>
      <c r="G10" s="797">
        <f>IF('ชื่อ-คะแนน'!C9="","",IF('ชื่อ-คะแนน'!$D9="ออก","",IF('ชื่อ-คะแนน'!$D9="ย้าย","",IF('ชื่อ-คะแนน'!$D9="พัก","",IF(G$6="?",G$6,G$6)))))</f>
        <v>0</v>
      </c>
      <c r="H10" s="797">
        <f>IF('ชื่อ-คะแนน'!C9="","",IF('ชื่อ-คะแนน'!$D9="ออก","",IF('ชื่อ-คะแนน'!$D9="ย้าย","",IF('ชื่อ-คะแนน'!$D9="พัก","",IF(H$6="?",H$6,H$6)))))</f>
        <v>0</v>
      </c>
      <c r="I10" s="797">
        <f>IF('ชื่อ-คะแนน'!G9="","",IF('ชื่อ-คะแนน'!$D9="ออก","",IF('ชื่อ-คะแนน'!$D9="ย้าย","",IF('ชื่อ-คะแนน'!$D9="พัก","",IF(I$6="?",I$6,$I$6)))))</f>
        <v>0</v>
      </c>
      <c r="J10" s="798">
        <f>IF('ชื่อ-คะแนน'!$C9="","",IF('ชื่อ-คะแนน'!$D9="ออก","",IF('ชื่อ-คะแนน'!$D9="ย้าย","",IF('ชื่อ-คะแนน'!$D9="พัก","",IF(J$6="?",J$6,J$6)))))</f>
        <v>0</v>
      </c>
      <c r="K10" s="799"/>
      <c r="L10" s="796">
        <f>IF('ชื่อ-คะแนน'!$C9="","",IF('ชื่อ-คะแนน'!$D9="ออก","",IF('ชื่อ-คะแนน'!$D9="ย้าย","",IF('ชื่อ-คะแนน'!$D9="พัก","",IF(L$6="?",L$6,L$6)))))</f>
        <v>0</v>
      </c>
      <c r="M10" s="797">
        <f>IF('ชื่อ-คะแนน'!$C9="","",IF('ชื่อ-คะแนน'!$D9="ออก","",IF('ชื่อ-คะแนน'!$D9="ย้าย","",IF('ชื่อ-คะแนน'!$D9="พัก","",IF(M$6="?",M$6,M$6)))))</f>
        <v>0</v>
      </c>
      <c r="N10" s="797">
        <f>IF('ชื่อ-คะแนน'!$C9="","",IF('ชื่อ-คะแนน'!$D9="ออก","",IF('ชื่อ-คะแนน'!$D9="ย้าย","",IF('ชื่อ-คะแนน'!$D9="พัก","",IF(N$6="?",N$6,N$6)))))</f>
        <v>0</v>
      </c>
      <c r="O10" s="797">
        <f>IF('ชื่อ-คะแนน'!$C9="","",IF('ชื่อ-คะแนน'!$D9="ออก","",IF('ชื่อ-คะแนน'!$D9="ย้าย","",IF('ชื่อ-คะแนน'!$D9="พัก","",IF(O$6="?",O$6,O$6)))))</f>
        <v>0</v>
      </c>
      <c r="P10" s="798">
        <f>IF('ชื่อ-คะแนน'!$C9="","",IF('ชื่อ-คะแนน'!$D9="ออก","",IF('ชื่อ-คะแนน'!$D9="ย้าย","",IF('ชื่อ-คะแนน'!$D9="พัก","",IF(P$6="?",P$6,P$6)))))</f>
        <v>0</v>
      </c>
      <c r="Q10" s="799"/>
      <c r="R10" s="796">
        <f>IF('ชื่อ-คะแนน'!$C9="","",IF('ชื่อ-คะแนน'!$D9="ออก","",IF('ชื่อ-คะแนน'!$D9="ย้าย","",IF('ชื่อ-คะแนน'!$D9="พัก","",IF(R$6="?",R$6,R$6)))))</f>
        <v>0</v>
      </c>
      <c r="S10" s="797">
        <f>IF('ชื่อ-คะแนน'!$C9="","",IF('ชื่อ-คะแนน'!$D9="ออก","",IF('ชื่อ-คะแนน'!$D9="ย้าย","",IF('ชื่อ-คะแนน'!$D9="พัก","",IF(S$6="?",S$6,S$6)))))</f>
        <v>0</v>
      </c>
      <c r="T10" s="797">
        <f>IF('ชื่อ-คะแนน'!$C9="","",IF('ชื่อ-คะแนน'!$D9="ออก","",IF('ชื่อ-คะแนน'!$D9="ย้าย","",IF('ชื่อ-คะแนน'!$D9="พัก","",IF(T$6="?",T$6,T$6)))))</f>
        <v>0</v>
      </c>
      <c r="U10" s="797">
        <f>IF('ชื่อ-คะแนน'!$C9="","",IF('ชื่อ-คะแนน'!$D9="ออก","",IF('ชื่อ-คะแนน'!$D9="ย้าย","",IF('ชื่อ-คะแนน'!$D9="พัก","",IF(U$6="?",U$6,U$6)))))</f>
        <v>0</v>
      </c>
      <c r="V10" s="798">
        <f>IF('ชื่อ-คะแนน'!$C9="","",IF('ชื่อ-คะแนน'!$D9="ออก","",IF('ชื่อ-คะแนน'!$D9="ย้าย","",IF('ชื่อ-คะแนน'!$D9="พัก","",IF(V$6="?",V$6,V$6)))))</f>
        <v>0</v>
      </c>
      <c r="W10" s="799"/>
      <c r="X10" s="796">
        <f>IF('ชื่อ-คะแนน'!$C9="","",IF('ชื่อ-คะแนน'!$D9="ออก","",IF('ชื่อ-คะแนน'!$D9="ย้าย","",IF('ชื่อ-คะแนน'!$D9="พัก","",IF(X$6="?",X$6,X$6)))))</f>
        <v>0</v>
      </c>
      <c r="Y10" s="797">
        <f>IF('ชื่อ-คะแนน'!$C9="","",IF('ชื่อ-คะแนน'!$D9="ออก","",IF('ชื่อ-คะแนน'!$D9="ย้าย","",IF('ชื่อ-คะแนน'!$D9="พัก","",IF(Y$6="?",Y$6,Y$6)))))</f>
        <v>0</v>
      </c>
      <c r="Z10" s="797">
        <f>IF('ชื่อ-คะแนน'!$C9="","",IF('ชื่อ-คะแนน'!$D9="ออก","",IF('ชื่อ-คะแนน'!$D9="ย้าย","",IF('ชื่อ-คะแนน'!$D9="พัก","",IF(Z$6="?",Z$6,Z$6)))))</f>
        <v>0</v>
      </c>
      <c r="AA10" s="797">
        <f>IF('ชื่อ-คะแนน'!$C9="","",IF('ชื่อ-คะแนน'!$D9="ออก","",IF('ชื่อ-คะแนน'!$D9="ย้าย","",IF('ชื่อ-คะแนน'!$D9="พัก","",IF(AA$6="?",AA$6,AA$6)))))</f>
        <v>0</v>
      </c>
      <c r="AB10" s="798">
        <f>IF('ชื่อ-คะแนน'!$C9="","",IF('ชื่อ-คะแนน'!$D9="ออก","",IF('ชื่อ-คะแนน'!$D9="ย้าย","",IF('ชื่อ-คะแนน'!$D9="พัก","",IF(AB$6="?",AB$6,AB$6)))))</f>
        <v>0</v>
      </c>
      <c r="AC10" s="799"/>
      <c r="AD10" s="796">
        <f>IF('ชื่อ-คะแนน'!$C9="","",IF('ชื่อ-คะแนน'!$D9="ออก","",IF('ชื่อ-คะแนน'!$D9="ย้าย","",IF('ชื่อ-คะแนน'!$D9="พัก","",IF(AD$6="?",AD$6,AD$6)))))</f>
        <v>0</v>
      </c>
      <c r="AE10" s="797">
        <f>IF('ชื่อ-คะแนน'!$C9="","",IF('ชื่อ-คะแนน'!$D9="ออก","",IF('ชื่อ-คะแนน'!$D9="ย้าย","",IF('ชื่อ-คะแนน'!$D9="พัก","",IF(AE$6="?",AE$6,AE$6)))))</f>
        <v>0</v>
      </c>
      <c r="AF10" s="797">
        <f>IF('ชื่อ-คะแนน'!$C9="","",IF('ชื่อ-คะแนน'!$D9="ออก","",IF('ชื่อ-คะแนน'!$D9="ย้าย","",IF('ชื่อ-คะแนน'!$D9="พัก","",IF(AF$6="?",AF$6,AF$6)))))</f>
        <v>0</v>
      </c>
      <c r="AG10" s="797">
        <f>IF('ชื่อ-คะแนน'!$C9="","",IF('ชื่อ-คะแนน'!$D9="ออก","",IF('ชื่อ-คะแนน'!$D9="ย้าย","",IF('ชื่อ-คะแนน'!$D9="พัก","",IF($AG$6="?",$AG$6,$AG$6)))))</f>
        <v>0</v>
      </c>
      <c r="AH10" s="798">
        <f>IF('ชื่อ-คะแนน'!$C9="","",IF('ชื่อ-คะแนน'!$D9="ออก","",IF('ชื่อ-คะแนน'!$D9="ย้าย","",IF('ชื่อ-คะแนน'!$D9="พัก","",IF($AH$6="?",$AH$6,$AH$6)))))</f>
        <v>0</v>
      </c>
      <c r="AI10" s="799"/>
      <c r="AJ10" s="796">
        <f>IF('ชื่อ-คะแนน'!$C9="","",IF('ชื่อ-คะแนน'!$D9="ออก","",IF('ชื่อ-คะแนน'!$D9="ย้าย","",IF('ชื่อ-คะแนน'!$D9="พัก","",IF($AJ$6="?",$AJ$6,$AJ$6)))))</f>
        <v>0</v>
      </c>
      <c r="AK10" s="797">
        <f>IF('ชื่อ-คะแนน'!$C9="","",IF('ชื่อ-คะแนน'!$D9="ออก","",IF('ชื่อ-คะแนน'!$D9="ย้าย","",IF('ชื่อ-คะแนน'!$D9="พัก","",IF($AK$6="?",$AK$6,$AK$6)))))</f>
        <v>0</v>
      </c>
      <c r="AL10" s="797">
        <f>IF('ชื่อ-คะแนน'!$C9="","",IF('ชื่อ-คะแนน'!$D9="ออก","",IF('ชื่อ-คะแนน'!$D9="ย้าย","",IF('ชื่อ-คะแนน'!$D9="พัก","",IF($AL$6="?",$AL$6,$AL$6)))))</f>
        <v>0</v>
      </c>
      <c r="AM10" s="797">
        <f>IF('ชื่อ-คะแนน'!$C9="","",IF('ชื่อ-คะแนน'!$D9="ออก","",IF('ชื่อ-คะแนน'!$D9="ย้าย","",IF('ชื่อ-คะแนน'!$D9="พัก","",IF($AM$6="?",$AM$6,$AM$6)))))</f>
        <v>0</v>
      </c>
      <c r="AN10" s="798">
        <f>IF('ชื่อ-คะแนน'!$C9="","",IF('ชื่อ-คะแนน'!$D9="ออก","",IF('ชื่อ-คะแนน'!$D9="ย้าย","",IF('ชื่อ-คะแนน'!$D9="พัก","",IF($AN$6="?",$AN$6,$AN$6)))))</f>
        <v>0</v>
      </c>
      <c r="AO10" s="799"/>
      <c r="AP10" s="796">
        <f>IF('ชื่อ-คะแนน'!$C9="","",IF('ชื่อ-คะแนน'!$D9="ออก","",IF('ชื่อ-คะแนน'!$D9="ย้าย","",IF('ชื่อ-คะแนน'!$D9="พัก","",IF($AP$6="?",$AP$6,$AP$6)))))</f>
        <v>0</v>
      </c>
      <c r="AQ10" s="797">
        <f>IF('ชื่อ-คะแนน'!$C9="","",IF('ชื่อ-คะแนน'!$D9="ออก","",IF('ชื่อ-คะแนน'!$D9="ย้าย","",IF('ชื่อ-คะแนน'!$D9="พัก","",IF($AQ$6="?",$AQ$6,$AQ$6)))))</f>
        <v>0</v>
      </c>
      <c r="AR10" s="797">
        <f>IF('ชื่อ-คะแนน'!$C9="","",IF('ชื่อ-คะแนน'!$D9="ออก","",IF('ชื่อ-คะแนน'!$D9="ย้าย","",IF('ชื่อ-คะแนน'!$D9="พัก","",IF($AR$6="?",$AR$6,$AR$6)))))</f>
        <v>0</v>
      </c>
      <c r="AS10" s="797">
        <f>IF('ชื่อ-คะแนน'!$C9="","",IF('ชื่อ-คะแนน'!$D9="ออก","",IF('ชื่อ-คะแนน'!$D9="ย้าย","",IF('ชื่อ-คะแนน'!$D9="พัก","",IF($AS$6="?",$AS$6,$AS$6)))))</f>
        <v>0</v>
      </c>
      <c r="AT10" s="798">
        <f>IF('ชื่อ-คะแนน'!$C9="","",IF('ชื่อ-คะแนน'!$D9="ออก","",IF('ชื่อ-คะแนน'!$D9="ย้าย","",IF('ชื่อ-คะแนน'!$D9="พัก","",IF($AT$6="?",$AT$6,$AT$6)))))</f>
        <v>0</v>
      </c>
      <c r="AU10" s="799"/>
      <c r="AV10" s="796">
        <f>IF('ชื่อ-คะแนน'!$C9="","",IF('ชื่อ-คะแนน'!$D9="ออก","",IF('ชื่อ-คะแนน'!$D9="ย้าย","",IF('ชื่อ-คะแนน'!$D9="พัก","",IF($AV$6="?",$AV$6,$AV$6)))))</f>
        <v>0</v>
      </c>
      <c r="AW10" s="797">
        <f>IF('ชื่อ-คะแนน'!$C9="","",IF('ชื่อ-คะแนน'!$D9="ออก","",IF('ชื่อ-คะแนน'!$D9="ย้าย","",IF('ชื่อ-คะแนน'!$D9="พัก","",IF($AW$6="?",$AW$6,$AW$6)))))</f>
        <v>0</v>
      </c>
      <c r="AX10" s="797">
        <f>IF('ชื่อ-คะแนน'!$C9="","",IF('ชื่อ-คะแนน'!$D9="ออก","",IF('ชื่อ-คะแนน'!$D9="ย้าย","",IF('ชื่อ-คะแนน'!$D9="พัก","",IF($AX$6="?",$AX$6,$AX$6)))))</f>
        <v>0</v>
      </c>
      <c r="AY10" s="797">
        <f>IF('ชื่อ-คะแนน'!$C9="","",IF('ชื่อ-คะแนน'!$D9="ออก","",IF('ชื่อ-คะแนน'!$D9="ย้าย","",IF('ชื่อ-คะแนน'!$D9="พัก","",IF($AY$6="?",$AY$6,$AY$6)))))</f>
        <v>0</v>
      </c>
      <c r="AZ10" s="798">
        <f>IF('ชื่อ-คะแนน'!$C9="","",IF('ชื่อ-คะแนน'!$D9="ออก","",IF('ชื่อ-คะแนน'!$D9="ย้าย","",IF('ชื่อ-คะแนน'!$D9="พัก","",IF($AZ$6="?",$AZ$6,$AZ$6)))))</f>
        <v>0</v>
      </c>
      <c r="BA10" s="799"/>
      <c r="BB10" s="1419">
        <f>IF('ชื่อ-คะแนน'!$C9="","",IF('ชื่อ-คะแนน'!$D9="ออก","",IF('ชื่อ-คะแนน'!$D9="ย้าย","",IF('ชื่อ-คะแนน'!$D9="พัก","",IF($BB$6="?",$BB$6,$BB$6)))))</f>
        <v>0</v>
      </c>
      <c r="BC10" s="1420">
        <f>IF('ชื่อ-คะแนน'!$C9="","",IF('ชื่อ-คะแนน'!$D9="ออก","",IF('ชื่อ-คะแนน'!$D9="ย้าย","",IF('ชื่อ-คะแนน'!$D9="พัก","",IF($BC$6="?",$BC$6,$BC$6)))))</f>
        <v>0</v>
      </c>
      <c r="BD10" s="1420">
        <f>IF('ชื่อ-คะแนน'!$C9="","",IF('ชื่อ-คะแนน'!$D9="ออก","",IF('ชื่อ-คะแนน'!$D9="ย้าย","",IF('ชื่อ-คะแนน'!$D9="พัก","",IF($BD$6="?",$BD$6,$BD$6)))))</f>
        <v>0</v>
      </c>
      <c r="BE10" s="1420">
        <f>IF('ชื่อ-คะแนน'!$C9="","",IF('ชื่อ-คะแนน'!$D9="ออก","",IF('ชื่อ-คะแนน'!$D9="ย้าย","",IF('ชื่อ-คะแนน'!$D9="พัก","",IF($BE$6="?",$BE$6,$BE$6)))))</f>
        <v>0</v>
      </c>
      <c r="BF10" s="1421">
        <f>IF('ชื่อ-คะแนน'!$C9="","",IF('ชื่อ-คะแนน'!$D9="ออก","",IF('ชื่อ-คะแนน'!$D9="ย้าย","",IF('ชื่อ-คะแนน'!$D9="พัก","",IF($BF$6="?",$BF$6,$BF$6)))))</f>
        <v>0</v>
      </c>
      <c r="BG10" s="799"/>
      <c r="BH10" s="800">
        <f>IF('ชื่อ-คะแนน'!$C9="","",IF('ชื่อ-คะแนน'!$D9="ออก","",IF('ชื่อ-คะแนน'!$D9="ย้าย","",IF('ชื่อ-คะแนน'!$D9="พัก","",IF($BH$6="?",$BH$6,$BH$6)))))</f>
        <v>0</v>
      </c>
      <c r="BI10" s="801">
        <f>IF('ชื่อ-คะแนน'!$C9="","",IF('ชื่อ-คะแนน'!$D9="ออก","",IF('ชื่อ-คะแนน'!$D9="ย้าย","",IF('ชื่อ-คะแนน'!$D9="พัก","",IF($BI$6="?",$BI$6,$BI$6)))))</f>
        <v>0</v>
      </c>
      <c r="BJ10" s="801">
        <f>IF('ชื่อ-คะแนน'!$C9="","",IF('ชื่อ-คะแนน'!$D9="ออก","",IF('ชื่อ-คะแนน'!$D9="ย้าย","",IF('ชื่อ-คะแนน'!$D9="พัก","",IF($BJ$6="?",$BJ$6,$BJ$6)))))</f>
        <v>0</v>
      </c>
      <c r="BK10" s="801">
        <f>IF('ชื่อ-คะแนน'!$C9="","",IF('ชื่อ-คะแนน'!$D9="ออก","",IF('ชื่อ-คะแนน'!$D9="ย้าย","",IF('ชื่อ-คะแนน'!$D9="พัก","",IF($BK$6="?",$BK$6,$BK$6)))))</f>
        <v>0</v>
      </c>
      <c r="BL10" s="802">
        <f>IF('ชื่อ-คะแนน'!$C9="","",IF('ชื่อ-คะแนน'!$D9="ออก","",IF('ชื่อ-คะแนน'!$D9="ย้าย","",IF('ชื่อ-คะแนน'!$D9="พัก","",IF($BL$6="?",$BL$6,$BL$6)))))</f>
        <v>0</v>
      </c>
      <c r="BM10" s="799"/>
      <c r="BN10" s="796">
        <f>IF('ชื่อ-คะแนน'!$C9="","",IF('ชื่อ-คะแนน'!$D9="ออก","",IF('ชื่อ-คะแนน'!$D9="ย้าย","",IF('ชื่อ-คะแนน'!$D9="พัก","",IF($BN$6="?",$BN$6,$BN$6)))))</f>
        <v>0</v>
      </c>
      <c r="BO10" s="797">
        <f>IF('ชื่อ-คะแนน'!$C9="","",IF('ชื่อ-คะแนน'!$D9="ออก","",IF('ชื่อ-คะแนน'!$D9="ย้าย","",IF('ชื่อ-คะแนน'!$D9="พัก","",IF($BO$6="?",$BO$6,$BO$6)))))</f>
        <v>0</v>
      </c>
      <c r="BP10" s="797">
        <f>IF('ชื่อ-คะแนน'!$C9="","",IF('ชื่อ-คะแนน'!$D9="ออก","",IF('ชื่อ-คะแนน'!$D9="ย้าย","",IF('ชื่อ-คะแนน'!$D9="พัก","",IF($BP$6="?",$BP$6,$BP$6)))))</f>
        <v>0</v>
      </c>
      <c r="BQ10" s="797">
        <f>IF('ชื่อ-คะแนน'!$C9="","",IF('ชื่อ-คะแนน'!$D9="ออก","",IF('ชื่อ-คะแนน'!$D9="ย้าย","",IF('ชื่อ-คะแนน'!$D9="พัก","",IF($BQ$6="?",$BQ$6,$BQ$6)))))</f>
        <v>0</v>
      </c>
      <c r="BR10" s="798">
        <f>IF('ชื่อ-คะแนน'!$C9="","",IF('ชื่อ-คะแนน'!$D9="ออก","",IF('ชื่อ-คะแนน'!$D9="ย้าย","",IF('ชื่อ-คะแนน'!$D9="พัก","",IF($BR$6="?",$BR$6,$BR$6)))))</f>
        <v>0</v>
      </c>
      <c r="BS10" s="799"/>
      <c r="BT10" s="796">
        <f>IF('ชื่อ-คะแนน'!$C9="","",IF('ชื่อ-คะแนน'!$D9="ออก","",IF('ชื่อ-คะแนน'!$D9="ย้าย","",IF('ชื่อ-คะแนน'!$D9="พัก","",IF($BT$6="?",$BT$6,$BT$6)))))</f>
        <v>0</v>
      </c>
      <c r="BU10" s="797">
        <f>IF('ชื่อ-คะแนน'!$C9="","",IF('ชื่อ-คะแนน'!$D9="ออก","",IF('ชื่อ-คะแนน'!$D9="ย้าย","",IF('ชื่อ-คะแนน'!$D9="พัก","",IF($BU$6="?",$BU$6,$BU$6)))))</f>
        <v>0</v>
      </c>
      <c r="BV10" s="797">
        <f>IF('ชื่อ-คะแนน'!$C9="","",IF('ชื่อ-คะแนน'!$D9="ออก","",IF('ชื่อ-คะแนน'!$D9="ย้าย","",IF('ชื่อ-คะแนน'!$D9="พัก","",IF($BV$6="?",$BV$6,$BV$6)))))</f>
        <v>0</v>
      </c>
      <c r="BW10" s="797">
        <f>IF('ชื่อ-คะแนน'!$C9="","",IF('ชื่อ-คะแนน'!$D9="ออก","",IF('ชื่อ-คะแนน'!$D9="ย้าย","",IF('ชื่อ-คะแนน'!$D9="พัก","",IF($BW$6="?",$BW$6,$BW$6)))))</f>
        <v>0</v>
      </c>
      <c r="BX10" s="798">
        <f>IF('ชื่อ-คะแนน'!$C9="","",IF('ชื่อ-คะแนน'!$D9="ออก","",IF('ชื่อ-คะแนน'!$D9="ย้าย","",IF('ชื่อ-คะแนน'!$D9="พัก","",IF($BX$6="?",$BX$6,$BX$6)))))</f>
        <v>0</v>
      </c>
      <c r="BY10" s="799"/>
      <c r="BZ10" s="796">
        <f>IF('ชื่อ-คะแนน'!$C9="","",IF('ชื่อ-คะแนน'!$D9="ออก","",IF('ชื่อ-คะแนน'!$D9="ย้าย","",IF('ชื่อ-คะแนน'!$D9="พัก","",IF($BZ$6="?",$BZ$6,$BZ$6)))))</f>
        <v>0</v>
      </c>
      <c r="CA10" s="797">
        <f>IF('ชื่อ-คะแนน'!$C9="","",IF('ชื่อ-คะแนน'!$D9="ออก","",IF('ชื่อ-คะแนน'!$D9="ย้าย","",IF('ชื่อ-คะแนน'!$D9="พัก","",IF($CA$6="?",$CA$6,$CA$6)))))</f>
        <v>0</v>
      </c>
      <c r="CB10" s="797">
        <f>IF('ชื่อ-คะแนน'!$C9="","",IF('ชื่อ-คะแนน'!$D9="ออก","",IF('ชื่อ-คะแนน'!$D9="ย้าย","",IF('ชื่อ-คะแนน'!$D9="พัก","",IF($CB$6="?",$CB$6,$CB$6)))))</f>
        <v>0</v>
      </c>
      <c r="CC10" s="797">
        <f>IF('ชื่อ-คะแนน'!$C9="","",IF('ชื่อ-คะแนน'!$D9="ออก","",IF('ชื่อ-คะแนน'!$D9="ย้าย","",IF('ชื่อ-คะแนน'!$D9="พัก","",IF($CC$6="?",$CC$6,$CC$6)))))</f>
        <v>0</v>
      </c>
      <c r="CD10" s="798">
        <f>IF('ชื่อ-คะแนน'!$C9="","",IF('ชื่อ-คะแนน'!$D9="ออก","",IF('ชื่อ-คะแนน'!$D9="ย้าย","",IF('ชื่อ-คะแนน'!$D9="พัก","",IF($CD$6="?",$CD$6,$CD$6)))))</f>
        <v>0</v>
      </c>
      <c r="CE10" s="799"/>
      <c r="CF10" s="796">
        <f>IF('ชื่อ-คะแนน'!$C9="","",IF('ชื่อ-คะแนน'!$D9="ออก","",IF('ชื่อ-คะแนน'!$D9="ย้าย","",IF('ชื่อ-คะแนน'!$D9="พัก","",IF($CF$6="?",$CF$6,$CF$6)))))</f>
        <v>0</v>
      </c>
      <c r="CG10" s="797">
        <f>IF('ชื่อ-คะแนน'!$C9="","",IF('ชื่อ-คะแนน'!$D9="ออก","",IF('ชื่อ-คะแนน'!$D9="ย้าย","",IF('ชื่อ-คะแนน'!$D9="พัก","",IF($CG$6="?",$CG$6,$CG$6)))))</f>
        <v>0</v>
      </c>
      <c r="CH10" s="797">
        <f>IF('ชื่อ-คะแนน'!$C9="","",IF('ชื่อ-คะแนน'!$D9="ออก","",IF('ชื่อ-คะแนน'!$D9="ย้าย","",IF('ชื่อ-คะแนน'!$D9="พัก","",IF($CH$6="?",$CH$6,$CH$6)))))</f>
        <v>0</v>
      </c>
      <c r="CI10" s="797">
        <f>IF('ชื่อ-คะแนน'!$C9="","",IF('ชื่อ-คะแนน'!$D9="ออก","",IF('ชื่อ-คะแนน'!$D9="ย้าย","",IF('ชื่อ-คะแนน'!$D9="พัก","",IF($CI$6="?",$CI$6,$CI$6)))))</f>
        <v>0</v>
      </c>
      <c r="CJ10" s="798">
        <f>IF('ชื่อ-คะแนน'!$C9="","",IF('ชื่อ-คะแนน'!$D9="ออก","",IF('ชื่อ-คะแนน'!$D9="ย้าย","",IF('ชื่อ-คะแนน'!$D9="พัก","",IF($CJ$6="?",$CJ$6,$CJ$6)))))</f>
        <v>0</v>
      </c>
      <c r="CK10" s="799"/>
      <c r="CL10" s="796">
        <f>IF('ชื่อ-คะแนน'!$C9="","",IF('ชื่อ-คะแนน'!$D9="ออก","",IF('ชื่อ-คะแนน'!$D9="ย้าย","",IF('ชื่อ-คะแนน'!$D9="พัก","",IF($CL$6="?",$CL$6,$CL$6)))))</f>
        <v>0</v>
      </c>
      <c r="CM10" s="797">
        <f>IF('ชื่อ-คะแนน'!$C9="","",IF('ชื่อ-คะแนน'!$D9="ออก","",IF('ชื่อ-คะแนน'!$D9="ย้าย","",IF('ชื่อ-คะแนน'!$D9="พัก","",IF($CM$6="?",$CM$6,$CM$6)))))</f>
        <v>0</v>
      </c>
      <c r="CN10" s="797">
        <f>IF('ชื่อ-คะแนน'!$C9="","",IF('ชื่อ-คะแนน'!$D9="ออก","",IF('ชื่อ-คะแนน'!$D9="ย้าย","",IF('ชื่อ-คะแนน'!$D9="พัก","",IF($CN$6="?",$CN$6,$CN$6)))))</f>
        <v>0</v>
      </c>
      <c r="CO10" s="797">
        <f>IF('ชื่อ-คะแนน'!$C9="","",IF('ชื่อ-คะแนน'!$D9="ออก","",IF('ชื่อ-คะแนน'!$D9="ย้าย","",IF('ชื่อ-คะแนน'!$D9="พัก","",IF($CO$6="?",$CO$6,$CO$6)))))</f>
        <v>0</v>
      </c>
      <c r="CP10" s="798">
        <f>IF('ชื่อ-คะแนน'!$C9="","",IF('ชื่อ-คะแนน'!$D9="ออก","",IF('ชื่อ-คะแนน'!$D9="ย้าย","",IF('ชื่อ-คะแนน'!$D9="พัก","",IF($CP$6="?",$CP$6,$CP$6)))))</f>
        <v>0</v>
      </c>
      <c r="CQ10" s="799"/>
      <c r="CR10" s="796">
        <f>IF('ชื่อ-คะแนน'!$C9="","",IF('ชื่อ-คะแนน'!$D9="ออก","",IF('ชื่อ-คะแนน'!$D9="ย้าย","",IF('ชื่อ-คะแนน'!$D9="พัก","",IF($CR$6="?",$CR$6,$CR$6)))))</f>
        <v>0</v>
      </c>
      <c r="CS10" s="797">
        <f>IF('ชื่อ-คะแนน'!$C9="","",IF('ชื่อ-คะแนน'!$D9="ออก","",IF('ชื่อ-คะแนน'!$D9="ย้าย","",IF('ชื่อ-คะแนน'!$D9="พัก","",IF($CS$6="?",$CS$6,$CS$6)))))</f>
        <v>0</v>
      </c>
      <c r="CT10" s="797">
        <f>IF('ชื่อ-คะแนน'!$C9="","",IF('ชื่อ-คะแนน'!$D9="ออก","",IF('ชื่อ-คะแนน'!$D9="ย้าย","",IF('ชื่อ-คะแนน'!$D9="พัก","",IF($CT$6="?",$CT$6,$CT$6)))))</f>
        <v>0</v>
      </c>
      <c r="CU10" s="797">
        <f>IF('ชื่อ-คะแนน'!$C9="","",IF('ชื่อ-คะแนน'!$D9="ออก","",IF('ชื่อ-คะแนน'!$D9="ย้าย","",IF('ชื่อ-คะแนน'!$D9="พัก","",IF($CU$6="?",$CU$6,$CU$6)))))</f>
        <v>0</v>
      </c>
      <c r="CV10" s="798">
        <f>IF('ชื่อ-คะแนน'!$C9="","",IF('ชื่อ-คะแนน'!$D9="ออก","",IF('ชื่อ-คะแนน'!$D9="ย้าย","",IF('ชื่อ-คะแนน'!$D9="พัก","",IF($CV$6="?",$CV$6,$CV$6)))))</f>
        <v>0</v>
      </c>
      <c r="CW10" s="799"/>
      <c r="CX10" s="796">
        <f>IF('ชื่อ-คะแนน'!$C9="","",IF('ชื่อ-คะแนน'!$D9="ออก","",IF('ชื่อ-คะแนน'!$D9="ย้าย","",IF('ชื่อ-คะแนน'!$D9="พัก","",IF($CX$6="?",$CX$6,$CX$6)))))</f>
        <v>0</v>
      </c>
      <c r="CY10" s="797">
        <f>IF('ชื่อ-คะแนน'!$C9="","",IF('ชื่อ-คะแนน'!$D9="ออก","",IF('ชื่อ-คะแนน'!$D9="ย้าย","",IF('ชื่อ-คะแนน'!$D9="พัก","",IF($CY$6="?",$CY$6,$CY$6)))))</f>
        <v>0</v>
      </c>
      <c r="CZ10" s="797">
        <f>IF('ชื่อ-คะแนน'!$C9="","",IF('ชื่อ-คะแนน'!$D9="ออก","",IF('ชื่อ-คะแนน'!$D9="ย้าย","",IF('ชื่อ-คะแนน'!$D9="พัก","",IF($CZ$6="?",$CZ$6,$CZ$6)))))</f>
        <v>0</v>
      </c>
      <c r="DA10" s="797">
        <f>IF('ชื่อ-คะแนน'!$C9="","",IF('ชื่อ-คะแนน'!$D9="ออก","",IF('ชื่อ-คะแนน'!$D9="ย้าย","",IF('ชื่อ-คะแนน'!$D9="พัก","",IF($DA$6="?",$DA$6,$DA$6)))))</f>
        <v>0</v>
      </c>
      <c r="DB10" s="798">
        <f>IF('ชื่อ-คะแนน'!$C9="","",IF('ชื่อ-คะแนน'!$D9="ออก","",IF('ชื่อ-คะแนน'!$D9="ย้าย","",IF('ชื่อ-คะแนน'!$D9="พัก","",IF($DB$6="?",$DB$6,$DB$6)))))</f>
        <v>0</v>
      </c>
      <c r="DC10" s="799"/>
      <c r="DD10" s="1419">
        <f>IF('ชื่อ-คะแนน'!$C9="","",IF('ชื่อ-คะแนน'!$D9="ออก","",IF('ชื่อ-คะแนน'!$D9="ย้าย","",IF('ชื่อ-คะแนน'!$D9="พัก","",IF($DD$6="?",$DD$6,$DD$6)))))</f>
        <v>0</v>
      </c>
      <c r="DE10" s="1420">
        <f>IF('ชื่อ-คะแนน'!$C9="","",IF('ชื่อ-คะแนน'!$D9="ออก","",IF('ชื่อ-คะแนน'!$D9="ย้าย","",IF('ชื่อ-คะแนน'!$D9="พัก","",IF($DE$6="?",$DE$6,$DE$6)))))</f>
        <v>0</v>
      </c>
      <c r="DF10" s="1420">
        <f>IF('ชื่อ-คะแนน'!$C9="","",IF('ชื่อ-คะแนน'!$D9="ออก","",IF('ชื่อ-คะแนน'!$D9="ย้าย","",IF('ชื่อ-คะแนน'!$D9="พัก","",IF($DF$6="?",$DF$6,$DF$6)))))</f>
        <v>0</v>
      </c>
      <c r="DG10" s="1420">
        <f>IF('ชื่อ-คะแนน'!$C9="","",IF('ชื่อ-คะแนน'!$D9="ออก","",IF('ชื่อ-คะแนน'!$D9="ย้าย","",IF('ชื่อ-คะแนน'!$D9="พัก","",IF($DG$6="?",$DG$6,$DG$6)))))</f>
        <v>0</v>
      </c>
      <c r="DH10" s="1421">
        <f>IF('ชื่อ-คะแนน'!$C9="","",IF('ชื่อ-คะแนน'!$D9="ออก","",IF('ชื่อ-คะแนน'!$D9="ย้าย","",IF('ชื่อ-คะแนน'!$D9="พัก","",IF($DH$6="?",$DH$6,$DH$6)))))</f>
        <v>0</v>
      </c>
      <c r="DI10" s="799"/>
      <c r="DJ10" s="796">
        <f>IF('ชื่อ-คะแนน'!$C9="","",IF('ชื่อ-คะแนน'!$D9="ออก","",IF('ชื่อ-คะแนน'!$D9="ย้าย","",IF('ชื่อ-คะแนน'!$D9="พัก","",IF($DJ$6="?",$DJ$6,$DJ$6)))))</f>
        <v>0</v>
      </c>
      <c r="DK10" s="797">
        <f>IF('ชื่อ-คะแนน'!$C9="","",IF('ชื่อ-คะแนน'!$D9="ออก","",IF('ชื่อ-คะแนน'!$D9="ย้าย","",IF('ชื่อ-คะแนน'!$D9="พัก","",IF($DK$6="?",$DK$6,$DK$6)))))</f>
        <v>0</v>
      </c>
      <c r="DL10" s="797">
        <f>IF('ชื่อ-คะแนน'!$C9="","",IF('ชื่อ-คะแนน'!$D9="ออก","",IF('ชื่อ-คะแนน'!$D9="ย้าย","",IF('ชื่อ-คะแนน'!$D9="พัก","",IF($DL$6="?",$DL$6,$DL$6)))))</f>
        <v>0</v>
      </c>
      <c r="DM10" s="797">
        <f>IF('ชื่อ-คะแนน'!$C9="","",IF('ชื่อ-คะแนน'!$D9="ออก","",IF('ชื่อ-คะแนน'!$D9="ย้าย","",IF('ชื่อ-คะแนน'!$D9="พัก","",IF($DM$6="?",$DM$6,$DM$6)))))</f>
        <v>0</v>
      </c>
      <c r="DN10" s="798">
        <f>IF('ชื่อ-คะแนน'!$C9="","",IF('ชื่อ-คะแนน'!$D9="ออก","",IF('ชื่อ-คะแนน'!$D9="ย้าย","",IF('ชื่อ-คะแนน'!$D9="พัก","",IF($DN$6="?",$DN$6,$DN$6)))))</f>
        <v>0</v>
      </c>
      <c r="DO10" s="799"/>
      <c r="DP10" s="800">
        <f>IF('ชื่อ-คะแนน'!$C9="","",IF('ชื่อ-คะแนน'!$D9="ออก","",IF('ชื่อ-คะแนน'!$D9="ย้าย","",IF('ชื่อ-คะแนน'!$D9="พัก","",IF($DP$6="?",$DP$6,$DP$6)))))</f>
        <v>0</v>
      </c>
      <c r="DQ10" s="801">
        <f>IF('ชื่อ-คะแนน'!$C9="","",IF('ชื่อ-คะแนน'!$D9="ออก","",IF('ชื่อ-คะแนน'!$D9="ย้าย","",IF('ชื่อ-คะแนน'!$D9="พัก","",IF($DQ$6="?",$DQ$6,$DQ$6)))))</f>
        <v>0</v>
      </c>
      <c r="DR10" s="801">
        <f>IF('ชื่อ-คะแนน'!$C9="","",IF('ชื่อ-คะแนน'!$D9="ออก","",IF('ชื่อ-คะแนน'!$D9="ย้าย","",IF('ชื่อ-คะแนน'!$D9="พัก","",IF($DR$6="?",$DR$6,$DR$6)))))</f>
        <v>0</v>
      </c>
      <c r="DS10" s="801">
        <f>IF('ชื่อ-คะแนน'!$C9="","",IF('ชื่อ-คะแนน'!$D9="ออก","",IF('ชื่อ-คะแนน'!$D9="ย้าย","",IF('ชื่อ-คะแนน'!$D9="พัก","",IF($DS$6="?",$DS$6,$DS$6)))))</f>
        <v>0</v>
      </c>
      <c r="DT10" s="802">
        <f>IF('ชื่อ-คะแนน'!$C9="","",IF('ชื่อ-คะแนน'!$D9="ออก","",IF('ชื่อ-คะแนน'!$D9="ย้าย","",IF('ชื่อ-คะแนน'!$D9="พัก","",IF($DT$6="?",$DT$6,$DT$6)))))</f>
        <v>0</v>
      </c>
      <c r="DU10" s="799"/>
      <c r="DV10" s="796">
        <f>IF('ชื่อ-คะแนน'!$C9="","",IF('ชื่อ-คะแนน'!$D9="ออก","",IF('ชื่อ-คะแนน'!$D9="ย้าย","",IF('ชื่อ-คะแนน'!$D9="พัก","",IF($DV$6="?",$DV$6,$DV$6)))))</f>
        <v>0</v>
      </c>
      <c r="DW10" s="797">
        <f>IF('ชื่อ-คะแนน'!$C9="","",IF('ชื่อ-คะแนน'!$D9="ออก","",IF('ชื่อ-คะแนน'!$D9="ย้าย","",IF('ชื่อ-คะแนน'!$D9="พัก","",IF($DW$6="?",$DW$6,$DW$6)))))</f>
        <v>0</v>
      </c>
      <c r="DX10" s="797">
        <f>IF('ชื่อ-คะแนน'!$C9="","",IF('ชื่อ-คะแนน'!$D9="ออก","",IF('ชื่อ-คะแนน'!$D9="ย้าย","",IF('ชื่อ-คะแนน'!$D9="พัก","",IF($DX$6="?",$DX$6,$DX$6)))))</f>
        <v>0</v>
      </c>
      <c r="DY10" s="797">
        <f>IF('ชื่อ-คะแนน'!$C9="","",IF('ชื่อ-คะแนน'!$D9="ออก","",IF('ชื่อ-คะแนน'!$D9="ย้าย","",IF('ชื่อ-คะแนน'!$D9="พัก","",IF($DY$6="?",$DY$6,$DY$6)))))</f>
        <v>0</v>
      </c>
      <c r="DZ10" s="798">
        <f>IF('ชื่อ-คะแนน'!$C9="","",IF('ชื่อ-คะแนน'!$D9="ออก","",IF('ชื่อ-คะแนน'!$D9="ย้าย","",IF('ชื่อ-คะแนน'!$D9="พัก","",IF($DZ$6="?",$DZ$6,$DZ$6)))))</f>
        <v>0</v>
      </c>
      <c r="EA10" s="799"/>
      <c r="EB10" s="796">
        <f>IF('ชื่อ-คะแนน'!$C9="","",IF('ชื่อ-คะแนน'!$D9="ออก","",IF('ชื่อ-คะแนน'!$D9="ย้าย","",IF('ชื่อ-คะแนน'!$D9="พัก","",IF($EB$6="?",$EB$6,$EB$6)))))</f>
        <v>0</v>
      </c>
      <c r="EC10" s="797">
        <f>IF('ชื่อ-คะแนน'!$C9="","",IF('ชื่อ-คะแนน'!$D9="ออก","",IF('ชื่อ-คะแนน'!$D9="ย้าย","",IF('ชื่อ-คะแนน'!$D9="พัก","",IF($EC$6="?",$EC$6,$EC$6)))))</f>
        <v>0</v>
      </c>
      <c r="ED10" s="797">
        <f>IF('ชื่อ-คะแนน'!$C9="","",IF('ชื่อ-คะแนน'!$D9="ออก","",IF('ชื่อ-คะแนน'!$D9="ย้าย","",IF('ชื่อ-คะแนน'!$D9="พัก","",IF($ED$6="?",$ED$6,$ED$6)))))</f>
        <v>0</v>
      </c>
      <c r="EE10" s="797">
        <f>IF('ชื่อ-คะแนน'!$C9="","",IF('ชื่อ-คะแนน'!$D9="ออก","",IF('ชื่อ-คะแนน'!$D9="ย้าย","",IF('ชื่อ-คะแนน'!$D9="พัก","",IF($EE$6="?",$EE$6,$EE$6)))))</f>
        <v>0</v>
      </c>
      <c r="EF10" s="798">
        <f>IF('ชื่อ-คะแนน'!$C9="","",IF('ชื่อ-คะแนน'!$D9="ออก","",IF('ชื่อ-คะแนน'!$D9="ย้าย","",IF('ชื่อ-คะแนน'!$D9="พัก","",IF($EF$6="?",$EF$6,$EF$6)))))</f>
        <v>0</v>
      </c>
      <c r="EG10" s="803"/>
      <c r="EH10" s="804" t="str">
        <f>IF('ชื่อ-คะแนน'!C9="","",COUNTIF(E10:DZ10,"ป")+COUNTIF(E10:DZ10,"ล")+COUNTIF(E10:DZ10,"ข")+COUNTIF(E10:DZ10,"ร")+COUNTIF(E10:DZ10,"อ")+COUNTIF(E10:DZ10,"ก")+COUNTIF(E10:DZ10,"ฟ")+COUNTIF(E10:DZ10,"ด")+COUNTIF(E10:DZ10,"ย"))&amp;IF('ชื่อ-คะแนน'!C9="","","/")&amp;IF('ชื่อ-คะแนน'!C9="","",SUM($F$6:$DZ$6)-SUM(F10:DZ10))</f>
        <v>0/1</v>
      </c>
      <c r="EI10" s="805">
        <f>IF('ชื่อ-คะแนน'!C9="","",COUNTIF(F10:EF10,"/")+SUM(F10:EF10))</f>
        <v>0</v>
      </c>
      <c r="EJ10" s="758"/>
      <c r="EK10" s="778" t="str">
        <f>IF('ชื่อ-คะแนน'!C9="","",IF(EI10=0,"",IF(EI10&gt;$EI$3-$EI$4,"-",$EI$3-$EI$4-EI10)))</f>
        <v/>
      </c>
      <c r="EL10" s="760" t="str">
        <f>IF('ชื่อ-คะแนน'!C9="","",IF(EI10=0,"",(EI10/$EI$3)*100))</f>
        <v/>
      </c>
      <c r="EM10" s="792" t="str">
        <f t="shared" si="1"/>
        <v>-</v>
      </c>
      <c r="EN10" s="793" t="str">
        <f>IF(EL10&lt;59.5,"ซ้ำ",IF(EL10&lt;79.5,EK10,"-"))</f>
        <v>-</v>
      </c>
      <c r="EP10" s="1366">
        <v>2</v>
      </c>
      <c r="EQ10" s="1361">
        <f>EQ1*4</f>
        <v>72</v>
      </c>
      <c r="ER10" s="1413">
        <f t="shared" si="0"/>
        <v>14</v>
      </c>
    </row>
    <row r="11" spans="1:148" s="141" customFormat="1" ht="18" customHeight="1" thickBot="1" x14ac:dyDescent="0.55000000000000004">
      <c r="A11" s="165">
        <f>'ชื่อ-คะแนน'!A10</f>
        <v>5</v>
      </c>
      <c r="B11" s="808" t="str">
        <f>'ชื่อ-คะแนน'!B10</f>
        <v>12710</v>
      </c>
      <c r="C11" s="1310" t="str">
        <f>'ชื่อ-คะแนน'!C10</f>
        <v>สามเณร จิรภัทร  แก้วน้อย</v>
      </c>
      <c r="D11" s="809" t="str">
        <f>'ชื่อ-คะแนน'!D10</f>
        <v>เรียน</v>
      </c>
      <c r="E11" s="781" t="str">
        <f>'ชื่อ-คะแนน'!E10</f>
        <v/>
      </c>
      <c r="F11" s="810">
        <f>IF('ชื่อ-คะแนน'!$C10="","",IF('ชื่อ-คะแนน'!$D10="ออก","",IF('ชื่อ-คะแนน'!$D10="ย้าย","",IF('ชื่อ-คะแนน'!$D10="พัก","",IF(F$6="?",F$6,F$6)))))</f>
        <v>0</v>
      </c>
      <c r="G11" s="811">
        <f>IF('ชื่อ-คะแนน'!C10="","",IF('ชื่อ-คะแนน'!$D10="ออก","",IF('ชื่อ-คะแนน'!$D10="ย้าย","",IF('ชื่อ-คะแนน'!$D10="พัก","",IF(G$6="?",G$6,G$6)))))</f>
        <v>0</v>
      </c>
      <c r="H11" s="811">
        <f>IF('ชื่อ-คะแนน'!C10="","",IF('ชื่อ-คะแนน'!$D10="ออก","",IF('ชื่อ-คะแนน'!$D10="ย้าย","",IF('ชื่อ-คะแนน'!$D10="พัก","",IF(H$6="?",H$6,H$6)))))</f>
        <v>0</v>
      </c>
      <c r="I11" s="811">
        <f>IF('ชื่อ-คะแนน'!G10="","",IF('ชื่อ-คะแนน'!$D10="ออก","",IF('ชื่อ-คะแนน'!$D10="ย้าย","",IF('ชื่อ-คะแนน'!$D10="พัก","",IF(I$6="?",I$6,$I$6)))))</f>
        <v>0</v>
      </c>
      <c r="J11" s="812">
        <f>IF('ชื่อ-คะแนน'!$C10="","",IF('ชื่อ-คะแนน'!$D10="ออก","",IF('ชื่อ-คะแนน'!$D10="ย้าย","",IF('ชื่อ-คะแนน'!$D10="พัก","",IF(J$6="?",J$6,J$6)))))</f>
        <v>0</v>
      </c>
      <c r="K11" s="813"/>
      <c r="L11" s="810">
        <f>IF('ชื่อ-คะแนน'!$C10="","",IF('ชื่อ-คะแนน'!$D10="ออก","",IF('ชื่อ-คะแนน'!$D10="ย้าย","",IF('ชื่อ-คะแนน'!$D10="พัก","",IF(L$6="?",L$6,L$6)))))</f>
        <v>0</v>
      </c>
      <c r="M11" s="811">
        <f>IF('ชื่อ-คะแนน'!$C10="","",IF('ชื่อ-คะแนน'!$D10="ออก","",IF('ชื่อ-คะแนน'!$D10="ย้าย","",IF('ชื่อ-คะแนน'!$D10="พัก","",IF(M$6="?",M$6,M$6)))))</f>
        <v>0</v>
      </c>
      <c r="N11" s="811">
        <f>IF('ชื่อ-คะแนน'!$C10="","",IF('ชื่อ-คะแนน'!$D10="ออก","",IF('ชื่อ-คะแนน'!$D10="ย้าย","",IF('ชื่อ-คะแนน'!$D10="พัก","",IF(N$6="?",N$6,N$6)))))</f>
        <v>0</v>
      </c>
      <c r="O11" s="811">
        <f>IF('ชื่อ-คะแนน'!$C10="","",IF('ชื่อ-คะแนน'!$D10="ออก","",IF('ชื่อ-คะแนน'!$D10="ย้าย","",IF('ชื่อ-คะแนน'!$D10="พัก","",IF(O$6="?",O$6,O$6)))))</f>
        <v>0</v>
      </c>
      <c r="P11" s="812">
        <f>IF('ชื่อ-คะแนน'!$C10="","",IF('ชื่อ-คะแนน'!$D10="ออก","",IF('ชื่อ-คะแนน'!$D10="ย้าย","",IF('ชื่อ-คะแนน'!$D10="พัก","",IF(P$6="?",P$6,P$6)))))</f>
        <v>0</v>
      </c>
      <c r="Q11" s="813"/>
      <c r="R11" s="810">
        <f>IF('ชื่อ-คะแนน'!$C10="","",IF('ชื่อ-คะแนน'!$D10="ออก","",IF('ชื่อ-คะแนน'!$D10="ย้าย","",IF('ชื่อ-คะแนน'!$D10="พัก","",IF(R$6="?",R$6,R$6)))))</f>
        <v>0</v>
      </c>
      <c r="S11" s="811">
        <f>IF('ชื่อ-คะแนน'!$C10="","",IF('ชื่อ-คะแนน'!$D10="ออก","",IF('ชื่อ-คะแนน'!$D10="ย้าย","",IF('ชื่อ-คะแนน'!$D10="พัก","",IF(S$6="?",S$6,S$6)))))</f>
        <v>0</v>
      </c>
      <c r="T11" s="811">
        <f>IF('ชื่อ-คะแนน'!$C10="","",IF('ชื่อ-คะแนน'!$D10="ออก","",IF('ชื่อ-คะแนน'!$D10="ย้าย","",IF('ชื่อ-คะแนน'!$D10="พัก","",IF(T$6="?",T$6,T$6)))))</f>
        <v>0</v>
      </c>
      <c r="U11" s="811">
        <f>IF('ชื่อ-คะแนน'!$C10="","",IF('ชื่อ-คะแนน'!$D10="ออก","",IF('ชื่อ-คะแนน'!$D10="ย้าย","",IF('ชื่อ-คะแนน'!$D10="พัก","",IF(U$6="?",U$6,U$6)))))</f>
        <v>0</v>
      </c>
      <c r="V11" s="812">
        <f>IF('ชื่อ-คะแนน'!$C10="","",IF('ชื่อ-คะแนน'!$D10="ออก","",IF('ชื่อ-คะแนน'!$D10="ย้าย","",IF('ชื่อ-คะแนน'!$D10="พัก","",IF(V$6="?",V$6,V$6)))))</f>
        <v>0</v>
      </c>
      <c r="W11" s="813"/>
      <c r="X11" s="810">
        <f>IF('ชื่อ-คะแนน'!$C10="","",IF('ชื่อ-คะแนน'!$D10="ออก","",IF('ชื่อ-คะแนน'!$D10="ย้าย","",IF('ชื่อ-คะแนน'!$D10="พัก","",IF(X$6="?",X$6,X$6)))))</f>
        <v>0</v>
      </c>
      <c r="Y11" s="811">
        <f>IF('ชื่อ-คะแนน'!$C10="","",IF('ชื่อ-คะแนน'!$D10="ออก","",IF('ชื่อ-คะแนน'!$D10="ย้าย","",IF('ชื่อ-คะแนน'!$D10="พัก","",IF(Y$6="?",Y$6,Y$6)))))</f>
        <v>0</v>
      </c>
      <c r="Z11" s="811">
        <f>IF('ชื่อ-คะแนน'!$C10="","",IF('ชื่อ-คะแนน'!$D10="ออก","",IF('ชื่อ-คะแนน'!$D10="ย้าย","",IF('ชื่อ-คะแนน'!$D10="พัก","",IF(Z$6="?",Z$6,Z$6)))))</f>
        <v>0</v>
      </c>
      <c r="AA11" s="811">
        <f>IF('ชื่อ-คะแนน'!$C10="","",IF('ชื่อ-คะแนน'!$D10="ออก","",IF('ชื่อ-คะแนน'!$D10="ย้าย","",IF('ชื่อ-คะแนน'!$D10="พัก","",IF(AA$6="?",AA$6,AA$6)))))</f>
        <v>0</v>
      </c>
      <c r="AB11" s="812">
        <f>IF('ชื่อ-คะแนน'!$C10="","",IF('ชื่อ-คะแนน'!$D10="ออก","",IF('ชื่อ-คะแนน'!$D10="ย้าย","",IF('ชื่อ-คะแนน'!$D10="พัก","",IF(AB$6="?",AB$6,AB$6)))))</f>
        <v>0</v>
      </c>
      <c r="AC11" s="813"/>
      <c r="AD11" s="810">
        <f>IF('ชื่อ-คะแนน'!$C10="","",IF('ชื่อ-คะแนน'!$D10="ออก","",IF('ชื่อ-คะแนน'!$D10="ย้าย","",IF('ชื่อ-คะแนน'!$D10="พัก","",IF(AD$6="?",AD$6,AD$6)))))</f>
        <v>0</v>
      </c>
      <c r="AE11" s="811">
        <f>IF('ชื่อ-คะแนน'!$C10="","",IF('ชื่อ-คะแนน'!$D10="ออก","",IF('ชื่อ-คะแนน'!$D10="ย้าย","",IF('ชื่อ-คะแนน'!$D10="พัก","",IF(AE$6="?",AE$6,AE$6)))))</f>
        <v>0</v>
      </c>
      <c r="AF11" s="811">
        <f>IF('ชื่อ-คะแนน'!$C10="","",IF('ชื่อ-คะแนน'!$D10="ออก","",IF('ชื่อ-คะแนน'!$D10="ย้าย","",IF('ชื่อ-คะแนน'!$D10="พัก","",IF(AF$6="?",AF$6,AF$6)))))</f>
        <v>0</v>
      </c>
      <c r="AG11" s="811">
        <f>IF('ชื่อ-คะแนน'!$C10="","",IF('ชื่อ-คะแนน'!$D10="ออก","",IF('ชื่อ-คะแนน'!$D10="ย้าย","",IF('ชื่อ-คะแนน'!$D10="พัก","",IF($AG$6="?",$AG$6,$AG$6)))))</f>
        <v>0</v>
      </c>
      <c r="AH11" s="812">
        <f>IF('ชื่อ-คะแนน'!$C10="","",IF('ชื่อ-คะแนน'!$D10="ออก","",IF('ชื่อ-คะแนน'!$D10="ย้าย","",IF('ชื่อ-คะแนน'!$D10="พัก","",IF($AH$6="?",$AH$6,$AH$6)))))</f>
        <v>0</v>
      </c>
      <c r="AI11" s="813"/>
      <c r="AJ11" s="810">
        <f>IF('ชื่อ-คะแนน'!$C10="","",IF('ชื่อ-คะแนน'!$D10="ออก","",IF('ชื่อ-คะแนน'!$D10="ย้าย","",IF('ชื่อ-คะแนน'!$D10="พัก","",IF($AJ$6="?",$AJ$6,$AJ$6)))))</f>
        <v>0</v>
      </c>
      <c r="AK11" s="811">
        <f>IF('ชื่อ-คะแนน'!$C10="","",IF('ชื่อ-คะแนน'!$D10="ออก","",IF('ชื่อ-คะแนน'!$D10="ย้าย","",IF('ชื่อ-คะแนน'!$D10="พัก","",IF($AK$6="?",$AK$6,$AK$6)))))</f>
        <v>0</v>
      </c>
      <c r="AL11" s="811">
        <f>IF('ชื่อ-คะแนน'!$C10="","",IF('ชื่อ-คะแนน'!$D10="ออก","",IF('ชื่อ-คะแนน'!$D10="ย้าย","",IF('ชื่อ-คะแนน'!$D10="พัก","",IF($AL$6="?",$AL$6,$AL$6)))))</f>
        <v>0</v>
      </c>
      <c r="AM11" s="811">
        <f>IF('ชื่อ-คะแนน'!$C10="","",IF('ชื่อ-คะแนน'!$D10="ออก","",IF('ชื่อ-คะแนน'!$D10="ย้าย","",IF('ชื่อ-คะแนน'!$D10="พัก","",IF($AM$6="?",$AM$6,$AM$6)))))</f>
        <v>0</v>
      </c>
      <c r="AN11" s="812">
        <f>IF('ชื่อ-คะแนน'!$C10="","",IF('ชื่อ-คะแนน'!$D10="ออก","",IF('ชื่อ-คะแนน'!$D10="ย้าย","",IF('ชื่อ-คะแนน'!$D10="พัก","",IF($AN$6="?",$AN$6,$AN$6)))))</f>
        <v>0</v>
      </c>
      <c r="AO11" s="813"/>
      <c r="AP11" s="810">
        <f>IF('ชื่อ-คะแนน'!$C10="","",IF('ชื่อ-คะแนน'!$D10="ออก","",IF('ชื่อ-คะแนน'!$D10="ย้าย","",IF('ชื่อ-คะแนน'!$D10="พัก","",IF($AP$6="?",$AP$6,$AP$6)))))</f>
        <v>0</v>
      </c>
      <c r="AQ11" s="811">
        <f>IF('ชื่อ-คะแนน'!$C10="","",IF('ชื่อ-คะแนน'!$D10="ออก","",IF('ชื่อ-คะแนน'!$D10="ย้าย","",IF('ชื่อ-คะแนน'!$D10="พัก","",IF($AQ$6="?",$AQ$6,$AQ$6)))))</f>
        <v>0</v>
      </c>
      <c r="AR11" s="811">
        <f>IF('ชื่อ-คะแนน'!$C10="","",IF('ชื่อ-คะแนน'!$D10="ออก","",IF('ชื่อ-คะแนน'!$D10="ย้าย","",IF('ชื่อ-คะแนน'!$D10="พัก","",IF($AR$6="?",$AR$6,$AR$6)))))</f>
        <v>0</v>
      </c>
      <c r="AS11" s="811">
        <f>IF('ชื่อ-คะแนน'!$C10="","",IF('ชื่อ-คะแนน'!$D10="ออก","",IF('ชื่อ-คะแนน'!$D10="ย้าย","",IF('ชื่อ-คะแนน'!$D10="พัก","",IF($AS$6="?",$AS$6,$AS$6)))))</f>
        <v>0</v>
      </c>
      <c r="AT11" s="812">
        <f>IF('ชื่อ-คะแนน'!$C10="","",IF('ชื่อ-คะแนน'!$D10="ออก","",IF('ชื่อ-คะแนน'!$D10="ย้าย","",IF('ชื่อ-คะแนน'!$D10="พัก","",IF($AT$6="?",$AT$6,$AT$6)))))</f>
        <v>0</v>
      </c>
      <c r="AU11" s="813"/>
      <c r="AV11" s="810">
        <f>IF('ชื่อ-คะแนน'!$C10="","",IF('ชื่อ-คะแนน'!$D10="ออก","",IF('ชื่อ-คะแนน'!$D10="ย้าย","",IF('ชื่อ-คะแนน'!$D10="พัก","",IF($AV$6="?",$AV$6,$AV$6)))))</f>
        <v>0</v>
      </c>
      <c r="AW11" s="811">
        <f>IF('ชื่อ-คะแนน'!$C10="","",IF('ชื่อ-คะแนน'!$D10="ออก","",IF('ชื่อ-คะแนน'!$D10="ย้าย","",IF('ชื่อ-คะแนน'!$D10="พัก","",IF($AW$6="?",$AW$6,$AW$6)))))</f>
        <v>0</v>
      </c>
      <c r="AX11" s="811">
        <f>IF('ชื่อ-คะแนน'!$C10="","",IF('ชื่อ-คะแนน'!$D10="ออก","",IF('ชื่อ-คะแนน'!$D10="ย้าย","",IF('ชื่อ-คะแนน'!$D10="พัก","",IF($AX$6="?",$AX$6,$AX$6)))))</f>
        <v>0</v>
      </c>
      <c r="AY11" s="811">
        <f>IF('ชื่อ-คะแนน'!$C10="","",IF('ชื่อ-คะแนน'!$D10="ออก","",IF('ชื่อ-คะแนน'!$D10="ย้าย","",IF('ชื่อ-คะแนน'!$D10="พัก","",IF($AY$6="?",$AY$6,$AY$6)))))</f>
        <v>0</v>
      </c>
      <c r="AZ11" s="812">
        <f>IF('ชื่อ-คะแนน'!$C10="","",IF('ชื่อ-คะแนน'!$D10="ออก","",IF('ชื่อ-คะแนน'!$D10="ย้าย","",IF('ชื่อ-คะแนน'!$D10="พัก","",IF($AZ$6="?",$AZ$6,$AZ$6)))))</f>
        <v>0</v>
      </c>
      <c r="BA11" s="813"/>
      <c r="BB11" s="1422">
        <f>IF('ชื่อ-คะแนน'!$C10="","",IF('ชื่อ-คะแนน'!$D10="ออก","",IF('ชื่อ-คะแนน'!$D10="ย้าย","",IF('ชื่อ-คะแนน'!$D10="พัก","",IF($BB$6="?",$BB$6,$BB$6)))))</f>
        <v>0</v>
      </c>
      <c r="BC11" s="1423">
        <f>IF('ชื่อ-คะแนน'!$C10="","",IF('ชื่อ-คะแนน'!$D10="ออก","",IF('ชื่อ-คะแนน'!$D10="ย้าย","",IF('ชื่อ-คะแนน'!$D10="พัก","",IF($BC$6="?",$BC$6,$BC$6)))))</f>
        <v>0</v>
      </c>
      <c r="BD11" s="1423">
        <f>IF('ชื่อ-คะแนน'!$C10="","",IF('ชื่อ-คะแนน'!$D10="ออก","",IF('ชื่อ-คะแนน'!$D10="ย้าย","",IF('ชื่อ-คะแนน'!$D10="พัก","",IF($BD$6="?",$BD$6,$BD$6)))))</f>
        <v>0</v>
      </c>
      <c r="BE11" s="1423">
        <f>IF('ชื่อ-คะแนน'!$C10="","",IF('ชื่อ-คะแนน'!$D10="ออก","",IF('ชื่อ-คะแนน'!$D10="ย้าย","",IF('ชื่อ-คะแนน'!$D10="พัก","",IF($BE$6="?",$BE$6,$BE$6)))))</f>
        <v>0</v>
      </c>
      <c r="BF11" s="1424">
        <f>IF('ชื่อ-คะแนน'!$C10="","",IF('ชื่อ-คะแนน'!$D10="ออก","",IF('ชื่อ-คะแนน'!$D10="ย้าย","",IF('ชื่อ-คะแนน'!$D10="พัก","",IF($BF$6="?",$BF$6,$BF$6)))))</f>
        <v>0</v>
      </c>
      <c r="BG11" s="813"/>
      <c r="BH11" s="814">
        <f>IF('ชื่อ-คะแนน'!$C10="","",IF('ชื่อ-คะแนน'!$D10="ออก","",IF('ชื่อ-คะแนน'!$D10="ย้าย","",IF('ชื่อ-คะแนน'!$D10="พัก","",IF($BH$6="?",$BH$6,$BH$6)))))</f>
        <v>0</v>
      </c>
      <c r="BI11" s="815">
        <f>IF('ชื่อ-คะแนน'!$C10="","",IF('ชื่อ-คะแนน'!$D10="ออก","",IF('ชื่อ-คะแนน'!$D10="ย้าย","",IF('ชื่อ-คะแนน'!$D10="พัก","",IF($BI$6="?",$BI$6,$BI$6)))))</f>
        <v>0</v>
      </c>
      <c r="BJ11" s="815">
        <f>IF('ชื่อ-คะแนน'!$C10="","",IF('ชื่อ-คะแนน'!$D10="ออก","",IF('ชื่อ-คะแนน'!$D10="ย้าย","",IF('ชื่อ-คะแนน'!$D10="พัก","",IF($BJ$6="?",$BJ$6,$BJ$6)))))</f>
        <v>0</v>
      </c>
      <c r="BK11" s="815">
        <f>IF('ชื่อ-คะแนน'!$C10="","",IF('ชื่อ-คะแนน'!$D10="ออก","",IF('ชื่อ-คะแนน'!$D10="ย้าย","",IF('ชื่อ-คะแนน'!$D10="พัก","",IF($BK$6="?",$BK$6,$BK$6)))))</f>
        <v>0</v>
      </c>
      <c r="BL11" s="816">
        <f>IF('ชื่อ-คะแนน'!$C10="","",IF('ชื่อ-คะแนน'!$D10="ออก","",IF('ชื่อ-คะแนน'!$D10="ย้าย","",IF('ชื่อ-คะแนน'!$D10="พัก","",IF($BL$6="?",$BL$6,$BL$6)))))</f>
        <v>0</v>
      </c>
      <c r="BM11" s="813"/>
      <c r="BN11" s="810">
        <f>IF('ชื่อ-คะแนน'!$C10="","",IF('ชื่อ-คะแนน'!$D10="ออก","",IF('ชื่อ-คะแนน'!$D10="ย้าย","",IF('ชื่อ-คะแนน'!$D10="พัก","",IF($BN$6="?",$BN$6,$BN$6)))))</f>
        <v>0</v>
      </c>
      <c r="BO11" s="811">
        <f>IF('ชื่อ-คะแนน'!$C10="","",IF('ชื่อ-คะแนน'!$D10="ออก","",IF('ชื่อ-คะแนน'!$D10="ย้าย","",IF('ชื่อ-คะแนน'!$D10="พัก","",IF($BO$6="?",$BO$6,$BO$6)))))</f>
        <v>0</v>
      </c>
      <c r="BP11" s="811">
        <f>IF('ชื่อ-คะแนน'!$C10="","",IF('ชื่อ-คะแนน'!$D10="ออก","",IF('ชื่อ-คะแนน'!$D10="ย้าย","",IF('ชื่อ-คะแนน'!$D10="พัก","",IF($BP$6="?",$BP$6,$BP$6)))))</f>
        <v>0</v>
      </c>
      <c r="BQ11" s="811">
        <f>IF('ชื่อ-คะแนน'!$C10="","",IF('ชื่อ-คะแนน'!$D10="ออก","",IF('ชื่อ-คะแนน'!$D10="ย้าย","",IF('ชื่อ-คะแนน'!$D10="พัก","",IF($BQ$6="?",$BQ$6,$BQ$6)))))</f>
        <v>0</v>
      </c>
      <c r="BR11" s="812">
        <f>IF('ชื่อ-คะแนน'!$C10="","",IF('ชื่อ-คะแนน'!$D10="ออก","",IF('ชื่อ-คะแนน'!$D10="ย้าย","",IF('ชื่อ-คะแนน'!$D10="พัก","",IF($BR$6="?",$BR$6,$BR$6)))))</f>
        <v>0</v>
      </c>
      <c r="BS11" s="813"/>
      <c r="BT11" s="810">
        <f>IF('ชื่อ-คะแนน'!$C10="","",IF('ชื่อ-คะแนน'!$D10="ออก","",IF('ชื่อ-คะแนน'!$D10="ย้าย","",IF('ชื่อ-คะแนน'!$D10="พัก","",IF($BT$6="?",$BT$6,$BT$6)))))</f>
        <v>0</v>
      </c>
      <c r="BU11" s="811">
        <f>IF('ชื่อ-คะแนน'!$C10="","",IF('ชื่อ-คะแนน'!$D10="ออก","",IF('ชื่อ-คะแนน'!$D10="ย้าย","",IF('ชื่อ-คะแนน'!$D10="พัก","",IF($BU$6="?",$BU$6,$BU$6)))))</f>
        <v>0</v>
      </c>
      <c r="BV11" s="811">
        <f>IF('ชื่อ-คะแนน'!$C10="","",IF('ชื่อ-คะแนน'!$D10="ออก","",IF('ชื่อ-คะแนน'!$D10="ย้าย","",IF('ชื่อ-คะแนน'!$D10="พัก","",IF($BV$6="?",$BV$6,$BV$6)))))</f>
        <v>0</v>
      </c>
      <c r="BW11" s="811">
        <f>IF('ชื่อ-คะแนน'!$C10="","",IF('ชื่อ-คะแนน'!$D10="ออก","",IF('ชื่อ-คะแนน'!$D10="ย้าย","",IF('ชื่อ-คะแนน'!$D10="พัก","",IF($BW$6="?",$BW$6,$BW$6)))))</f>
        <v>0</v>
      </c>
      <c r="BX11" s="812">
        <f>IF('ชื่อ-คะแนน'!$C10="","",IF('ชื่อ-คะแนน'!$D10="ออก","",IF('ชื่อ-คะแนน'!$D10="ย้าย","",IF('ชื่อ-คะแนน'!$D10="พัก","",IF($BX$6="?",$BX$6,$BX$6)))))</f>
        <v>0</v>
      </c>
      <c r="BY11" s="813"/>
      <c r="BZ11" s="810">
        <f>IF('ชื่อ-คะแนน'!$C10="","",IF('ชื่อ-คะแนน'!$D10="ออก","",IF('ชื่อ-คะแนน'!$D10="ย้าย","",IF('ชื่อ-คะแนน'!$D10="พัก","",IF($BZ$6="?",$BZ$6,$BZ$6)))))</f>
        <v>0</v>
      </c>
      <c r="CA11" s="811">
        <f>IF('ชื่อ-คะแนน'!$C10="","",IF('ชื่อ-คะแนน'!$D10="ออก","",IF('ชื่อ-คะแนน'!$D10="ย้าย","",IF('ชื่อ-คะแนน'!$D10="พัก","",IF($CA$6="?",$CA$6,$CA$6)))))</f>
        <v>0</v>
      </c>
      <c r="CB11" s="811">
        <f>IF('ชื่อ-คะแนน'!$C10="","",IF('ชื่อ-คะแนน'!$D10="ออก","",IF('ชื่อ-คะแนน'!$D10="ย้าย","",IF('ชื่อ-คะแนน'!$D10="พัก","",IF($CB$6="?",$CB$6,$CB$6)))))</f>
        <v>0</v>
      </c>
      <c r="CC11" s="811">
        <f>IF('ชื่อ-คะแนน'!$C10="","",IF('ชื่อ-คะแนน'!$D10="ออก","",IF('ชื่อ-คะแนน'!$D10="ย้าย","",IF('ชื่อ-คะแนน'!$D10="พัก","",IF($CC$6="?",$CC$6,$CC$6)))))</f>
        <v>0</v>
      </c>
      <c r="CD11" s="812">
        <f>IF('ชื่อ-คะแนน'!$C10="","",IF('ชื่อ-คะแนน'!$D10="ออก","",IF('ชื่อ-คะแนน'!$D10="ย้าย","",IF('ชื่อ-คะแนน'!$D10="พัก","",IF($CD$6="?",$CD$6,$CD$6)))))</f>
        <v>0</v>
      </c>
      <c r="CE11" s="813"/>
      <c r="CF11" s="810">
        <f>IF('ชื่อ-คะแนน'!$C10="","",IF('ชื่อ-คะแนน'!$D10="ออก","",IF('ชื่อ-คะแนน'!$D10="ย้าย","",IF('ชื่อ-คะแนน'!$D10="พัก","",IF($CF$6="?",$CF$6,$CF$6)))))</f>
        <v>0</v>
      </c>
      <c r="CG11" s="811">
        <f>IF('ชื่อ-คะแนน'!$C10="","",IF('ชื่อ-คะแนน'!$D10="ออก","",IF('ชื่อ-คะแนน'!$D10="ย้าย","",IF('ชื่อ-คะแนน'!$D10="พัก","",IF($CG$6="?",$CG$6,$CG$6)))))</f>
        <v>0</v>
      </c>
      <c r="CH11" s="811">
        <f>IF('ชื่อ-คะแนน'!$C10="","",IF('ชื่อ-คะแนน'!$D10="ออก","",IF('ชื่อ-คะแนน'!$D10="ย้าย","",IF('ชื่อ-คะแนน'!$D10="พัก","",IF($CH$6="?",$CH$6,$CH$6)))))</f>
        <v>0</v>
      </c>
      <c r="CI11" s="811">
        <f>IF('ชื่อ-คะแนน'!$C10="","",IF('ชื่อ-คะแนน'!$D10="ออก","",IF('ชื่อ-คะแนน'!$D10="ย้าย","",IF('ชื่อ-คะแนน'!$D10="พัก","",IF($CI$6="?",$CI$6,$CI$6)))))</f>
        <v>0</v>
      </c>
      <c r="CJ11" s="812">
        <f>IF('ชื่อ-คะแนน'!$C10="","",IF('ชื่อ-คะแนน'!$D10="ออก","",IF('ชื่อ-คะแนน'!$D10="ย้าย","",IF('ชื่อ-คะแนน'!$D10="พัก","",IF($CJ$6="?",$CJ$6,$CJ$6)))))</f>
        <v>0</v>
      </c>
      <c r="CK11" s="813"/>
      <c r="CL11" s="810">
        <f>IF('ชื่อ-คะแนน'!$C10="","",IF('ชื่อ-คะแนน'!$D10="ออก","",IF('ชื่อ-คะแนน'!$D10="ย้าย","",IF('ชื่อ-คะแนน'!$D10="พัก","",IF($CL$6="?",$CL$6,$CL$6)))))</f>
        <v>0</v>
      </c>
      <c r="CM11" s="811">
        <f>IF('ชื่อ-คะแนน'!$C10="","",IF('ชื่อ-คะแนน'!$D10="ออก","",IF('ชื่อ-คะแนน'!$D10="ย้าย","",IF('ชื่อ-คะแนน'!$D10="พัก","",IF($CM$6="?",$CM$6,$CM$6)))))</f>
        <v>0</v>
      </c>
      <c r="CN11" s="811">
        <f>IF('ชื่อ-คะแนน'!$C10="","",IF('ชื่อ-คะแนน'!$D10="ออก","",IF('ชื่อ-คะแนน'!$D10="ย้าย","",IF('ชื่อ-คะแนน'!$D10="พัก","",IF($CN$6="?",$CN$6,$CN$6)))))</f>
        <v>0</v>
      </c>
      <c r="CO11" s="811">
        <f>IF('ชื่อ-คะแนน'!$C10="","",IF('ชื่อ-คะแนน'!$D10="ออก","",IF('ชื่อ-คะแนน'!$D10="ย้าย","",IF('ชื่อ-คะแนน'!$D10="พัก","",IF($CO$6="?",$CO$6,$CO$6)))))</f>
        <v>0</v>
      </c>
      <c r="CP11" s="812">
        <f>IF('ชื่อ-คะแนน'!$C10="","",IF('ชื่อ-คะแนน'!$D10="ออก","",IF('ชื่อ-คะแนน'!$D10="ย้าย","",IF('ชื่อ-คะแนน'!$D10="พัก","",IF($CP$6="?",$CP$6,$CP$6)))))</f>
        <v>0</v>
      </c>
      <c r="CQ11" s="813"/>
      <c r="CR11" s="810">
        <f>IF('ชื่อ-คะแนน'!$C10="","",IF('ชื่อ-คะแนน'!$D10="ออก","",IF('ชื่อ-คะแนน'!$D10="ย้าย","",IF('ชื่อ-คะแนน'!$D10="พัก","",IF($CR$6="?",$CR$6,$CR$6)))))</f>
        <v>0</v>
      </c>
      <c r="CS11" s="811">
        <f>IF('ชื่อ-คะแนน'!$C10="","",IF('ชื่อ-คะแนน'!$D10="ออก","",IF('ชื่อ-คะแนน'!$D10="ย้าย","",IF('ชื่อ-คะแนน'!$D10="พัก","",IF($CS$6="?",$CS$6,$CS$6)))))</f>
        <v>0</v>
      </c>
      <c r="CT11" s="811">
        <f>IF('ชื่อ-คะแนน'!$C10="","",IF('ชื่อ-คะแนน'!$D10="ออก","",IF('ชื่อ-คะแนน'!$D10="ย้าย","",IF('ชื่อ-คะแนน'!$D10="พัก","",IF($CT$6="?",$CT$6,$CT$6)))))</f>
        <v>0</v>
      </c>
      <c r="CU11" s="811">
        <f>IF('ชื่อ-คะแนน'!$C10="","",IF('ชื่อ-คะแนน'!$D10="ออก","",IF('ชื่อ-คะแนน'!$D10="ย้าย","",IF('ชื่อ-คะแนน'!$D10="พัก","",IF($CU$6="?",$CU$6,$CU$6)))))</f>
        <v>0</v>
      </c>
      <c r="CV11" s="812">
        <f>IF('ชื่อ-คะแนน'!$C10="","",IF('ชื่อ-คะแนน'!$D10="ออก","",IF('ชื่อ-คะแนน'!$D10="ย้าย","",IF('ชื่อ-คะแนน'!$D10="พัก","",IF($CV$6="?",$CV$6,$CV$6)))))</f>
        <v>0</v>
      </c>
      <c r="CW11" s="813"/>
      <c r="CX11" s="810">
        <f>IF('ชื่อ-คะแนน'!$C10="","",IF('ชื่อ-คะแนน'!$D10="ออก","",IF('ชื่อ-คะแนน'!$D10="ย้าย","",IF('ชื่อ-คะแนน'!$D10="พัก","",IF($CX$6="?",$CX$6,$CX$6)))))</f>
        <v>0</v>
      </c>
      <c r="CY11" s="811">
        <f>IF('ชื่อ-คะแนน'!$C10="","",IF('ชื่อ-คะแนน'!$D10="ออก","",IF('ชื่อ-คะแนน'!$D10="ย้าย","",IF('ชื่อ-คะแนน'!$D10="พัก","",IF($CY$6="?",$CY$6,$CY$6)))))</f>
        <v>0</v>
      </c>
      <c r="CZ11" s="811">
        <f>IF('ชื่อ-คะแนน'!$C10="","",IF('ชื่อ-คะแนน'!$D10="ออก","",IF('ชื่อ-คะแนน'!$D10="ย้าย","",IF('ชื่อ-คะแนน'!$D10="พัก","",IF($CZ$6="?",$CZ$6,$CZ$6)))))</f>
        <v>0</v>
      </c>
      <c r="DA11" s="811">
        <f>IF('ชื่อ-คะแนน'!$C10="","",IF('ชื่อ-คะแนน'!$D10="ออก","",IF('ชื่อ-คะแนน'!$D10="ย้าย","",IF('ชื่อ-คะแนน'!$D10="พัก","",IF($DA$6="?",$DA$6,$DA$6)))))</f>
        <v>0</v>
      </c>
      <c r="DB11" s="812">
        <f>IF('ชื่อ-คะแนน'!$C10="","",IF('ชื่อ-คะแนน'!$D10="ออก","",IF('ชื่อ-คะแนน'!$D10="ย้าย","",IF('ชื่อ-คะแนน'!$D10="พัก","",IF($DB$6="?",$DB$6,$DB$6)))))</f>
        <v>0</v>
      </c>
      <c r="DC11" s="813"/>
      <c r="DD11" s="1422">
        <f>IF('ชื่อ-คะแนน'!$C10="","",IF('ชื่อ-คะแนน'!$D10="ออก","",IF('ชื่อ-คะแนน'!$D10="ย้าย","",IF('ชื่อ-คะแนน'!$D10="พัก","",IF($DD$6="?",$DD$6,$DD$6)))))</f>
        <v>0</v>
      </c>
      <c r="DE11" s="1423">
        <f>IF('ชื่อ-คะแนน'!$C10="","",IF('ชื่อ-คะแนน'!$D10="ออก","",IF('ชื่อ-คะแนน'!$D10="ย้าย","",IF('ชื่อ-คะแนน'!$D10="พัก","",IF($DE$6="?",$DE$6,$DE$6)))))</f>
        <v>0</v>
      </c>
      <c r="DF11" s="1420">
        <f>IF('ชื่อ-คะแนน'!$C10="","",IF('ชื่อ-คะแนน'!$D10="ออก","",IF('ชื่อ-คะแนน'!$D10="ย้าย","",IF('ชื่อ-คะแนน'!$D10="พัก","",IF($DF$6="?",$DF$6,$DF$6)))))</f>
        <v>0</v>
      </c>
      <c r="DG11" s="1423">
        <f>IF('ชื่อ-คะแนน'!$C10="","",IF('ชื่อ-คะแนน'!$D10="ออก","",IF('ชื่อ-คะแนน'!$D10="ย้าย","",IF('ชื่อ-คะแนน'!$D10="พัก","",IF($DG$6="?",$DG$6,$DG$6)))))</f>
        <v>0</v>
      </c>
      <c r="DH11" s="1424">
        <f>IF('ชื่อ-คะแนน'!$C10="","",IF('ชื่อ-คะแนน'!$D10="ออก","",IF('ชื่อ-คะแนน'!$D10="ย้าย","",IF('ชื่อ-คะแนน'!$D10="พัก","",IF($DH$6="?",$DH$6,$DH$6)))))</f>
        <v>0</v>
      </c>
      <c r="DI11" s="813"/>
      <c r="DJ11" s="810">
        <f>IF('ชื่อ-คะแนน'!$C10="","",IF('ชื่อ-คะแนน'!$D10="ออก","",IF('ชื่อ-คะแนน'!$D10="ย้าย","",IF('ชื่อ-คะแนน'!$D10="พัก","",IF($DJ$6="?",$DJ$6,$DJ$6)))))</f>
        <v>0</v>
      </c>
      <c r="DK11" s="811">
        <f>IF('ชื่อ-คะแนน'!$C10="","",IF('ชื่อ-คะแนน'!$D10="ออก","",IF('ชื่อ-คะแนน'!$D10="ย้าย","",IF('ชื่อ-คะแนน'!$D10="พัก","",IF($DK$6="?",$DK$6,$DK$6)))))</f>
        <v>0</v>
      </c>
      <c r="DL11" s="797">
        <f>IF('ชื่อ-คะแนน'!$C10="","",IF('ชื่อ-คะแนน'!$D10="ออก","",IF('ชื่อ-คะแนน'!$D10="ย้าย","",IF('ชื่อ-คะแนน'!$D10="พัก","",IF($DL$6="?",$DL$6,$DL$6)))))</f>
        <v>0</v>
      </c>
      <c r="DM11" s="811">
        <f>IF('ชื่อ-คะแนน'!$C10="","",IF('ชื่อ-คะแนน'!$D10="ออก","",IF('ชื่อ-คะแนน'!$D10="ย้าย","",IF('ชื่อ-คะแนน'!$D10="พัก","",IF($DM$6="?",$DM$6,$DM$6)))))</f>
        <v>0</v>
      </c>
      <c r="DN11" s="812">
        <f>IF('ชื่อ-คะแนน'!$C10="","",IF('ชื่อ-คะแนน'!$D10="ออก","",IF('ชื่อ-คะแนน'!$D10="ย้าย","",IF('ชื่อ-คะแนน'!$D10="พัก","",IF($DN$6="?",$DN$6,$DN$6)))))</f>
        <v>0</v>
      </c>
      <c r="DO11" s="813"/>
      <c r="DP11" s="814">
        <f>IF('ชื่อ-คะแนน'!$C10="","",IF('ชื่อ-คะแนน'!$D10="ออก","",IF('ชื่อ-คะแนน'!$D10="ย้าย","",IF('ชื่อ-คะแนน'!$D10="พัก","",IF($DP$6="?",$DP$6,$DP$6)))))</f>
        <v>0</v>
      </c>
      <c r="DQ11" s="815">
        <f>IF('ชื่อ-คะแนน'!$C10="","",IF('ชื่อ-คะแนน'!$D10="ออก","",IF('ชื่อ-คะแนน'!$D10="ย้าย","",IF('ชื่อ-คะแนน'!$D10="พัก","",IF($DQ$6="?",$DQ$6,$DQ$6)))))</f>
        <v>0</v>
      </c>
      <c r="DR11" s="815">
        <f>IF('ชื่อ-คะแนน'!$C10="","",IF('ชื่อ-คะแนน'!$D10="ออก","",IF('ชื่อ-คะแนน'!$D10="ย้าย","",IF('ชื่อ-คะแนน'!$D10="พัก","",IF($DR$6="?",$DR$6,$DR$6)))))</f>
        <v>0</v>
      </c>
      <c r="DS11" s="815">
        <f>IF('ชื่อ-คะแนน'!$C10="","",IF('ชื่อ-คะแนน'!$D10="ออก","",IF('ชื่อ-คะแนน'!$D10="ย้าย","",IF('ชื่อ-คะแนน'!$D10="พัก","",IF($DS$6="?",$DS$6,$DS$6)))))</f>
        <v>0</v>
      </c>
      <c r="DT11" s="816">
        <f>IF('ชื่อ-คะแนน'!$C10="","",IF('ชื่อ-คะแนน'!$D10="ออก","",IF('ชื่อ-คะแนน'!$D10="ย้าย","",IF('ชื่อ-คะแนน'!$D10="พัก","",IF($DT$6="?",$DT$6,$DT$6)))))</f>
        <v>0</v>
      </c>
      <c r="DU11" s="813"/>
      <c r="DV11" s="810">
        <f>IF('ชื่อ-คะแนน'!$C10="","",IF('ชื่อ-คะแนน'!$D10="ออก","",IF('ชื่อ-คะแนน'!$D10="ย้าย","",IF('ชื่อ-คะแนน'!$D10="พัก","",IF($DV$6="?",$DV$6,$DV$6)))))</f>
        <v>0</v>
      </c>
      <c r="DW11" s="811">
        <f>IF('ชื่อ-คะแนน'!$C10="","",IF('ชื่อ-คะแนน'!$D10="ออก","",IF('ชื่อ-คะแนน'!$D10="ย้าย","",IF('ชื่อ-คะแนน'!$D10="พัก","",IF($DW$6="?",$DW$6,$DW$6)))))</f>
        <v>0</v>
      </c>
      <c r="DX11" s="811">
        <f>IF('ชื่อ-คะแนน'!$C10="","",IF('ชื่อ-คะแนน'!$D10="ออก","",IF('ชื่อ-คะแนน'!$D10="ย้าย","",IF('ชื่อ-คะแนน'!$D10="พัก","",IF($DX$6="?",$DX$6,$DX$6)))))</f>
        <v>0</v>
      </c>
      <c r="DY11" s="811">
        <f>IF('ชื่อ-คะแนน'!$C10="","",IF('ชื่อ-คะแนน'!$D10="ออก","",IF('ชื่อ-คะแนน'!$D10="ย้าย","",IF('ชื่อ-คะแนน'!$D10="พัก","",IF($DY$6="?",$DY$6,$DY$6)))))</f>
        <v>0</v>
      </c>
      <c r="DZ11" s="812">
        <f>IF('ชื่อ-คะแนน'!$C10="","",IF('ชื่อ-คะแนน'!$D10="ออก","",IF('ชื่อ-คะแนน'!$D10="ย้าย","",IF('ชื่อ-คะแนน'!$D10="พัก","",IF($DZ$6="?",$DZ$6,$DZ$6)))))</f>
        <v>0</v>
      </c>
      <c r="EA11" s="813"/>
      <c r="EB11" s="810">
        <f>IF('ชื่อ-คะแนน'!$C10="","",IF('ชื่อ-คะแนน'!$D10="ออก","",IF('ชื่อ-คะแนน'!$D10="ย้าย","",IF('ชื่อ-คะแนน'!$D10="พัก","",IF($EB$6="?",$EB$6,$EB$6)))))</f>
        <v>0</v>
      </c>
      <c r="EC11" s="811">
        <f>IF('ชื่อ-คะแนน'!$C10="","",IF('ชื่อ-คะแนน'!$D10="ออก","",IF('ชื่อ-คะแนน'!$D10="ย้าย","",IF('ชื่อ-คะแนน'!$D10="พัก","",IF($EC$6="?",$EC$6,$EC$6)))))</f>
        <v>0</v>
      </c>
      <c r="ED11" s="811">
        <f>IF('ชื่อ-คะแนน'!$C10="","",IF('ชื่อ-คะแนน'!$D10="ออก","",IF('ชื่อ-คะแนน'!$D10="ย้าย","",IF('ชื่อ-คะแนน'!$D10="พัก","",IF($ED$6="?",$ED$6,$ED$6)))))</f>
        <v>0</v>
      </c>
      <c r="EE11" s="811">
        <f>IF('ชื่อ-คะแนน'!$C10="","",IF('ชื่อ-คะแนน'!$D10="ออก","",IF('ชื่อ-คะแนน'!$D10="ย้าย","",IF('ชื่อ-คะแนน'!$D10="พัก","",IF($EE$6="?",$EE$6,$EE$6)))))</f>
        <v>0</v>
      </c>
      <c r="EF11" s="812">
        <f>IF('ชื่อ-คะแนน'!$C10="","",IF('ชื่อ-คะแนน'!$D10="ออก","",IF('ชื่อ-คะแนน'!$D10="ย้าย","",IF('ชื่อ-คะแนน'!$D10="พัก","",IF($EF$6="?",$EF$6,$EF$6)))))</f>
        <v>0</v>
      </c>
      <c r="EG11" s="817"/>
      <c r="EH11" s="818" t="str">
        <f>IF('ชื่อ-คะแนน'!C10="","",COUNTIF(E11:DZ11,"ป")+COUNTIF(E11:DZ11,"ล")+COUNTIF(E11:DZ11,"ข")+COUNTIF(E11:DZ11,"ร")+COUNTIF(E11:DZ11,"อ")+COUNTIF(E11:DZ11,"ก")+COUNTIF(E11:DZ11,"ฟ")+COUNTIF(E11:DZ11,"ด")+COUNTIF(E11:DZ11,"ย"))&amp;IF('ชื่อ-คะแนน'!C10="","","/")&amp;IF('ชื่อ-คะแนน'!C10="","",SUM($F$6:$DZ$6)-SUM(F11:DZ11))</f>
        <v>0/1</v>
      </c>
      <c r="EI11" s="819">
        <f>IF('ชื่อ-คะแนน'!C10="","",COUNTIF(F11:EF11,"/")+SUM(F11:EF11))</f>
        <v>0</v>
      </c>
      <c r="EJ11" s="758"/>
      <c r="EK11" s="778" t="str">
        <f>IF('ชื่อ-คะแนน'!C10="","",IF(EI11=0,"",IF(EI11&gt;$EI$3-$EI$4,"-",$EI$3-$EI$4-EI11)))</f>
        <v/>
      </c>
      <c r="EL11" s="760" t="str">
        <f>IF('ชื่อ-คะแนน'!C10="","",IF(EI11=0,"",(EI11/$EI$3)*100))</f>
        <v/>
      </c>
      <c r="EM11" s="806" t="str">
        <f t="shared" si="1"/>
        <v>-</v>
      </c>
      <c r="EN11" s="807" t="str">
        <f>IF(EL11&lt;59.5,"ซ้ำ",IF(EL11&lt;79.5,EK11,"-"))</f>
        <v>-</v>
      </c>
      <c r="EP11" s="1363">
        <v>2.5</v>
      </c>
      <c r="EQ11" s="1359">
        <f>EQ1*5</f>
        <v>90</v>
      </c>
      <c r="ER11" s="1410">
        <f t="shared" si="0"/>
        <v>18</v>
      </c>
    </row>
    <row r="12" spans="1:148" s="141" customFormat="1" ht="18" customHeight="1" thickBot="1" x14ac:dyDescent="0.55000000000000004">
      <c r="A12" s="112">
        <f>'ชื่อ-คะแนน'!A11</f>
        <v>6</v>
      </c>
      <c r="B12" s="794" t="str">
        <f>'ชื่อ-คะแนน'!B11</f>
        <v>12711</v>
      </c>
      <c r="C12" s="1311" t="str">
        <f>'ชื่อ-คะแนน'!C11</f>
        <v>นาย จิรายุ  คัตสงค์</v>
      </c>
      <c r="D12" s="780" t="str">
        <f>'ชื่อ-คะแนน'!D11</f>
        <v>เรียน</v>
      </c>
      <c r="E12" s="781" t="str">
        <f>'ชื่อ-คะแนน'!E11</f>
        <v/>
      </c>
      <c r="F12" s="782">
        <f>IF('ชื่อ-คะแนน'!$C11="","",IF('ชื่อ-คะแนน'!$D11="ออก","",IF('ชื่อ-คะแนน'!$D11="ย้าย","",IF('ชื่อ-คะแนน'!$D11="พัก","",IF(F$6="?",F$6,F$6)))))</f>
        <v>0</v>
      </c>
      <c r="G12" s="783">
        <f>IF('ชื่อ-คะแนน'!C11="","",IF('ชื่อ-คะแนน'!$D11="ออก","",IF('ชื่อ-คะแนน'!$D11="ย้าย","",IF('ชื่อ-คะแนน'!$D11="พัก","",IF(G$6="?",G$6,G$6)))))</f>
        <v>0</v>
      </c>
      <c r="H12" s="783">
        <f>IF('ชื่อ-คะแนน'!C11="","",IF('ชื่อ-คะแนน'!$D11="ออก","",IF('ชื่อ-คะแนน'!$D11="ย้าย","",IF('ชื่อ-คะแนน'!$D11="พัก","",IF(H$6="?",H$6,H$6)))))</f>
        <v>0</v>
      </c>
      <c r="I12" s="783">
        <f>IF('ชื่อ-คะแนน'!G11="","",IF('ชื่อ-คะแนน'!$D11="ออก","",IF('ชื่อ-คะแนน'!$D11="ย้าย","",IF('ชื่อ-คะแนน'!$D11="พัก","",IF(I$6="?",I$6,$I$6)))))</f>
        <v>0</v>
      </c>
      <c r="J12" s="784">
        <f>IF('ชื่อ-คะแนน'!$C11="","",IF('ชื่อ-คะแนน'!$D11="ออก","",IF('ชื่อ-คะแนน'!$D11="ย้าย","",IF('ชื่อ-คะแนน'!$D11="พัก","",IF(J$6="?",J$6,J$6)))))</f>
        <v>0</v>
      </c>
      <c r="K12" s="785"/>
      <c r="L12" s="782">
        <f>IF('ชื่อ-คะแนน'!$C11="","",IF('ชื่อ-คะแนน'!$D11="ออก","",IF('ชื่อ-คะแนน'!$D11="ย้าย","",IF('ชื่อ-คะแนน'!$D11="พัก","",IF(L$6="?",L$6,L$6)))))</f>
        <v>0</v>
      </c>
      <c r="M12" s="783">
        <f>IF('ชื่อ-คะแนน'!$C11="","",IF('ชื่อ-คะแนน'!$D11="ออก","",IF('ชื่อ-คะแนน'!$D11="ย้าย","",IF('ชื่อ-คะแนน'!$D11="พัก","",IF(M$6="?",M$6,M$6)))))</f>
        <v>0</v>
      </c>
      <c r="N12" s="783">
        <f>IF('ชื่อ-คะแนน'!$C11="","",IF('ชื่อ-คะแนน'!$D11="ออก","",IF('ชื่อ-คะแนน'!$D11="ย้าย","",IF('ชื่อ-คะแนน'!$D11="พัก","",IF(N$6="?",N$6,N$6)))))</f>
        <v>0</v>
      </c>
      <c r="O12" s="783">
        <f>IF('ชื่อ-คะแนน'!$C11="","",IF('ชื่อ-คะแนน'!$D11="ออก","",IF('ชื่อ-คะแนน'!$D11="ย้าย","",IF('ชื่อ-คะแนน'!$D11="พัก","",IF(O$6="?",O$6,O$6)))))</f>
        <v>0</v>
      </c>
      <c r="P12" s="784">
        <f>IF('ชื่อ-คะแนน'!$C11="","",IF('ชื่อ-คะแนน'!$D11="ออก","",IF('ชื่อ-คะแนน'!$D11="ย้าย","",IF('ชื่อ-คะแนน'!$D11="พัก","",IF(P$6="?",P$6,P$6)))))</f>
        <v>0</v>
      </c>
      <c r="Q12" s="785"/>
      <c r="R12" s="782">
        <f>IF('ชื่อ-คะแนน'!$C11="","",IF('ชื่อ-คะแนน'!$D11="ออก","",IF('ชื่อ-คะแนน'!$D11="ย้าย","",IF('ชื่อ-คะแนน'!$D11="พัก","",IF(R$6="?",R$6,R$6)))))</f>
        <v>0</v>
      </c>
      <c r="S12" s="783">
        <f>IF('ชื่อ-คะแนน'!$C11="","",IF('ชื่อ-คะแนน'!$D11="ออก","",IF('ชื่อ-คะแนน'!$D11="ย้าย","",IF('ชื่อ-คะแนน'!$D11="พัก","",IF(S$6="?",S$6,S$6)))))</f>
        <v>0</v>
      </c>
      <c r="T12" s="783">
        <f>IF('ชื่อ-คะแนน'!$C11="","",IF('ชื่อ-คะแนน'!$D11="ออก","",IF('ชื่อ-คะแนน'!$D11="ย้าย","",IF('ชื่อ-คะแนน'!$D11="พัก","",IF(T$6="?",T$6,T$6)))))</f>
        <v>0</v>
      </c>
      <c r="U12" s="783">
        <f>IF('ชื่อ-คะแนน'!$C11="","",IF('ชื่อ-คะแนน'!$D11="ออก","",IF('ชื่อ-คะแนน'!$D11="ย้าย","",IF('ชื่อ-คะแนน'!$D11="พัก","",IF(U$6="?",U$6,U$6)))))</f>
        <v>0</v>
      </c>
      <c r="V12" s="784">
        <f>IF('ชื่อ-คะแนน'!$C11="","",IF('ชื่อ-คะแนน'!$D11="ออก","",IF('ชื่อ-คะแนน'!$D11="ย้าย","",IF('ชื่อ-คะแนน'!$D11="พัก","",IF(V$6="?",V$6,V$6)))))</f>
        <v>0</v>
      </c>
      <c r="W12" s="785"/>
      <c r="X12" s="782">
        <f>IF('ชื่อ-คะแนน'!$C11="","",IF('ชื่อ-คะแนน'!$D11="ออก","",IF('ชื่อ-คะแนน'!$D11="ย้าย","",IF('ชื่อ-คะแนน'!$D11="พัก","",IF(X$6="?",X$6,X$6)))))</f>
        <v>0</v>
      </c>
      <c r="Y12" s="783">
        <f>IF('ชื่อ-คะแนน'!$C11="","",IF('ชื่อ-คะแนน'!$D11="ออก","",IF('ชื่อ-คะแนน'!$D11="ย้าย","",IF('ชื่อ-คะแนน'!$D11="พัก","",IF(Y$6="?",Y$6,Y$6)))))</f>
        <v>0</v>
      </c>
      <c r="Z12" s="783">
        <f>IF('ชื่อ-คะแนน'!$C11="","",IF('ชื่อ-คะแนน'!$D11="ออก","",IF('ชื่อ-คะแนน'!$D11="ย้าย","",IF('ชื่อ-คะแนน'!$D11="พัก","",IF(Z$6="?",Z$6,Z$6)))))</f>
        <v>0</v>
      </c>
      <c r="AA12" s="783">
        <f>IF('ชื่อ-คะแนน'!$C11="","",IF('ชื่อ-คะแนน'!$D11="ออก","",IF('ชื่อ-คะแนน'!$D11="ย้าย","",IF('ชื่อ-คะแนน'!$D11="พัก","",IF(AA$6="?",AA$6,AA$6)))))</f>
        <v>0</v>
      </c>
      <c r="AB12" s="784">
        <f>IF('ชื่อ-คะแนน'!$C11="","",IF('ชื่อ-คะแนน'!$D11="ออก","",IF('ชื่อ-คะแนน'!$D11="ย้าย","",IF('ชื่อ-คะแนน'!$D11="พัก","",IF(AB$6="?",AB$6,AB$6)))))</f>
        <v>0</v>
      </c>
      <c r="AC12" s="785"/>
      <c r="AD12" s="782">
        <f>IF('ชื่อ-คะแนน'!$C11="","",IF('ชื่อ-คะแนน'!$D11="ออก","",IF('ชื่อ-คะแนน'!$D11="ย้าย","",IF('ชื่อ-คะแนน'!$D11="พัก","",IF(AD$6="?",AD$6,AD$6)))))</f>
        <v>0</v>
      </c>
      <c r="AE12" s="783">
        <f>IF('ชื่อ-คะแนน'!$C11="","",IF('ชื่อ-คะแนน'!$D11="ออก","",IF('ชื่อ-คะแนน'!$D11="ย้าย","",IF('ชื่อ-คะแนน'!$D11="พัก","",IF(AE$6="?",AE$6,AE$6)))))</f>
        <v>0</v>
      </c>
      <c r="AF12" s="783">
        <f>IF('ชื่อ-คะแนน'!$C11="","",IF('ชื่อ-คะแนน'!$D11="ออก","",IF('ชื่อ-คะแนน'!$D11="ย้าย","",IF('ชื่อ-คะแนน'!$D11="พัก","",IF(AF$6="?",AF$6,AF$6)))))</f>
        <v>0</v>
      </c>
      <c r="AG12" s="783">
        <f>IF('ชื่อ-คะแนน'!$C11="","",IF('ชื่อ-คะแนน'!$D11="ออก","",IF('ชื่อ-คะแนน'!$D11="ย้าย","",IF('ชื่อ-คะแนน'!$D11="พัก","",IF($AG$6="?",$AG$6,$AG$6)))))</f>
        <v>0</v>
      </c>
      <c r="AH12" s="784">
        <f>IF('ชื่อ-คะแนน'!$C11="","",IF('ชื่อ-คะแนน'!$D11="ออก","",IF('ชื่อ-คะแนน'!$D11="ย้าย","",IF('ชื่อ-คะแนน'!$D11="พัก","",IF($AH$6="?",$AH$6,$AH$6)))))</f>
        <v>0</v>
      </c>
      <c r="AI12" s="785"/>
      <c r="AJ12" s="782">
        <f>IF('ชื่อ-คะแนน'!$C11="","",IF('ชื่อ-คะแนน'!$D11="ออก","",IF('ชื่อ-คะแนน'!$D11="ย้าย","",IF('ชื่อ-คะแนน'!$D11="พัก","",IF($AJ$6="?",$AJ$6,$AJ$6)))))</f>
        <v>0</v>
      </c>
      <c r="AK12" s="783">
        <f>IF('ชื่อ-คะแนน'!$C11="","",IF('ชื่อ-คะแนน'!$D11="ออก","",IF('ชื่อ-คะแนน'!$D11="ย้าย","",IF('ชื่อ-คะแนน'!$D11="พัก","",IF($AK$6="?",$AK$6,$AK$6)))))</f>
        <v>0</v>
      </c>
      <c r="AL12" s="783">
        <f>IF('ชื่อ-คะแนน'!$C11="","",IF('ชื่อ-คะแนน'!$D11="ออก","",IF('ชื่อ-คะแนน'!$D11="ย้าย","",IF('ชื่อ-คะแนน'!$D11="พัก","",IF($AL$6="?",$AL$6,$AL$6)))))</f>
        <v>0</v>
      </c>
      <c r="AM12" s="783">
        <f>IF('ชื่อ-คะแนน'!$C11="","",IF('ชื่อ-คะแนน'!$D11="ออก","",IF('ชื่อ-คะแนน'!$D11="ย้าย","",IF('ชื่อ-คะแนน'!$D11="พัก","",IF($AM$6="?",$AM$6,$AM$6)))))</f>
        <v>0</v>
      </c>
      <c r="AN12" s="784">
        <f>IF('ชื่อ-คะแนน'!$C11="","",IF('ชื่อ-คะแนน'!$D11="ออก","",IF('ชื่อ-คะแนน'!$D11="ย้าย","",IF('ชื่อ-คะแนน'!$D11="พัก","",IF($AN$6="?",$AN$6,$AN$6)))))</f>
        <v>0</v>
      </c>
      <c r="AO12" s="785"/>
      <c r="AP12" s="782">
        <f>IF('ชื่อ-คะแนน'!$C11="","",IF('ชื่อ-คะแนน'!$D11="ออก","",IF('ชื่อ-คะแนน'!$D11="ย้าย","",IF('ชื่อ-คะแนน'!$D11="พัก","",IF($AP$6="?",$AP$6,$AP$6)))))</f>
        <v>0</v>
      </c>
      <c r="AQ12" s="783">
        <f>IF('ชื่อ-คะแนน'!$C11="","",IF('ชื่อ-คะแนน'!$D11="ออก","",IF('ชื่อ-คะแนน'!$D11="ย้าย","",IF('ชื่อ-คะแนน'!$D11="พัก","",IF($AQ$6="?",$AQ$6,$AQ$6)))))</f>
        <v>0</v>
      </c>
      <c r="AR12" s="783">
        <f>IF('ชื่อ-คะแนน'!$C11="","",IF('ชื่อ-คะแนน'!$D11="ออก","",IF('ชื่อ-คะแนน'!$D11="ย้าย","",IF('ชื่อ-คะแนน'!$D11="พัก","",IF($AR$6="?",$AR$6,$AR$6)))))</f>
        <v>0</v>
      </c>
      <c r="AS12" s="783">
        <f>IF('ชื่อ-คะแนน'!$C11="","",IF('ชื่อ-คะแนน'!$D11="ออก","",IF('ชื่อ-คะแนน'!$D11="ย้าย","",IF('ชื่อ-คะแนน'!$D11="พัก","",IF($AS$6="?",$AS$6,$AS$6)))))</f>
        <v>0</v>
      </c>
      <c r="AT12" s="784">
        <f>IF('ชื่อ-คะแนน'!$C11="","",IF('ชื่อ-คะแนน'!$D11="ออก","",IF('ชื่อ-คะแนน'!$D11="ย้าย","",IF('ชื่อ-คะแนน'!$D11="พัก","",IF($AT$6="?",$AT$6,$AT$6)))))</f>
        <v>0</v>
      </c>
      <c r="AU12" s="785"/>
      <c r="AV12" s="782">
        <f>IF('ชื่อ-คะแนน'!$C11="","",IF('ชื่อ-คะแนน'!$D11="ออก","",IF('ชื่อ-คะแนน'!$D11="ย้าย","",IF('ชื่อ-คะแนน'!$D11="พัก","",IF($AV$6="?",$AV$6,$AV$6)))))</f>
        <v>0</v>
      </c>
      <c r="AW12" s="783">
        <f>IF('ชื่อ-คะแนน'!$C11="","",IF('ชื่อ-คะแนน'!$D11="ออก","",IF('ชื่อ-คะแนน'!$D11="ย้าย","",IF('ชื่อ-คะแนน'!$D11="พัก","",IF($AW$6="?",$AW$6,$AW$6)))))</f>
        <v>0</v>
      </c>
      <c r="AX12" s="783">
        <f>IF('ชื่อ-คะแนน'!$C11="","",IF('ชื่อ-คะแนน'!$D11="ออก","",IF('ชื่อ-คะแนน'!$D11="ย้าย","",IF('ชื่อ-คะแนน'!$D11="พัก","",IF($AX$6="?",$AX$6,$AX$6)))))</f>
        <v>0</v>
      </c>
      <c r="AY12" s="783">
        <f>IF('ชื่อ-คะแนน'!$C11="","",IF('ชื่อ-คะแนน'!$D11="ออก","",IF('ชื่อ-คะแนน'!$D11="ย้าย","",IF('ชื่อ-คะแนน'!$D11="พัก","",IF($AY$6="?",$AY$6,$AY$6)))))</f>
        <v>0</v>
      </c>
      <c r="AZ12" s="784">
        <f>IF('ชื่อ-คะแนน'!$C11="","",IF('ชื่อ-คะแนน'!$D11="ออก","",IF('ชื่อ-คะแนน'!$D11="ย้าย","",IF('ชื่อ-คะแนน'!$D11="พัก","",IF($AZ$6="?",$AZ$6,$AZ$6)))))</f>
        <v>0</v>
      </c>
      <c r="BA12" s="785"/>
      <c r="BB12" s="1416">
        <f>IF('ชื่อ-คะแนน'!$C11="","",IF('ชื่อ-คะแนน'!$D11="ออก","",IF('ชื่อ-คะแนน'!$D11="ย้าย","",IF('ชื่อ-คะแนน'!$D11="พัก","",IF($BB$6="?",$BB$6,$BB$6)))))</f>
        <v>0</v>
      </c>
      <c r="BC12" s="1417">
        <f>IF('ชื่อ-คะแนน'!$C11="","",IF('ชื่อ-คะแนน'!$D11="ออก","",IF('ชื่อ-คะแนน'!$D11="ย้าย","",IF('ชื่อ-คะแนน'!$D11="พัก","",IF($BC$6="?",$BC$6,$BC$6)))))</f>
        <v>0</v>
      </c>
      <c r="BD12" s="1417">
        <f>IF('ชื่อ-คะแนน'!$C11="","",IF('ชื่อ-คะแนน'!$D11="ออก","",IF('ชื่อ-คะแนน'!$D11="ย้าย","",IF('ชื่อ-คะแนน'!$D11="พัก","",IF($BD$6="?",$BD$6,$BD$6)))))</f>
        <v>0</v>
      </c>
      <c r="BE12" s="1417">
        <f>IF('ชื่อ-คะแนน'!$C11="","",IF('ชื่อ-คะแนน'!$D11="ออก","",IF('ชื่อ-คะแนน'!$D11="ย้าย","",IF('ชื่อ-คะแนน'!$D11="พัก","",IF($BE$6="?",$BE$6,$BE$6)))))</f>
        <v>0</v>
      </c>
      <c r="BF12" s="1418">
        <f>IF('ชื่อ-คะแนน'!$C11="","",IF('ชื่อ-คะแนน'!$D11="ออก","",IF('ชื่อ-คะแนน'!$D11="ย้าย","",IF('ชื่อ-คะแนน'!$D11="พัก","",IF($BF$6="?",$BF$6,$BF$6)))))</f>
        <v>0</v>
      </c>
      <c r="BG12" s="785"/>
      <c r="BH12" s="786">
        <f>IF('ชื่อ-คะแนน'!$C11="","",IF('ชื่อ-คะแนน'!$D11="ออก","",IF('ชื่อ-คะแนน'!$D11="ย้าย","",IF('ชื่อ-คะแนน'!$D11="พัก","",IF($BH$6="?",$BH$6,$BH$6)))))</f>
        <v>0</v>
      </c>
      <c r="BI12" s="787">
        <f>IF('ชื่อ-คะแนน'!$C11="","",IF('ชื่อ-คะแนน'!$D11="ออก","",IF('ชื่อ-คะแนน'!$D11="ย้าย","",IF('ชื่อ-คะแนน'!$D11="พัก","",IF($BI$6="?",$BI$6,$BI$6)))))</f>
        <v>0</v>
      </c>
      <c r="BJ12" s="787">
        <f>IF('ชื่อ-คะแนน'!$C11="","",IF('ชื่อ-คะแนน'!$D11="ออก","",IF('ชื่อ-คะแนน'!$D11="ย้าย","",IF('ชื่อ-คะแนน'!$D11="พัก","",IF($BJ$6="?",$BJ$6,$BJ$6)))))</f>
        <v>0</v>
      </c>
      <c r="BK12" s="787">
        <f>IF('ชื่อ-คะแนน'!$C11="","",IF('ชื่อ-คะแนน'!$D11="ออก","",IF('ชื่อ-คะแนน'!$D11="ย้าย","",IF('ชื่อ-คะแนน'!$D11="พัก","",IF($BK$6="?",$BK$6,$BK$6)))))</f>
        <v>0</v>
      </c>
      <c r="BL12" s="788">
        <f>IF('ชื่อ-คะแนน'!$C11="","",IF('ชื่อ-คะแนน'!$D11="ออก","",IF('ชื่อ-คะแนน'!$D11="ย้าย","",IF('ชื่อ-คะแนน'!$D11="พัก","",IF($BL$6="?",$BL$6,$BL$6)))))</f>
        <v>0</v>
      </c>
      <c r="BM12" s="785"/>
      <c r="BN12" s="782">
        <f>IF('ชื่อ-คะแนน'!$C11="","",IF('ชื่อ-คะแนน'!$D11="ออก","",IF('ชื่อ-คะแนน'!$D11="ย้าย","",IF('ชื่อ-คะแนน'!$D11="พัก","",IF($BN$6="?",$BN$6,$BN$6)))))</f>
        <v>0</v>
      </c>
      <c r="BO12" s="783">
        <f>IF('ชื่อ-คะแนน'!$C11="","",IF('ชื่อ-คะแนน'!$D11="ออก","",IF('ชื่อ-คะแนน'!$D11="ย้าย","",IF('ชื่อ-คะแนน'!$D11="พัก","",IF($BO$6="?",$BO$6,$BO$6)))))</f>
        <v>0</v>
      </c>
      <c r="BP12" s="783">
        <f>IF('ชื่อ-คะแนน'!$C11="","",IF('ชื่อ-คะแนน'!$D11="ออก","",IF('ชื่อ-คะแนน'!$D11="ย้าย","",IF('ชื่อ-คะแนน'!$D11="พัก","",IF($BP$6="?",$BP$6,$BP$6)))))</f>
        <v>0</v>
      </c>
      <c r="BQ12" s="783">
        <f>IF('ชื่อ-คะแนน'!$C11="","",IF('ชื่อ-คะแนน'!$D11="ออก","",IF('ชื่อ-คะแนน'!$D11="ย้าย","",IF('ชื่อ-คะแนน'!$D11="พัก","",IF($BQ$6="?",$BQ$6,$BQ$6)))))</f>
        <v>0</v>
      </c>
      <c r="BR12" s="784">
        <f>IF('ชื่อ-คะแนน'!$C11="","",IF('ชื่อ-คะแนน'!$D11="ออก","",IF('ชื่อ-คะแนน'!$D11="ย้าย","",IF('ชื่อ-คะแนน'!$D11="พัก","",IF($BR$6="?",$BR$6,$BR$6)))))</f>
        <v>0</v>
      </c>
      <c r="BS12" s="785"/>
      <c r="BT12" s="782">
        <f>IF('ชื่อ-คะแนน'!$C11="","",IF('ชื่อ-คะแนน'!$D11="ออก","",IF('ชื่อ-คะแนน'!$D11="ย้าย","",IF('ชื่อ-คะแนน'!$D11="พัก","",IF($BT$6="?",$BT$6,$BT$6)))))</f>
        <v>0</v>
      </c>
      <c r="BU12" s="783">
        <f>IF('ชื่อ-คะแนน'!$C11="","",IF('ชื่อ-คะแนน'!$D11="ออก","",IF('ชื่อ-คะแนน'!$D11="ย้าย","",IF('ชื่อ-คะแนน'!$D11="พัก","",IF($BU$6="?",$BU$6,$BU$6)))))</f>
        <v>0</v>
      </c>
      <c r="BV12" s="783">
        <f>IF('ชื่อ-คะแนน'!$C11="","",IF('ชื่อ-คะแนน'!$D11="ออก","",IF('ชื่อ-คะแนน'!$D11="ย้าย","",IF('ชื่อ-คะแนน'!$D11="พัก","",IF($BV$6="?",$BV$6,$BV$6)))))</f>
        <v>0</v>
      </c>
      <c r="BW12" s="783">
        <f>IF('ชื่อ-คะแนน'!$C11="","",IF('ชื่อ-คะแนน'!$D11="ออก","",IF('ชื่อ-คะแนน'!$D11="ย้าย","",IF('ชื่อ-คะแนน'!$D11="พัก","",IF($BW$6="?",$BW$6,$BW$6)))))</f>
        <v>0</v>
      </c>
      <c r="BX12" s="784">
        <f>IF('ชื่อ-คะแนน'!$C11="","",IF('ชื่อ-คะแนน'!$D11="ออก","",IF('ชื่อ-คะแนน'!$D11="ย้าย","",IF('ชื่อ-คะแนน'!$D11="พัก","",IF($BX$6="?",$BX$6,$BX$6)))))</f>
        <v>0</v>
      </c>
      <c r="BY12" s="785"/>
      <c r="BZ12" s="782">
        <f>IF('ชื่อ-คะแนน'!$C11="","",IF('ชื่อ-คะแนน'!$D11="ออก","",IF('ชื่อ-คะแนน'!$D11="ย้าย","",IF('ชื่อ-คะแนน'!$D11="พัก","",IF($BZ$6="?",$BZ$6,$BZ$6)))))</f>
        <v>0</v>
      </c>
      <c r="CA12" s="783">
        <f>IF('ชื่อ-คะแนน'!$C11="","",IF('ชื่อ-คะแนน'!$D11="ออก","",IF('ชื่อ-คะแนน'!$D11="ย้าย","",IF('ชื่อ-คะแนน'!$D11="พัก","",IF($CA$6="?",$CA$6,$CA$6)))))</f>
        <v>0</v>
      </c>
      <c r="CB12" s="783">
        <f>IF('ชื่อ-คะแนน'!$C11="","",IF('ชื่อ-คะแนน'!$D11="ออก","",IF('ชื่อ-คะแนน'!$D11="ย้าย","",IF('ชื่อ-คะแนน'!$D11="พัก","",IF($CB$6="?",$CB$6,$CB$6)))))</f>
        <v>0</v>
      </c>
      <c r="CC12" s="783">
        <f>IF('ชื่อ-คะแนน'!$C11="","",IF('ชื่อ-คะแนน'!$D11="ออก","",IF('ชื่อ-คะแนน'!$D11="ย้าย","",IF('ชื่อ-คะแนน'!$D11="พัก","",IF($CC$6="?",$CC$6,$CC$6)))))</f>
        <v>0</v>
      </c>
      <c r="CD12" s="784">
        <f>IF('ชื่อ-คะแนน'!$C11="","",IF('ชื่อ-คะแนน'!$D11="ออก","",IF('ชื่อ-คะแนน'!$D11="ย้าย","",IF('ชื่อ-คะแนน'!$D11="พัก","",IF($CD$6="?",$CD$6,$CD$6)))))</f>
        <v>0</v>
      </c>
      <c r="CE12" s="785"/>
      <c r="CF12" s="782">
        <f>IF('ชื่อ-คะแนน'!$C11="","",IF('ชื่อ-คะแนน'!$D11="ออก","",IF('ชื่อ-คะแนน'!$D11="ย้าย","",IF('ชื่อ-คะแนน'!$D11="พัก","",IF($CF$6="?",$CF$6,$CF$6)))))</f>
        <v>0</v>
      </c>
      <c r="CG12" s="783">
        <f>IF('ชื่อ-คะแนน'!$C11="","",IF('ชื่อ-คะแนน'!$D11="ออก","",IF('ชื่อ-คะแนน'!$D11="ย้าย","",IF('ชื่อ-คะแนน'!$D11="พัก","",IF($CG$6="?",$CG$6,$CG$6)))))</f>
        <v>0</v>
      </c>
      <c r="CH12" s="783">
        <f>IF('ชื่อ-คะแนน'!$C11="","",IF('ชื่อ-คะแนน'!$D11="ออก","",IF('ชื่อ-คะแนน'!$D11="ย้าย","",IF('ชื่อ-คะแนน'!$D11="พัก","",IF($CH$6="?",$CH$6,$CH$6)))))</f>
        <v>0</v>
      </c>
      <c r="CI12" s="783">
        <f>IF('ชื่อ-คะแนน'!$C11="","",IF('ชื่อ-คะแนน'!$D11="ออก","",IF('ชื่อ-คะแนน'!$D11="ย้าย","",IF('ชื่อ-คะแนน'!$D11="พัก","",IF($CI$6="?",$CI$6,$CI$6)))))</f>
        <v>0</v>
      </c>
      <c r="CJ12" s="784">
        <f>IF('ชื่อ-คะแนน'!$C11="","",IF('ชื่อ-คะแนน'!$D11="ออก","",IF('ชื่อ-คะแนน'!$D11="ย้าย","",IF('ชื่อ-คะแนน'!$D11="พัก","",IF($CJ$6="?",$CJ$6,$CJ$6)))))</f>
        <v>0</v>
      </c>
      <c r="CK12" s="785"/>
      <c r="CL12" s="782">
        <f>IF('ชื่อ-คะแนน'!$C11="","",IF('ชื่อ-คะแนน'!$D11="ออก","",IF('ชื่อ-คะแนน'!$D11="ย้าย","",IF('ชื่อ-คะแนน'!$D11="พัก","",IF($CL$6="?",$CL$6,$CL$6)))))</f>
        <v>0</v>
      </c>
      <c r="CM12" s="783">
        <f>IF('ชื่อ-คะแนน'!$C11="","",IF('ชื่อ-คะแนน'!$D11="ออก","",IF('ชื่อ-คะแนน'!$D11="ย้าย","",IF('ชื่อ-คะแนน'!$D11="พัก","",IF($CM$6="?",$CM$6,$CM$6)))))</f>
        <v>0</v>
      </c>
      <c r="CN12" s="783">
        <f>IF('ชื่อ-คะแนน'!$C11="","",IF('ชื่อ-คะแนน'!$D11="ออก","",IF('ชื่อ-คะแนน'!$D11="ย้าย","",IF('ชื่อ-คะแนน'!$D11="พัก","",IF($CN$6="?",$CN$6,$CN$6)))))</f>
        <v>0</v>
      </c>
      <c r="CO12" s="783">
        <f>IF('ชื่อ-คะแนน'!$C11="","",IF('ชื่อ-คะแนน'!$D11="ออก","",IF('ชื่อ-คะแนน'!$D11="ย้าย","",IF('ชื่อ-คะแนน'!$D11="พัก","",IF($CO$6="?",$CO$6,$CO$6)))))</f>
        <v>0</v>
      </c>
      <c r="CP12" s="784">
        <f>IF('ชื่อ-คะแนน'!$C11="","",IF('ชื่อ-คะแนน'!$D11="ออก","",IF('ชื่อ-คะแนน'!$D11="ย้าย","",IF('ชื่อ-คะแนน'!$D11="พัก","",IF($CP$6="?",$CP$6,$CP$6)))))</f>
        <v>0</v>
      </c>
      <c r="CQ12" s="785"/>
      <c r="CR12" s="782">
        <f>IF('ชื่อ-คะแนน'!$C11="","",IF('ชื่อ-คะแนน'!$D11="ออก","",IF('ชื่อ-คะแนน'!$D11="ย้าย","",IF('ชื่อ-คะแนน'!$D11="พัก","",IF($CR$6="?",$CR$6,$CR$6)))))</f>
        <v>0</v>
      </c>
      <c r="CS12" s="783">
        <f>IF('ชื่อ-คะแนน'!$C11="","",IF('ชื่อ-คะแนน'!$D11="ออก","",IF('ชื่อ-คะแนน'!$D11="ย้าย","",IF('ชื่อ-คะแนน'!$D11="พัก","",IF($CS$6="?",$CS$6,$CS$6)))))</f>
        <v>0</v>
      </c>
      <c r="CT12" s="783">
        <f>IF('ชื่อ-คะแนน'!$C11="","",IF('ชื่อ-คะแนน'!$D11="ออก","",IF('ชื่อ-คะแนน'!$D11="ย้าย","",IF('ชื่อ-คะแนน'!$D11="พัก","",IF($CT$6="?",$CT$6,$CT$6)))))</f>
        <v>0</v>
      </c>
      <c r="CU12" s="783">
        <f>IF('ชื่อ-คะแนน'!$C11="","",IF('ชื่อ-คะแนน'!$D11="ออก","",IF('ชื่อ-คะแนน'!$D11="ย้าย","",IF('ชื่อ-คะแนน'!$D11="พัก","",IF($CU$6="?",$CU$6,$CU$6)))))</f>
        <v>0</v>
      </c>
      <c r="CV12" s="784">
        <f>IF('ชื่อ-คะแนน'!$C11="","",IF('ชื่อ-คะแนน'!$D11="ออก","",IF('ชื่อ-คะแนน'!$D11="ย้าย","",IF('ชื่อ-คะแนน'!$D11="พัก","",IF($CV$6="?",$CV$6,$CV$6)))))</f>
        <v>0</v>
      </c>
      <c r="CW12" s="785"/>
      <c r="CX12" s="782">
        <f>IF('ชื่อ-คะแนน'!$C11="","",IF('ชื่อ-คะแนน'!$D11="ออก","",IF('ชื่อ-คะแนน'!$D11="ย้าย","",IF('ชื่อ-คะแนน'!$D11="พัก","",IF($CX$6="?",$CX$6,$CX$6)))))</f>
        <v>0</v>
      </c>
      <c r="CY12" s="783">
        <f>IF('ชื่อ-คะแนน'!$C11="","",IF('ชื่อ-คะแนน'!$D11="ออก","",IF('ชื่อ-คะแนน'!$D11="ย้าย","",IF('ชื่อ-คะแนน'!$D11="พัก","",IF($CY$6="?",$CY$6,$CY$6)))))</f>
        <v>0</v>
      </c>
      <c r="CZ12" s="783">
        <f>IF('ชื่อ-คะแนน'!$C11="","",IF('ชื่อ-คะแนน'!$D11="ออก","",IF('ชื่อ-คะแนน'!$D11="ย้าย","",IF('ชื่อ-คะแนน'!$D11="พัก","",IF($CZ$6="?",$CZ$6,$CZ$6)))))</f>
        <v>0</v>
      </c>
      <c r="DA12" s="783">
        <f>IF('ชื่อ-คะแนน'!$C11="","",IF('ชื่อ-คะแนน'!$D11="ออก","",IF('ชื่อ-คะแนน'!$D11="ย้าย","",IF('ชื่อ-คะแนน'!$D11="พัก","",IF($DA$6="?",$DA$6,$DA$6)))))</f>
        <v>0</v>
      </c>
      <c r="DB12" s="784">
        <f>IF('ชื่อ-คะแนน'!$C11="","",IF('ชื่อ-คะแนน'!$D11="ออก","",IF('ชื่อ-คะแนน'!$D11="ย้าย","",IF('ชื่อ-คะแนน'!$D11="พัก","",IF($DB$6="?",$DB$6,$DB$6)))))</f>
        <v>0</v>
      </c>
      <c r="DC12" s="785"/>
      <c r="DD12" s="1416">
        <f>IF('ชื่อ-คะแนน'!$C11="","",IF('ชื่อ-คะแนน'!$D11="ออก","",IF('ชื่อ-คะแนน'!$D11="ย้าย","",IF('ชื่อ-คะแนน'!$D11="พัก","",IF($DD$6="?",$DD$6,$DD$6)))))</f>
        <v>0</v>
      </c>
      <c r="DE12" s="1417">
        <f>IF('ชื่อ-คะแนน'!$C11="","",IF('ชื่อ-คะแนน'!$D11="ออก","",IF('ชื่อ-คะแนน'!$D11="ย้าย","",IF('ชื่อ-คะแนน'!$D11="พัก","",IF($DE$6="?",$DE$6,$DE$6)))))</f>
        <v>0</v>
      </c>
      <c r="DF12" s="1417">
        <f>IF('ชื่อ-คะแนน'!$C11="","",IF('ชื่อ-คะแนน'!$D11="ออก","",IF('ชื่อ-คะแนน'!$D11="ย้าย","",IF('ชื่อ-คะแนน'!$D11="พัก","",IF($DF$6="?",$DF$6,$DF$6)))))</f>
        <v>0</v>
      </c>
      <c r="DG12" s="1417">
        <f>IF('ชื่อ-คะแนน'!$C11="","",IF('ชื่อ-คะแนน'!$D11="ออก","",IF('ชื่อ-คะแนน'!$D11="ย้าย","",IF('ชื่อ-คะแนน'!$D11="พัก","",IF($DG$6="?",$DG$6,$DG$6)))))</f>
        <v>0</v>
      </c>
      <c r="DH12" s="1418">
        <f>IF('ชื่อ-คะแนน'!$C11="","",IF('ชื่อ-คะแนน'!$D11="ออก","",IF('ชื่อ-คะแนน'!$D11="ย้าย","",IF('ชื่อ-คะแนน'!$D11="พัก","",IF($DH$6="?",$DH$6,$DH$6)))))</f>
        <v>0</v>
      </c>
      <c r="DI12" s="785"/>
      <c r="DJ12" s="782">
        <f>IF('ชื่อ-คะแนน'!$C11="","",IF('ชื่อ-คะแนน'!$D11="ออก","",IF('ชื่อ-คะแนน'!$D11="ย้าย","",IF('ชื่อ-คะแนน'!$D11="พัก","",IF($DJ$6="?",$DJ$6,$DJ$6)))))</f>
        <v>0</v>
      </c>
      <c r="DK12" s="783">
        <f>IF('ชื่อ-คะแนน'!$C11="","",IF('ชื่อ-คะแนน'!$D11="ออก","",IF('ชื่อ-คะแนน'!$D11="ย้าย","",IF('ชื่อ-คะแนน'!$D11="พัก","",IF($DK$6="?",$DK$6,$DK$6)))))</f>
        <v>0</v>
      </c>
      <c r="DL12" s="783">
        <f>IF('ชื่อ-คะแนน'!$C11="","",IF('ชื่อ-คะแนน'!$D11="ออก","",IF('ชื่อ-คะแนน'!$D11="ย้าย","",IF('ชื่อ-คะแนน'!$D11="พัก","",IF($DL$6="?",$DL$6,$DL$6)))))</f>
        <v>0</v>
      </c>
      <c r="DM12" s="783">
        <f>IF('ชื่อ-คะแนน'!$C11="","",IF('ชื่อ-คะแนน'!$D11="ออก","",IF('ชื่อ-คะแนน'!$D11="ย้าย","",IF('ชื่อ-คะแนน'!$D11="พัก","",IF($DM$6="?",$DM$6,$DM$6)))))</f>
        <v>0</v>
      </c>
      <c r="DN12" s="784">
        <f>IF('ชื่อ-คะแนน'!$C11="","",IF('ชื่อ-คะแนน'!$D11="ออก","",IF('ชื่อ-คะแนน'!$D11="ย้าย","",IF('ชื่อ-คะแนน'!$D11="พัก","",IF($DN$6="?",$DN$6,$DN$6)))))</f>
        <v>0</v>
      </c>
      <c r="DO12" s="785"/>
      <c r="DP12" s="786">
        <f>IF('ชื่อ-คะแนน'!$C11="","",IF('ชื่อ-คะแนน'!$D11="ออก","",IF('ชื่อ-คะแนน'!$D11="ย้าย","",IF('ชื่อ-คะแนน'!$D11="พัก","",IF($DP$6="?",$DP$6,$DP$6)))))</f>
        <v>0</v>
      </c>
      <c r="DQ12" s="787">
        <f>IF('ชื่อ-คะแนน'!$C11="","",IF('ชื่อ-คะแนน'!$D11="ออก","",IF('ชื่อ-คะแนน'!$D11="ย้าย","",IF('ชื่อ-คะแนน'!$D11="พัก","",IF($DQ$6="?",$DQ$6,$DQ$6)))))</f>
        <v>0</v>
      </c>
      <c r="DR12" s="787">
        <f>IF('ชื่อ-คะแนน'!$C11="","",IF('ชื่อ-คะแนน'!$D11="ออก","",IF('ชื่อ-คะแนน'!$D11="ย้าย","",IF('ชื่อ-คะแนน'!$D11="พัก","",IF($DR$6="?",$DR$6,$DR$6)))))</f>
        <v>0</v>
      </c>
      <c r="DS12" s="787">
        <f>IF('ชื่อ-คะแนน'!$C11="","",IF('ชื่อ-คะแนน'!$D11="ออก","",IF('ชื่อ-คะแนน'!$D11="ย้าย","",IF('ชื่อ-คะแนน'!$D11="พัก","",IF($DS$6="?",$DS$6,$DS$6)))))</f>
        <v>0</v>
      </c>
      <c r="DT12" s="788">
        <f>IF('ชื่อ-คะแนน'!$C11="","",IF('ชื่อ-คะแนน'!$D11="ออก","",IF('ชื่อ-คะแนน'!$D11="ย้าย","",IF('ชื่อ-คะแนน'!$D11="พัก","",IF($DT$6="?",$DT$6,$DT$6)))))</f>
        <v>0</v>
      </c>
      <c r="DU12" s="785"/>
      <c r="DV12" s="782">
        <f>IF('ชื่อ-คะแนน'!$C11="","",IF('ชื่อ-คะแนน'!$D11="ออก","",IF('ชื่อ-คะแนน'!$D11="ย้าย","",IF('ชื่อ-คะแนน'!$D11="พัก","",IF($DV$6="?",$DV$6,$DV$6)))))</f>
        <v>0</v>
      </c>
      <c r="DW12" s="783">
        <f>IF('ชื่อ-คะแนน'!$C11="","",IF('ชื่อ-คะแนน'!$D11="ออก","",IF('ชื่อ-คะแนน'!$D11="ย้าย","",IF('ชื่อ-คะแนน'!$D11="พัก","",IF($DW$6="?",$DW$6,$DW$6)))))</f>
        <v>0</v>
      </c>
      <c r="DX12" s="783">
        <f>IF('ชื่อ-คะแนน'!$C11="","",IF('ชื่อ-คะแนน'!$D11="ออก","",IF('ชื่อ-คะแนน'!$D11="ย้าย","",IF('ชื่อ-คะแนน'!$D11="พัก","",IF($DX$6="?",$DX$6,$DX$6)))))</f>
        <v>0</v>
      </c>
      <c r="DY12" s="783">
        <f>IF('ชื่อ-คะแนน'!$C11="","",IF('ชื่อ-คะแนน'!$D11="ออก","",IF('ชื่อ-คะแนน'!$D11="ย้าย","",IF('ชื่อ-คะแนน'!$D11="พัก","",IF($DY$6="?",$DY$6,$DY$6)))))</f>
        <v>0</v>
      </c>
      <c r="DZ12" s="784">
        <f>IF('ชื่อ-คะแนน'!$C11="","",IF('ชื่อ-คะแนน'!$D11="ออก","",IF('ชื่อ-คะแนน'!$D11="ย้าย","",IF('ชื่อ-คะแนน'!$D11="พัก","",IF($DZ$6="?",$DZ$6,$DZ$6)))))</f>
        <v>0</v>
      </c>
      <c r="EA12" s="785"/>
      <c r="EB12" s="782">
        <f>IF('ชื่อ-คะแนน'!$C11="","",IF('ชื่อ-คะแนน'!$D11="ออก","",IF('ชื่อ-คะแนน'!$D11="ย้าย","",IF('ชื่อ-คะแนน'!$D11="พัก","",IF($EB$6="?",$EB$6,$EB$6)))))</f>
        <v>0</v>
      </c>
      <c r="EC12" s="783">
        <f>IF('ชื่อ-คะแนน'!$C11="","",IF('ชื่อ-คะแนน'!$D11="ออก","",IF('ชื่อ-คะแนน'!$D11="ย้าย","",IF('ชื่อ-คะแนน'!$D11="พัก","",IF($EC$6="?",$EC$6,$EC$6)))))</f>
        <v>0</v>
      </c>
      <c r="ED12" s="783">
        <f>IF('ชื่อ-คะแนน'!$C11="","",IF('ชื่อ-คะแนน'!$D11="ออก","",IF('ชื่อ-คะแนน'!$D11="ย้าย","",IF('ชื่อ-คะแนน'!$D11="พัก","",IF($ED$6="?",$ED$6,$ED$6)))))</f>
        <v>0</v>
      </c>
      <c r="EE12" s="783">
        <f>IF('ชื่อ-คะแนน'!$C11="","",IF('ชื่อ-คะแนน'!$D11="ออก","",IF('ชื่อ-คะแนน'!$D11="ย้าย","",IF('ชื่อ-คะแนน'!$D11="พัก","",IF($EE$6="?",$EE$6,$EE$6)))))</f>
        <v>0</v>
      </c>
      <c r="EF12" s="784">
        <f>IF('ชื่อ-คะแนน'!$C11="","",IF('ชื่อ-คะแนน'!$D11="ออก","",IF('ชื่อ-คะแนน'!$D11="ย้าย","",IF('ชื่อ-คะแนน'!$D11="พัก","",IF($EF$6="?",$EF$6,$EF$6)))))</f>
        <v>0</v>
      </c>
      <c r="EG12" s="820"/>
      <c r="EH12" s="790" t="str">
        <f>IF('ชื่อ-คะแนน'!C11="","",COUNTIF(E12:DZ12,"ป")+COUNTIF(E12:DZ12,"ล")+COUNTIF(E12:DZ12,"ข")+COUNTIF(E12:DZ12,"ร")+COUNTIF(E12:DZ12,"อ")+COUNTIF(E12:DZ12,"ก")+COUNTIF(E12:DZ12,"ฟ")+COUNTIF(E12:DZ12,"ด")+COUNTIF(E12:DZ12,"ย"))&amp;IF('ชื่อ-คะแนน'!C11="","","/")&amp;IF('ชื่อ-คะแนน'!C11="","",SUM($F$6:$DZ$6)-SUM(F12:DZ12))</f>
        <v>0/1</v>
      </c>
      <c r="EI12" s="821">
        <f>IF('ชื่อ-คะแนน'!C11="","",COUNTIF(F12:EF12,"/")+SUM(F12:EF12))</f>
        <v>0</v>
      </c>
      <c r="EJ12" s="758"/>
      <c r="EK12" s="778" t="str">
        <f>IF('ชื่อ-คะแนน'!C11="","",IF(EI12=0,"",IF(EI12&gt;$EI$3-$EI$4,"-",$EI$3-$EI$4-EI12)))</f>
        <v/>
      </c>
      <c r="EL12" s="760" t="str">
        <f>IF('ชื่อ-คะแนน'!C11="","",IF(EI12=0,"",(EI12/$EI$3)*100))</f>
        <v/>
      </c>
      <c r="EM12" s="761" t="str">
        <f t="shared" si="1"/>
        <v>-</v>
      </c>
      <c r="EN12" s="762" t="str">
        <f t="shared" ref="EN12:EN56" si="2">IF(EL12&lt;59.5,"ซ้ำ",IF(EL12&lt;79.5,EK12,"-"))</f>
        <v>-</v>
      </c>
      <c r="EP12" s="1367">
        <v>3</v>
      </c>
      <c r="EQ12" s="1358">
        <f>EQ1*6</f>
        <v>108</v>
      </c>
      <c r="ER12" s="1411">
        <f t="shared" si="0"/>
        <v>22</v>
      </c>
    </row>
    <row r="13" spans="1:148" s="141" customFormat="1" ht="18" customHeight="1" thickBot="1" x14ac:dyDescent="0.55000000000000004">
      <c r="A13" s="142">
        <f>'ชื่อ-คะแนน'!A12</f>
        <v>7</v>
      </c>
      <c r="B13" s="822" t="str">
        <f>'ชื่อ-คะแนน'!B12</f>
        <v>12712</v>
      </c>
      <c r="C13" s="1312" t="str">
        <f>'ชื่อ-คะแนน'!C12</f>
        <v>นาย ฐิติวุฒิ  ป้องกา</v>
      </c>
      <c r="D13" s="795" t="str">
        <f>'ชื่อ-คะแนน'!D12</f>
        <v>เรียน</v>
      </c>
      <c r="E13" s="781" t="str">
        <f>'ชื่อ-คะแนน'!E12</f>
        <v/>
      </c>
      <c r="F13" s="796">
        <f>IF('ชื่อ-คะแนน'!$C12="","",IF('ชื่อ-คะแนน'!$D12="ออก","",IF('ชื่อ-คะแนน'!$D12="ย้าย","",IF('ชื่อ-คะแนน'!$D12="พัก","",IF(F$6="?",F$6,F$6)))))</f>
        <v>0</v>
      </c>
      <c r="G13" s="797">
        <f>IF('ชื่อ-คะแนน'!C12="","",IF('ชื่อ-คะแนน'!$D12="ออก","",IF('ชื่อ-คะแนน'!$D12="ย้าย","",IF('ชื่อ-คะแนน'!$D12="พัก","",IF(G$6="?",G$6,G$6)))))</f>
        <v>0</v>
      </c>
      <c r="H13" s="797">
        <f>IF('ชื่อ-คะแนน'!C12="","",IF('ชื่อ-คะแนน'!$D12="ออก","",IF('ชื่อ-คะแนน'!$D12="ย้าย","",IF('ชื่อ-คะแนน'!$D12="พัก","",IF(H$6="?",H$6,H$6)))))</f>
        <v>0</v>
      </c>
      <c r="I13" s="797">
        <f>IF('ชื่อ-คะแนน'!G12="","",IF('ชื่อ-คะแนน'!$D12="ออก","",IF('ชื่อ-คะแนน'!$D12="ย้าย","",IF('ชื่อ-คะแนน'!$D12="พัก","",IF(I$6="?",I$6,$I$6)))))</f>
        <v>0</v>
      </c>
      <c r="J13" s="798">
        <f>IF('ชื่อ-คะแนน'!$C12="","",IF('ชื่อ-คะแนน'!$D12="ออก","",IF('ชื่อ-คะแนน'!$D12="ย้าย","",IF('ชื่อ-คะแนน'!$D12="พัก","",IF(J$6="?",J$6,J$6)))))</f>
        <v>0</v>
      </c>
      <c r="K13" s="799"/>
      <c r="L13" s="796">
        <f>IF('ชื่อ-คะแนน'!$C12="","",IF('ชื่อ-คะแนน'!$D12="ออก","",IF('ชื่อ-คะแนน'!$D12="ย้าย","",IF('ชื่อ-คะแนน'!$D12="พัก","",IF(L$6="?",L$6,L$6)))))</f>
        <v>0</v>
      </c>
      <c r="M13" s="797">
        <f>IF('ชื่อ-คะแนน'!$C12="","",IF('ชื่อ-คะแนน'!$D12="ออก","",IF('ชื่อ-คะแนน'!$D12="ย้าย","",IF('ชื่อ-คะแนน'!$D12="พัก","",IF(M$6="?",M$6,M$6)))))</f>
        <v>0</v>
      </c>
      <c r="N13" s="797">
        <f>IF('ชื่อ-คะแนน'!$C12="","",IF('ชื่อ-คะแนน'!$D12="ออก","",IF('ชื่อ-คะแนน'!$D12="ย้าย","",IF('ชื่อ-คะแนน'!$D12="พัก","",IF(N$6="?",N$6,N$6)))))</f>
        <v>0</v>
      </c>
      <c r="O13" s="797">
        <f>IF('ชื่อ-คะแนน'!$C12="","",IF('ชื่อ-คะแนน'!$D12="ออก","",IF('ชื่อ-คะแนน'!$D12="ย้าย","",IF('ชื่อ-คะแนน'!$D12="พัก","",IF(O$6="?",O$6,O$6)))))</f>
        <v>0</v>
      </c>
      <c r="P13" s="798">
        <f>IF('ชื่อ-คะแนน'!$C12="","",IF('ชื่อ-คะแนน'!$D12="ออก","",IF('ชื่อ-คะแนน'!$D12="ย้าย","",IF('ชื่อ-คะแนน'!$D12="พัก","",IF(P$6="?",P$6,P$6)))))</f>
        <v>0</v>
      </c>
      <c r="Q13" s="799"/>
      <c r="R13" s="796">
        <f>IF('ชื่อ-คะแนน'!$C12="","",IF('ชื่อ-คะแนน'!$D12="ออก","",IF('ชื่อ-คะแนน'!$D12="ย้าย","",IF('ชื่อ-คะแนน'!$D12="พัก","",IF(R$6="?",R$6,R$6)))))</f>
        <v>0</v>
      </c>
      <c r="S13" s="797">
        <f>IF('ชื่อ-คะแนน'!$C12="","",IF('ชื่อ-คะแนน'!$D12="ออก","",IF('ชื่อ-คะแนน'!$D12="ย้าย","",IF('ชื่อ-คะแนน'!$D12="พัก","",IF(S$6="?",S$6,S$6)))))</f>
        <v>0</v>
      </c>
      <c r="T13" s="797">
        <f>IF('ชื่อ-คะแนน'!$C12="","",IF('ชื่อ-คะแนน'!$D12="ออก","",IF('ชื่อ-คะแนน'!$D12="ย้าย","",IF('ชื่อ-คะแนน'!$D12="พัก","",IF(T$6="?",T$6,T$6)))))</f>
        <v>0</v>
      </c>
      <c r="U13" s="797">
        <f>IF('ชื่อ-คะแนน'!$C12="","",IF('ชื่อ-คะแนน'!$D12="ออก","",IF('ชื่อ-คะแนน'!$D12="ย้าย","",IF('ชื่อ-คะแนน'!$D12="พัก","",IF(U$6="?",U$6,U$6)))))</f>
        <v>0</v>
      </c>
      <c r="V13" s="798">
        <f>IF('ชื่อ-คะแนน'!$C12="","",IF('ชื่อ-คะแนน'!$D12="ออก","",IF('ชื่อ-คะแนน'!$D12="ย้าย","",IF('ชื่อ-คะแนน'!$D12="พัก","",IF(V$6="?",V$6,V$6)))))</f>
        <v>0</v>
      </c>
      <c r="W13" s="799"/>
      <c r="X13" s="796">
        <f>IF('ชื่อ-คะแนน'!$C12="","",IF('ชื่อ-คะแนน'!$D12="ออก","",IF('ชื่อ-คะแนน'!$D12="ย้าย","",IF('ชื่อ-คะแนน'!$D12="พัก","",IF(X$6="?",X$6,X$6)))))</f>
        <v>0</v>
      </c>
      <c r="Y13" s="797">
        <f>IF('ชื่อ-คะแนน'!$C12="","",IF('ชื่อ-คะแนน'!$D12="ออก","",IF('ชื่อ-คะแนน'!$D12="ย้าย","",IF('ชื่อ-คะแนน'!$D12="พัก","",IF(Y$6="?",Y$6,Y$6)))))</f>
        <v>0</v>
      </c>
      <c r="Z13" s="797">
        <f>IF('ชื่อ-คะแนน'!$C12="","",IF('ชื่อ-คะแนน'!$D12="ออก","",IF('ชื่อ-คะแนน'!$D12="ย้าย","",IF('ชื่อ-คะแนน'!$D12="พัก","",IF(Z$6="?",Z$6,Z$6)))))</f>
        <v>0</v>
      </c>
      <c r="AA13" s="797">
        <f>IF('ชื่อ-คะแนน'!$C12="","",IF('ชื่อ-คะแนน'!$D12="ออก","",IF('ชื่อ-คะแนน'!$D12="ย้าย","",IF('ชื่อ-คะแนน'!$D12="พัก","",IF(AA$6="?",AA$6,AA$6)))))</f>
        <v>0</v>
      </c>
      <c r="AB13" s="798">
        <f>IF('ชื่อ-คะแนน'!$C12="","",IF('ชื่อ-คะแนน'!$D12="ออก","",IF('ชื่อ-คะแนน'!$D12="ย้าย","",IF('ชื่อ-คะแนน'!$D12="พัก","",IF(AB$6="?",AB$6,AB$6)))))</f>
        <v>0</v>
      </c>
      <c r="AC13" s="799"/>
      <c r="AD13" s="796">
        <f>IF('ชื่อ-คะแนน'!$C12="","",IF('ชื่อ-คะแนน'!$D12="ออก","",IF('ชื่อ-คะแนน'!$D12="ย้าย","",IF('ชื่อ-คะแนน'!$D12="พัก","",IF(AD$6="?",AD$6,AD$6)))))</f>
        <v>0</v>
      </c>
      <c r="AE13" s="797">
        <f>IF('ชื่อ-คะแนน'!$C12="","",IF('ชื่อ-คะแนน'!$D12="ออก","",IF('ชื่อ-คะแนน'!$D12="ย้าย","",IF('ชื่อ-คะแนน'!$D12="พัก","",IF(AE$6="?",AE$6,AE$6)))))</f>
        <v>0</v>
      </c>
      <c r="AF13" s="797">
        <f>IF('ชื่อ-คะแนน'!$C12="","",IF('ชื่อ-คะแนน'!$D12="ออก","",IF('ชื่อ-คะแนน'!$D12="ย้าย","",IF('ชื่อ-คะแนน'!$D12="พัก","",IF(AF$6="?",AF$6,AF$6)))))</f>
        <v>0</v>
      </c>
      <c r="AG13" s="797">
        <f>IF('ชื่อ-คะแนน'!$C12="","",IF('ชื่อ-คะแนน'!$D12="ออก","",IF('ชื่อ-คะแนน'!$D12="ย้าย","",IF('ชื่อ-คะแนน'!$D12="พัก","",IF($AG$6="?",$AG$6,$AG$6)))))</f>
        <v>0</v>
      </c>
      <c r="AH13" s="798">
        <f>IF('ชื่อ-คะแนน'!$C12="","",IF('ชื่อ-คะแนน'!$D12="ออก","",IF('ชื่อ-คะแนน'!$D12="ย้าย","",IF('ชื่อ-คะแนน'!$D12="พัก","",IF($AH$6="?",$AH$6,$AH$6)))))</f>
        <v>0</v>
      </c>
      <c r="AI13" s="799"/>
      <c r="AJ13" s="796">
        <f>IF('ชื่อ-คะแนน'!$C12="","",IF('ชื่อ-คะแนน'!$D12="ออก","",IF('ชื่อ-คะแนน'!$D12="ย้าย","",IF('ชื่อ-คะแนน'!$D12="พัก","",IF($AJ$6="?",$AJ$6,$AJ$6)))))</f>
        <v>0</v>
      </c>
      <c r="AK13" s="797">
        <f>IF('ชื่อ-คะแนน'!$C12="","",IF('ชื่อ-คะแนน'!$D12="ออก","",IF('ชื่อ-คะแนน'!$D12="ย้าย","",IF('ชื่อ-คะแนน'!$D12="พัก","",IF($AK$6="?",$AK$6,$AK$6)))))</f>
        <v>0</v>
      </c>
      <c r="AL13" s="797">
        <f>IF('ชื่อ-คะแนน'!$C12="","",IF('ชื่อ-คะแนน'!$D12="ออก","",IF('ชื่อ-คะแนน'!$D12="ย้าย","",IF('ชื่อ-คะแนน'!$D12="พัก","",IF($AL$6="?",$AL$6,$AL$6)))))</f>
        <v>0</v>
      </c>
      <c r="AM13" s="797">
        <f>IF('ชื่อ-คะแนน'!$C12="","",IF('ชื่อ-คะแนน'!$D12="ออก","",IF('ชื่อ-คะแนน'!$D12="ย้าย","",IF('ชื่อ-คะแนน'!$D12="พัก","",IF($AM$6="?",$AM$6,$AM$6)))))</f>
        <v>0</v>
      </c>
      <c r="AN13" s="798">
        <f>IF('ชื่อ-คะแนน'!$C12="","",IF('ชื่อ-คะแนน'!$D12="ออก","",IF('ชื่อ-คะแนน'!$D12="ย้าย","",IF('ชื่อ-คะแนน'!$D12="พัก","",IF($AN$6="?",$AN$6,$AN$6)))))</f>
        <v>0</v>
      </c>
      <c r="AO13" s="799"/>
      <c r="AP13" s="796">
        <f>IF('ชื่อ-คะแนน'!$C12="","",IF('ชื่อ-คะแนน'!$D12="ออก","",IF('ชื่อ-คะแนน'!$D12="ย้าย","",IF('ชื่อ-คะแนน'!$D12="พัก","",IF($AP$6="?",$AP$6,$AP$6)))))</f>
        <v>0</v>
      </c>
      <c r="AQ13" s="797">
        <f>IF('ชื่อ-คะแนน'!$C12="","",IF('ชื่อ-คะแนน'!$D12="ออก","",IF('ชื่อ-คะแนน'!$D12="ย้าย","",IF('ชื่อ-คะแนน'!$D12="พัก","",IF($AQ$6="?",$AQ$6,$AQ$6)))))</f>
        <v>0</v>
      </c>
      <c r="AR13" s="797">
        <f>IF('ชื่อ-คะแนน'!$C12="","",IF('ชื่อ-คะแนน'!$D12="ออก","",IF('ชื่อ-คะแนน'!$D12="ย้าย","",IF('ชื่อ-คะแนน'!$D12="พัก","",IF($AR$6="?",$AR$6,$AR$6)))))</f>
        <v>0</v>
      </c>
      <c r="AS13" s="797">
        <f>IF('ชื่อ-คะแนน'!$C12="","",IF('ชื่อ-คะแนน'!$D12="ออก","",IF('ชื่อ-คะแนน'!$D12="ย้าย","",IF('ชื่อ-คะแนน'!$D12="พัก","",IF($AS$6="?",$AS$6,$AS$6)))))</f>
        <v>0</v>
      </c>
      <c r="AT13" s="798">
        <f>IF('ชื่อ-คะแนน'!$C12="","",IF('ชื่อ-คะแนน'!$D12="ออก","",IF('ชื่อ-คะแนน'!$D12="ย้าย","",IF('ชื่อ-คะแนน'!$D12="พัก","",IF($AT$6="?",$AT$6,$AT$6)))))</f>
        <v>0</v>
      </c>
      <c r="AU13" s="799"/>
      <c r="AV13" s="796">
        <f>IF('ชื่อ-คะแนน'!$C12="","",IF('ชื่อ-คะแนน'!$D12="ออก","",IF('ชื่อ-คะแนน'!$D12="ย้าย","",IF('ชื่อ-คะแนน'!$D12="พัก","",IF($AV$6="?",$AV$6,$AV$6)))))</f>
        <v>0</v>
      </c>
      <c r="AW13" s="797">
        <f>IF('ชื่อ-คะแนน'!$C12="","",IF('ชื่อ-คะแนน'!$D12="ออก","",IF('ชื่อ-คะแนน'!$D12="ย้าย","",IF('ชื่อ-คะแนน'!$D12="พัก","",IF($AW$6="?",$AW$6,$AW$6)))))</f>
        <v>0</v>
      </c>
      <c r="AX13" s="797">
        <f>IF('ชื่อ-คะแนน'!$C12="","",IF('ชื่อ-คะแนน'!$D12="ออก","",IF('ชื่อ-คะแนน'!$D12="ย้าย","",IF('ชื่อ-คะแนน'!$D12="พัก","",IF($AX$6="?",$AX$6,$AX$6)))))</f>
        <v>0</v>
      </c>
      <c r="AY13" s="797">
        <f>IF('ชื่อ-คะแนน'!$C12="","",IF('ชื่อ-คะแนน'!$D12="ออก","",IF('ชื่อ-คะแนน'!$D12="ย้าย","",IF('ชื่อ-คะแนน'!$D12="พัก","",IF($AY$6="?",$AY$6,$AY$6)))))</f>
        <v>0</v>
      </c>
      <c r="AZ13" s="798">
        <f>IF('ชื่อ-คะแนน'!$C12="","",IF('ชื่อ-คะแนน'!$D12="ออก","",IF('ชื่อ-คะแนน'!$D12="ย้าย","",IF('ชื่อ-คะแนน'!$D12="พัก","",IF($AZ$6="?",$AZ$6,$AZ$6)))))</f>
        <v>0</v>
      </c>
      <c r="BA13" s="799"/>
      <c r="BB13" s="1419">
        <f>IF('ชื่อ-คะแนน'!$C12="","",IF('ชื่อ-คะแนน'!$D12="ออก","",IF('ชื่อ-คะแนน'!$D12="ย้าย","",IF('ชื่อ-คะแนน'!$D12="พัก","",IF($BB$6="?",$BB$6,$BB$6)))))</f>
        <v>0</v>
      </c>
      <c r="BC13" s="1420">
        <f>IF('ชื่อ-คะแนน'!$C12="","",IF('ชื่อ-คะแนน'!$D12="ออก","",IF('ชื่อ-คะแนน'!$D12="ย้าย","",IF('ชื่อ-คะแนน'!$D12="พัก","",IF($BC$6="?",$BC$6,$BC$6)))))</f>
        <v>0</v>
      </c>
      <c r="BD13" s="1420">
        <f>IF('ชื่อ-คะแนน'!$C12="","",IF('ชื่อ-คะแนน'!$D12="ออก","",IF('ชื่อ-คะแนน'!$D12="ย้าย","",IF('ชื่อ-คะแนน'!$D12="พัก","",IF($BD$6="?",$BD$6,$BD$6)))))</f>
        <v>0</v>
      </c>
      <c r="BE13" s="1420">
        <f>IF('ชื่อ-คะแนน'!$C12="","",IF('ชื่อ-คะแนน'!$D12="ออก","",IF('ชื่อ-คะแนน'!$D12="ย้าย","",IF('ชื่อ-คะแนน'!$D12="พัก","",IF($BE$6="?",$BE$6,$BE$6)))))</f>
        <v>0</v>
      </c>
      <c r="BF13" s="1421">
        <f>IF('ชื่อ-คะแนน'!$C12="","",IF('ชื่อ-คะแนน'!$D12="ออก","",IF('ชื่อ-คะแนน'!$D12="ย้าย","",IF('ชื่อ-คะแนน'!$D12="พัก","",IF($BF$6="?",$BF$6,$BF$6)))))</f>
        <v>0</v>
      </c>
      <c r="BG13" s="799"/>
      <c r="BH13" s="800">
        <f>IF('ชื่อ-คะแนน'!$C12="","",IF('ชื่อ-คะแนน'!$D12="ออก","",IF('ชื่อ-คะแนน'!$D12="ย้าย","",IF('ชื่อ-คะแนน'!$D12="พัก","",IF($BH$6="?",$BH$6,$BH$6)))))</f>
        <v>0</v>
      </c>
      <c r="BI13" s="801">
        <f>IF('ชื่อ-คะแนน'!$C12="","",IF('ชื่อ-คะแนน'!$D12="ออก","",IF('ชื่อ-คะแนน'!$D12="ย้าย","",IF('ชื่อ-คะแนน'!$D12="พัก","",IF($BI$6="?",$BI$6,$BI$6)))))</f>
        <v>0</v>
      </c>
      <c r="BJ13" s="801">
        <f>IF('ชื่อ-คะแนน'!$C12="","",IF('ชื่อ-คะแนน'!$D12="ออก","",IF('ชื่อ-คะแนน'!$D12="ย้าย","",IF('ชื่อ-คะแนน'!$D12="พัก","",IF($BJ$6="?",$BJ$6,$BJ$6)))))</f>
        <v>0</v>
      </c>
      <c r="BK13" s="801">
        <f>IF('ชื่อ-คะแนน'!$C12="","",IF('ชื่อ-คะแนน'!$D12="ออก","",IF('ชื่อ-คะแนน'!$D12="ย้าย","",IF('ชื่อ-คะแนน'!$D12="พัก","",IF($BK$6="?",$BK$6,$BK$6)))))</f>
        <v>0</v>
      </c>
      <c r="BL13" s="802">
        <f>IF('ชื่อ-คะแนน'!$C12="","",IF('ชื่อ-คะแนน'!$D12="ออก","",IF('ชื่อ-คะแนน'!$D12="ย้าย","",IF('ชื่อ-คะแนน'!$D12="พัก","",IF($BL$6="?",$BL$6,$BL$6)))))</f>
        <v>0</v>
      </c>
      <c r="BM13" s="799"/>
      <c r="BN13" s="796">
        <f>IF('ชื่อ-คะแนน'!$C12="","",IF('ชื่อ-คะแนน'!$D12="ออก","",IF('ชื่อ-คะแนน'!$D12="ย้าย","",IF('ชื่อ-คะแนน'!$D12="พัก","",IF($BN$6="?",$BN$6,$BN$6)))))</f>
        <v>0</v>
      </c>
      <c r="BO13" s="797">
        <f>IF('ชื่อ-คะแนน'!$C12="","",IF('ชื่อ-คะแนน'!$D12="ออก","",IF('ชื่อ-คะแนน'!$D12="ย้าย","",IF('ชื่อ-คะแนน'!$D12="พัก","",IF($BO$6="?",$BO$6,$BO$6)))))</f>
        <v>0</v>
      </c>
      <c r="BP13" s="797">
        <f>IF('ชื่อ-คะแนน'!$C12="","",IF('ชื่อ-คะแนน'!$D12="ออก","",IF('ชื่อ-คะแนน'!$D12="ย้าย","",IF('ชื่อ-คะแนน'!$D12="พัก","",IF($BP$6="?",$BP$6,$BP$6)))))</f>
        <v>0</v>
      </c>
      <c r="BQ13" s="797">
        <f>IF('ชื่อ-คะแนน'!$C12="","",IF('ชื่อ-คะแนน'!$D12="ออก","",IF('ชื่อ-คะแนน'!$D12="ย้าย","",IF('ชื่อ-คะแนน'!$D12="พัก","",IF($BQ$6="?",$BQ$6,$BQ$6)))))</f>
        <v>0</v>
      </c>
      <c r="BR13" s="798">
        <f>IF('ชื่อ-คะแนน'!$C12="","",IF('ชื่อ-คะแนน'!$D12="ออก","",IF('ชื่อ-คะแนน'!$D12="ย้าย","",IF('ชื่อ-คะแนน'!$D12="พัก","",IF($BR$6="?",$BR$6,$BR$6)))))</f>
        <v>0</v>
      </c>
      <c r="BS13" s="799"/>
      <c r="BT13" s="796">
        <f>IF('ชื่อ-คะแนน'!$C12="","",IF('ชื่อ-คะแนน'!$D12="ออก","",IF('ชื่อ-คะแนน'!$D12="ย้าย","",IF('ชื่อ-คะแนน'!$D12="พัก","",IF($BT$6="?",$BT$6,$BT$6)))))</f>
        <v>0</v>
      </c>
      <c r="BU13" s="797">
        <f>IF('ชื่อ-คะแนน'!$C12="","",IF('ชื่อ-คะแนน'!$D12="ออก","",IF('ชื่อ-คะแนน'!$D12="ย้าย","",IF('ชื่อ-คะแนน'!$D12="พัก","",IF($BU$6="?",$BU$6,$BU$6)))))</f>
        <v>0</v>
      </c>
      <c r="BV13" s="797">
        <f>IF('ชื่อ-คะแนน'!$C12="","",IF('ชื่อ-คะแนน'!$D12="ออก","",IF('ชื่อ-คะแนน'!$D12="ย้าย","",IF('ชื่อ-คะแนน'!$D12="พัก","",IF($BV$6="?",$BV$6,$BV$6)))))</f>
        <v>0</v>
      </c>
      <c r="BW13" s="797">
        <f>IF('ชื่อ-คะแนน'!$C12="","",IF('ชื่อ-คะแนน'!$D12="ออก","",IF('ชื่อ-คะแนน'!$D12="ย้าย","",IF('ชื่อ-คะแนน'!$D12="พัก","",IF($BW$6="?",$BW$6,$BW$6)))))</f>
        <v>0</v>
      </c>
      <c r="BX13" s="798">
        <f>IF('ชื่อ-คะแนน'!$C12="","",IF('ชื่อ-คะแนน'!$D12="ออก","",IF('ชื่อ-คะแนน'!$D12="ย้าย","",IF('ชื่อ-คะแนน'!$D12="พัก","",IF($BX$6="?",$BX$6,$BX$6)))))</f>
        <v>0</v>
      </c>
      <c r="BY13" s="799"/>
      <c r="BZ13" s="796">
        <f>IF('ชื่อ-คะแนน'!$C12="","",IF('ชื่อ-คะแนน'!$D12="ออก","",IF('ชื่อ-คะแนน'!$D12="ย้าย","",IF('ชื่อ-คะแนน'!$D12="พัก","",IF($BZ$6="?",$BZ$6,$BZ$6)))))</f>
        <v>0</v>
      </c>
      <c r="CA13" s="797">
        <f>IF('ชื่อ-คะแนน'!$C12="","",IF('ชื่อ-คะแนน'!$D12="ออก","",IF('ชื่อ-คะแนน'!$D12="ย้าย","",IF('ชื่อ-คะแนน'!$D12="พัก","",IF($CA$6="?",$CA$6,$CA$6)))))</f>
        <v>0</v>
      </c>
      <c r="CB13" s="797">
        <f>IF('ชื่อ-คะแนน'!$C12="","",IF('ชื่อ-คะแนน'!$D12="ออก","",IF('ชื่อ-คะแนน'!$D12="ย้าย","",IF('ชื่อ-คะแนน'!$D12="พัก","",IF($CB$6="?",$CB$6,$CB$6)))))</f>
        <v>0</v>
      </c>
      <c r="CC13" s="797">
        <f>IF('ชื่อ-คะแนน'!$C12="","",IF('ชื่อ-คะแนน'!$D12="ออก","",IF('ชื่อ-คะแนน'!$D12="ย้าย","",IF('ชื่อ-คะแนน'!$D12="พัก","",IF($CC$6="?",$CC$6,$CC$6)))))</f>
        <v>0</v>
      </c>
      <c r="CD13" s="798">
        <f>IF('ชื่อ-คะแนน'!$C12="","",IF('ชื่อ-คะแนน'!$D12="ออก","",IF('ชื่อ-คะแนน'!$D12="ย้าย","",IF('ชื่อ-คะแนน'!$D12="พัก","",IF($CD$6="?",$CD$6,$CD$6)))))</f>
        <v>0</v>
      </c>
      <c r="CE13" s="799"/>
      <c r="CF13" s="796">
        <f>IF('ชื่อ-คะแนน'!$C12="","",IF('ชื่อ-คะแนน'!$D12="ออก","",IF('ชื่อ-คะแนน'!$D12="ย้าย","",IF('ชื่อ-คะแนน'!$D12="พัก","",IF($CF$6="?",$CF$6,$CF$6)))))</f>
        <v>0</v>
      </c>
      <c r="CG13" s="797">
        <f>IF('ชื่อ-คะแนน'!$C12="","",IF('ชื่อ-คะแนน'!$D12="ออก","",IF('ชื่อ-คะแนน'!$D12="ย้าย","",IF('ชื่อ-คะแนน'!$D12="พัก","",IF($CG$6="?",$CG$6,$CG$6)))))</f>
        <v>0</v>
      </c>
      <c r="CH13" s="797">
        <f>IF('ชื่อ-คะแนน'!$C12="","",IF('ชื่อ-คะแนน'!$D12="ออก","",IF('ชื่อ-คะแนน'!$D12="ย้าย","",IF('ชื่อ-คะแนน'!$D12="พัก","",IF($CH$6="?",$CH$6,$CH$6)))))</f>
        <v>0</v>
      </c>
      <c r="CI13" s="797">
        <f>IF('ชื่อ-คะแนน'!$C12="","",IF('ชื่อ-คะแนน'!$D12="ออก","",IF('ชื่อ-คะแนน'!$D12="ย้าย","",IF('ชื่อ-คะแนน'!$D12="พัก","",IF($CI$6="?",$CI$6,$CI$6)))))</f>
        <v>0</v>
      </c>
      <c r="CJ13" s="798">
        <f>IF('ชื่อ-คะแนน'!$C12="","",IF('ชื่อ-คะแนน'!$D12="ออก","",IF('ชื่อ-คะแนน'!$D12="ย้าย","",IF('ชื่อ-คะแนน'!$D12="พัก","",IF($CJ$6="?",$CJ$6,$CJ$6)))))</f>
        <v>0</v>
      </c>
      <c r="CK13" s="799"/>
      <c r="CL13" s="796">
        <f>IF('ชื่อ-คะแนน'!$C12="","",IF('ชื่อ-คะแนน'!$D12="ออก","",IF('ชื่อ-คะแนน'!$D12="ย้าย","",IF('ชื่อ-คะแนน'!$D12="พัก","",IF($CL$6="?",$CL$6,$CL$6)))))</f>
        <v>0</v>
      </c>
      <c r="CM13" s="797">
        <f>IF('ชื่อ-คะแนน'!$C12="","",IF('ชื่อ-คะแนน'!$D12="ออก","",IF('ชื่อ-คะแนน'!$D12="ย้าย","",IF('ชื่อ-คะแนน'!$D12="พัก","",IF($CM$6="?",$CM$6,$CM$6)))))</f>
        <v>0</v>
      </c>
      <c r="CN13" s="797">
        <f>IF('ชื่อ-คะแนน'!$C12="","",IF('ชื่อ-คะแนน'!$D12="ออก","",IF('ชื่อ-คะแนน'!$D12="ย้าย","",IF('ชื่อ-คะแนน'!$D12="พัก","",IF($CN$6="?",$CN$6,$CN$6)))))</f>
        <v>0</v>
      </c>
      <c r="CO13" s="797">
        <f>IF('ชื่อ-คะแนน'!$C12="","",IF('ชื่อ-คะแนน'!$D12="ออก","",IF('ชื่อ-คะแนน'!$D12="ย้าย","",IF('ชื่อ-คะแนน'!$D12="พัก","",IF($CO$6="?",$CO$6,$CO$6)))))</f>
        <v>0</v>
      </c>
      <c r="CP13" s="798">
        <f>IF('ชื่อ-คะแนน'!$C12="","",IF('ชื่อ-คะแนน'!$D12="ออก","",IF('ชื่อ-คะแนน'!$D12="ย้าย","",IF('ชื่อ-คะแนน'!$D12="พัก","",IF($CP$6="?",$CP$6,$CP$6)))))</f>
        <v>0</v>
      </c>
      <c r="CQ13" s="799"/>
      <c r="CR13" s="796">
        <f>IF('ชื่อ-คะแนน'!$C12="","",IF('ชื่อ-คะแนน'!$D12="ออก","",IF('ชื่อ-คะแนน'!$D12="ย้าย","",IF('ชื่อ-คะแนน'!$D12="พัก","",IF($CR$6="?",$CR$6,$CR$6)))))</f>
        <v>0</v>
      </c>
      <c r="CS13" s="797">
        <f>IF('ชื่อ-คะแนน'!$C12="","",IF('ชื่อ-คะแนน'!$D12="ออก","",IF('ชื่อ-คะแนน'!$D12="ย้าย","",IF('ชื่อ-คะแนน'!$D12="พัก","",IF($CS$6="?",$CS$6,$CS$6)))))</f>
        <v>0</v>
      </c>
      <c r="CT13" s="797">
        <f>IF('ชื่อ-คะแนน'!$C12="","",IF('ชื่อ-คะแนน'!$D12="ออก","",IF('ชื่อ-คะแนน'!$D12="ย้าย","",IF('ชื่อ-คะแนน'!$D12="พัก","",IF($CT$6="?",$CT$6,$CT$6)))))</f>
        <v>0</v>
      </c>
      <c r="CU13" s="797">
        <f>IF('ชื่อ-คะแนน'!$C12="","",IF('ชื่อ-คะแนน'!$D12="ออก","",IF('ชื่อ-คะแนน'!$D12="ย้าย","",IF('ชื่อ-คะแนน'!$D12="พัก","",IF($CU$6="?",$CU$6,$CU$6)))))</f>
        <v>0</v>
      </c>
      <c r="CV13" s="798">
        <f>IF('ชื่อ-คะแนน'!$C12="","",IF('ชื่อ-คะแนน'!$D12="ออก","",IF('ชื่อ-คะแนน'!$D12="ย้าย","",IF('ชื่อ-คะแนน'!$D12="พัก","",IF($CV$6="?",$CV$6,$CV$6)))))</f>
        <v>0</v>
      </c>
      <c r="CW13" s="799"/>
      <c r="CX13" s="796">
        <f>IF('ชื่อ-คะแนน'!$C12="","",IF('ชื่อ-คะแนน'!$D12="ออก","",IF('ชื่อ-คะแนน'!$D12="ย้าย","",IF('ชื่อ-คะแนน'!$D12="พัก","",IF($CX$6="?",$CX$6,$CX$6)))))</f>
        <v>0</v>
      </c>
      <c r="CY13" s="797">
        <f>IF('ชื่อ-คะแนน'!$C12="","",IF('ชื่อ-คะแนน'!$D12="ออก","",IF('ชื่อ-คะแนน'!$D12="ย้าย","",IF('ชื่อ-คะแนน'!$D12="พัก","",IF($CY$6="?",$CY$6,$CY$6)))))</f>
        <v>0</v>
      </c>
      <c r="CZ13" s="797">
        <f>IF('ชื่อ-คะแนน'!$C12="","",IF('ชื่อ-คะแนน'!$D12="ออก","",IF('ชื่อ-คะแนน'!$D12="ย้าย","",IF('ชื่อ-คะแนน'!$D12="พัก","",IF($CZ$6="?",$CZ$6,$CZ$6)))))</f>
        <v>0</v>
      </c>
      <c r="DA13" s="797">
        <f>IF('ชื่อ-คะแนน'!$C12="","",IF('ชื่อ-คะแนน'!$D12="ออก","",IF('ชื่อ-คะแนน'!$D12="ย้าย","",IF('ชื่อ-คะแนน'!$D12="พัก","",IF($DA$6="?",$DA$6,$DA$6)))))</f>
        <v>0</v>
      </c>
      <c r="DB13" s="798">
        <f>IF('ชื่อ-คะแนน'!$C12="","",IF('ชื่อ-คะแนน'!$D12="ออก","",IF('ชื่อ-คะแนน'!$D12="ย้าย","",IF('ชื่อ-คะแนน'!$D12="พัก","",IF($DB$6="?",$DB$6,$DB$6)))))</f>
        <v>0</v>
      </c>
      <c r="DC13" s="799"/>
      <c r="DD13" s="1419">
        <f>IF('ชื่อ-คะแนน'!$C12="","",IF('ชื่อ-คะแนน'!$D12="ออก","",IF('ชื่อ-คะแนน'!$D12="ย้าย","",IF('ชื่อ-คะแนน'!$D12="พัก","",IF($DD$6="?",$DD$6,$DD$6)))))</f>
        <v>0</v>
      </c>
      <c r="DE13" s="1420">
        <f>IF('ชื่อ-คะแนน'!$C12="","",IF('ชื่อ-คะแนน'!$D12="ออก","",IF('ชื่อ-คะแนน'!$D12="ย้าย","",IF('ชื่อ-คะแนน'!$D12="พัก","",IF($DE$6="?",$DE$6,$DE$6)))))</f>
        <v>0</v>
      </c>
      <c r="DF13" s="1420">
        <f>IF('ชื่อ-คะแนน'!$C12="","",IF('ชื่อ-คะแนน'!$D12="ออก","",IF('ชื่อ-คะแนน'!$D12="ย้าย","",IF('ชื่อ-คะแนน'!$D12="พัก","",IF($DF$6="?",$DF$6,$DF$6)))))</f>
        <v>0</v>
      </c>
      <c r="DG13" s="1420">
        <f>IF('ชื่อ-คะแนน'!$C12="","",IF('ชื่อ-คะแนน'!$D12="ออก","",IF('ชื่อ-คะแนน'!$D12="ย้าย","",IF('ชื่อ-คะแนน'!$D12="พัก","",IF($DG$6="?",$DG$6,$DG$6)))))</f>
        <v>0</v>
      </c>
      <c r="DH13" s="1421">
        <f>IF('ชื่อ-คะแนน'!$C12="","",IF('ชื่อ-คะแนน'!$D12="ออก","",IF('ชื่อ-คะแนน'!$D12="ย้าย","",IF('ชื่อ-คะแนน'!$D12="พัก","",IF($DH$6="?",$DH$6,$DH$6)))))</f>
        <v>0</v>
      </c>
      <c r="DI13" s="799"/>
      <c r="DJ13" s="796">
        <f>IF('ชื่อ-คะแนน'!$C12="","",IF('ชื่อ-คะแนน'!$D12="ออก","",IF('ชื่อ-คะแนน'!$D12="ย้าย","",IF('ชื่อ-คะแนน'!$D12="พัก","",IF($DJ$6="?",$DJ$6,$DJ$6)))))</f>
        <v>0</v>
      </c>
      <c r="DK13" s="797">
        <f>IF('ชื่อ-คะแนน'!$C12="","",IF('ชื่อ-คะแนน'!$D12="ออก","",IF('ชื่อ-คะแนน'!$D12="ย้าย","",IF('ชื่อ-คะแนน'!$D12="พัก","",IF($DK$6="?",$DK$6,$DK$6)))))</f>
        <v>0</v>
      </c>
      <c r="DL13" s="797">
        <f>IF('ชื่อ-คะแนน'!$C12="","",IF('ชื่อ-คะแนน'!$D12="ออก","",IF('ชื่อ-คะแนน'!$D12="ย้าย","",IF('ชื่อ-คะแนน'!$D12="พัก","",IF($DL$6="?",$DL$6,$DL$6)))))</f>
        <v>0</v>
      </c>
      <c r="DM13" s="797">
        <f>IF('ชื่อ-คะแนน'!$C12="","",IF('ชื่อ-คะแนน'!$D12="ออก","",IF('ชื่อ-คะแนน'!$D12="ย้าย","",IF('ชื่อ-คะแนน'!$D12="พัก","",IF($DM$6="?",$DM$6,$DM$6)))))</f>
        <v>0</v>
      </c>
      <c r="DN13" s="798">
        <f>IF('ชื่อ-คะแนน'!$C12="","",IF('ชื่อ-คะแนน'!$D12="ออก","",IF('ชื่อ-คะแนน'!$D12="ย้าย","",IF('ชื่อ-คะแนน'!$D12="พัก","",IF($DN$6="?",$DN$6,$DN$6)))))</f>
        <v>0</v>
      </c>
      <c r="DO13" s="799"/>
      <c r="DP13" s="800">
        <f>IF('ชื่อ-คะแนน'!$C12="","",IF('ชื่อ-คะแนน'!$D12="ออก","",IF('ชื่อ-คะแนน'!$D12="ย้าย","",IF('ชื่อ-คะแนน'!$D12="พัก","",IF($DP$6="?",$DP$6,$DP$6)))))</f>
        <v>0</v>
      </c>
      <c r="DQ13" s="801">
        <f>IF('ชื่อ-คะแนน'!$C12="","",IF('ชื่อ-คะแนน'!$D12="ออก","",IF('ชื่อ-คะแนน'!$D12="ย้าย","",IF('ชื่อ-คะแนน'!$D12="พัก","",IF($DQ$6="?",$DQ$6,$DQ$6)))))</f>
        <v>0</v>
      </c>
      <c r="DR13" s="801">
        <f>IF('ชื่อ-คะแนน'!$C12="","",IF('ชื่อ-คะแนน'!$D12="ออก","",IF('ชื่อ-คะแนน'!$D12="ย้าย","",IF('ชื่อ-คะแนน'!$D12="พัก","",IF($DR$6="?",$DR$6,$DR$6)))))</f>
        <v>0</v>
      </c>
      <c r="DS13" s="801">
        <f>IF('ชื่อ-คะแนน'!$C12="","",IF('ชื่อ-คะแนน'!$D12="ออก","",IF('ชื่อ-คะแนน'!$D12="ย้าย","",IF('ชื่อ-คะแนน'!$D12="พัก","",IF($DS$6="?",$DS$6,$DS$6)))))</f>
        <v>0</v>
      </c>
      <c r="DT13" s="802">
        <f>IF('ชื่อ-คะแนน'!$C12="","",IF('ชื่อ-คะแนน'!$D12="ออก","",IF('ชื่อ-คะแนน'!$D12="ย้าย","",IF('ชื่อ-คะแนน'!$D12="พัก","",IF($DT$6="?",$DT$6,$DT$6)))))</f>
        <v>0</v>
      </c>
      <c r="DU13" s="799"/>
      <c r="DV13" s="796">
        <f>IF('ชื่อ-คะแนน'!$C12="","",IF('ชื่อ-คะแนน'!$D12="ออก","",IF('ชื่อ-คะแนน'!$D12="ย้าย","",IF('ชื่อ-คะแนน'!$D12="พัก","",IF($DV$6="?",$DV$6,$DV$6)))))</f>
        <v>0</v>
      </c>
      <c r="DW13" s="797">
        <f>IF('ชื่อ-คะแนน'!$C12="","",IF('ชื่อ-คะแนน'!$D12="ออก","",IF('ชื่อ-คะแนน'!$D12="ย้าย","",IF('ชื่อ-คะแนน'!$D12="พัก","",IF($DW$6="?",$DW$6,$DW$6)))))</f>
        <v>0</v>
      </c>
      <c r="DX13" s="797">
        <f>IF('ชื่อ-คะแนน'!$C12="","",IF('ชื่อ-คะแนน'!$D12="ออก","",IF('ชื่อ-คะแนน'!$D12="ย้าย","",IF('ชื่อ-คะแนน'!$D12="พัก","",IF($DX$6="?",$DX$6,$DX$6)))))</f>
        <v>0</v>
      </c>
      <c r="DY13" s="797">
        <f>IF('ชื่อ-คะแนน'!$C12="","",IF('ชื่อ-คะแนน'!$D12="ออก","",IF('ชื่อ-คะแนน'!$D12="ย้าย","",IF('ชื่อ-คะแนน'!$D12="พัก","",IF($DY$6="?",$DY$6,$DY$6)))))</f>
        <v>0</v>
      </c>
      <c r="DZ13" s="798">
        <f>IF('ชื่อ-คะแนน'!$C12="","",IF('ชื่อ-คะแนน'!$D12="ออก","",IF('ชื่อ-คะแนน'!$D12="ย้าย","",IF('ชื่อ-คะแนน'!$D12="พัก","",IF($DZ$6="?",$DZ$6,$DZ$6)))))</f>
        <v>0</v>
      </c>
      <c r="EA13" s="799"/>
      <c r="EB13" s="796">
        <f>IF('ชื่อ-คะแนน'!$C12="","",IF('ชื่อ-คะแนน'!$D12="ออก","",IF('ชื่อ-คะแนน'!$D12="ย้าย","",IF('ชื่อ-คะแนน'!$D12="พัก","",IF($EB$6="?",$EB$6,$EB$6)))))</f>
        <v>0</v>
      </c>
      <c r="EC13" s="797">
        <f>IF('ชื่อ-คะแนน'!$C12="","",IF('ชื่อ-คะแนน'!$D12="ออก","",IF('ชื่อ-คะแนน'!$D12="ย้าย","",IF('ชื่อ-คะแนน'!$D12="พัก","",IF($EC$6="?",$EC$6,$EC$6)))))</f>
        <v>0</v>
      </c>
      <c r="ED13" s="797">
        <f>IF('ชื่อ-คะแนน'!$C12="","",IF('ชื่อ-คะแนน'!$D12="ออก","",IF('ชื่อ-คะแนน'!$D12="ย้าย","",IF('ชื่อ-คะแนน'!$D12="พัก","",IF($ED$6="?",$ED$6,$ED$6)))))</f>
        <v>0</v>
      </c>
      <c r="EE13" s="797">
        <f>IF('ชื่อ-คะแนน'!$C12="","",IF('ชื่อ-คะแนน'!$D12="ออก","",IF('ชื่อ-คะแนน'!$D12="ย้าย","",IF('ชื่อ-คะแนน'!$D12="พัก","",IF($EE$6="?",$EE$6,$EE$6)))))</f>
        <v>0</v>
      </c>
      <c r="EF13" s="798">
        <f>IF('ชื่อ-คะแนน'!$C12="","",IF('ชื่อ-คะแนน'!$D12="ออก","",IF('ชื่อ-คะแนน'!$D12="ย้าย","",IF('ชื่อ-คะแนน'!$D12="พัก","",IF($EF$6="?",$EF$6,$EF$6)))))</f>
        <v>0</v>
      </c>
      <c r="EG13" s="803"/>
      <c r="EH13" s="804" t="str">
        <f>IF('ชื่อ-คะแนน'!C12="","",COUNTIF(E13:DZ13,"ป")+COUNTIF(E13:DZ13,"ล")+COUNTIF(E13:DZ13,"ข")+COUNTIF(E13:DZ13,"ร")+COUNTIF(E13:DZ13,"อ")+COUNTIF(E13:DZ13,"ก")+COUNTIF(E13:DZ13,"ฟ")+COUNTIF(E13:DZ13,"ด")+COUNTIF(E13:DZ13,"ย"))&amp;IF('ชื่อ-คะแนน'!C12="","","/")&amp;IF('ชื่อ-คะแนน'!C12="","",SUM($F$6:$DZ$6)-SUM(F13:DZ13))</f>
        <v>0/1</v>
      </c>
      <c r="EI13" s="805">
        <f>IF('ชื่อ-คะแนน'!C12="","",COUNTIF(F13:EF13,"/")+SUM(F13:EF13))</f>
        <v>0</v>
      </c>
      <c r="EJ13" s="758"/>
      <c r="EK13" s="778" t="str">
        <f>IF('ชื่อ-คะแนน'!C12="","",IF(EI13=0,"",IF(EI13&gt;$EI$3-$EI$4,"-",$EI$3-$EI$4-EI13)))</f>
        <v/>
      </c>
      <c r="EL13" s="760" t="str">
        <f>IF('ชื่อ-คะแนน'!C12="","",IF(EI13=0,"",(EI13/$EI$3)*100))</f>
        <v/>
      </c>
      <c r="EM13" s="792" t="str">
        <f t="shared" si="1"/>
        <v>-</v>
      </c>
      <c r="EN13" s="793" t="str">
        <f t="shared" si="2"/>
        <v>-</v>
      </c>
      <c r="EP13" s="823"/>
      <c r="EQ13" s="824"/>
      <c r="ER13" s="824"/>
    </row>
    <row r="14" spans="1:148" s="141" customFormat="1" ht="18" customHeight="1" thickBot="1" x14ac:dyDescent="0.55000000000000004">
      <c r="A14" s="142">
        <f>'ชื่อ-คะแนน'!A13</f>
        <v>8</v>
      </c>
      <c r="B14" s="822" t="str">
        <f>'ชื่อ-คะแนน'!B13</f>
        <v>12713</v>
      </c>
      <c r="C14" s="1312" t="str">
        <f>'ชื่อ-คะแนน'!C13</f>
        <v>นาย ณัฐกิตติ์  เมืองเดช</v>
      </c>
      <c r="D14" s="795" t="str">
        <f>'ชื่อ-คะแนน'!D13</f>
        <v>เรียน</v>
      </c>
      <c r="E14" s="781" t="str">
        <f>'ชื่อ-คะแนน'!E13</f>
        <v/>
      </c>
      <c r="F14" s="796">
        <f>IF('ชื่อ-คะแนน'!$C13="","",IF('ชื่อ-คะแนน'!$D13="ออก","",IF('ชื่อ-คะแนน'!$D13="ย้าย","",IF('ชื่อ-คะแนน'!$D13="พัก","",IF(F$6="?",F$6,F$6)))))</f>
        <v>0</v>
      </c>
      <c r="G14" s="797">
        <f>IF('ชื่อ-คะแนน'!C13="","",IF('ชื่อ-คะแนน'!$D13="ออก","",IF('ชื่อ-คะแนน'!$D13="ย้าย","",IF('ชื่อ-คะแนน'!$D13="พัก","",IF(G$6="?",G$6,G$6)))))</f>
        <v>0</v>
      </c>
      <c r="H14" s="797">
        <f>IF('ชื่อ-คะแนน'!C13="","",IF('ชื่อ-คะแนน'!$D13="ออก","",IF('ชื่อ-คะแนน'!$D13="ย้าย","",IF('ชื่อ-คะแนน'!$D13="พัก","",IF(H$6="?",H$6,H$6)))))</f>
        <v>0</v>
      </c>
      <c r="I14" s="797">
        <f>IF('ชื่อ-คะแนน'!G13="","",IF('ชื่อ-คะแนน'!$D13="ออก","",IF('ชื่อ-คะแนน'!$D13="ย้าย","",IF('ชื่อ-คะแนน'!$D13="พัก","",IF(I$6="?",I$6,$I$6)))))</f>
        <v>0</v>
      </c>
      <c r="J14" s="798">
        <f>IF('ชื่อ-คะแนน'!$C13="","",IF('ชื่อ-คะแนน'!$D13="ออก","",IF('ชื่อ-คะแนน'!$D13="ย้าย","",IF('ชื่อ-คะแนน'!$D13="พัก","",IF(J$6="?",J$6,J$6)))))</f>
        <v>0</v>
      </c>
      <c r="K14" s="799"/>
      <c r="L14" s="796">
        <f>IF('ชื่อ-คะแนน'!$C13="","",IF('ชื่อ-คะแนน'!$D13="ออก","",IF('ชื่อ-คะแนน'!$D13="ย้าย","",IF('ชื่อ-คะแนน'!$D13="พัก","",IF(L$6="?",L$6,L$6)))))</f>
        <v>0</v>
      </c>
      <c r="M14" s="797">
        <f>IF('ชื่อ-คะแนน'!$C13="","",IF('ชื่อ-คะแนน'!$D13="ออก","",IF('ชื่อ-คะแนน'!$D13="ย้าย","",IF('ชื่อ-คะแนน'!$D13="พัก","",IF(M$6="?",M$6,M$6)))))</f>
        <v>0</v>
      </c>
      <c r="N14" s="797">
        <f>IF('ชื่อ-คะแนน'!$C13="","",IF('ชื่อ-คะแนน'!$D13="ออก","",IF('ชื่อ-คะแนน'!$D13="ย้าย","",IF('ชื่อ-คะแนน'!$D13="พัก","",IF(N$6="?",N$6,N$6)))))</f>
        <v>0</v>
      </c>
      <c r="O14" s="797">
        <f>IF('ชื่อ-คะแนน'!$C13="","",IF('ชื่อ-คะแนน'!$D13="ออก","",IF('ชื่อ-คะแนน'!$D13="ย้าย","",IF('ชื่อ-คะแนน'!$D13="พัก","",IF(O$6="?",O$6,O$6)))))</f>
        <v>0</v>
      </c>
      <c r="P14" s="798">
        <f>IF('ชื่อ-คะแนน'!$C13="","",IF('ชื่อ-คะแนน'!$D13="ออก","",IF('ชื่อ-คะแนน'!$D13="ย้าย","",IF('ชื่อ-คะแนน'!$D13="พัก","",IF(P$6="?",P$6,P$6)))))</f>
        <v>0</v>
      </c>
      <c r="Q14" s="799"/>
      <c r="R14" s="796">
        <f>IF('ชื่อ-คะแนน'!$C13="","",IF('ชื่อ-คะแนน'!$D13="ออก","",IF('ชื่อ-คะแนน'!$D13="ย้าย","",IF('ชื่อ-คะแนน'!$D13="พัก","",IF(R$6="?",R$6,R$6)))))</f>
        <v>0</v>
      </c>
      <c r="S14" s="797">
        <f>IF('ชื่อ-คะแนน'!$C13="","",IF('ชื่อ-คะแนน'!$D13="ออก","",IF('ชื่อ-คะแนน'!$D13="ย้าย","",IF('ชื่อ-คะแนน'!$D13="พัก","",IF(S$6="?",S$6,S$6)))))</f>
        <v>0</v>
      </c>
      <c r="T14" s="797">
        <f>IF('ชื่อ-คะแนน'!$C13="","",IF('ชื่อ-คะแนน'!$D13="ออก","",IF('ชื่อ-คะแนน'!$D13="ย้าย","",IF('ชื่อ-คะแนน'!$D13="พัก","",IF(T$6="?",T$6,T$6)))))</f>
        <v>0</v>
      </c>
      <c r="U14" s="797">
        <f>IF('ชื่อ-คะแนน'!$C13="","",IF('ชื่อ-คะแนน'!$D13="ออก","",IF('ชื่อ-คะแนน'!$D13="ย้าย","",IF('ชื่อ-คะแนน'!$D13="พัก","",IF(U$6="?",U$6,U$6)))))</f>
        <v>0</v>
      </c>
      <c r="V14" s="798">
        <f>IF('ชื่อ-คะแนน'!$C13="","",IF('ชื่อ-คะแนน'!$D13="ออก","",IF('ชื่อ-คะแนน'!$D13="ย้าย","",IF('ชื่อ-คะแนน'!$D13="พัก","",IF(V$6="?",V$6,V$6)))))</f>
        <v>0</v>
      </c>
      <c r="W14" s="799"/>
      <c r="X14" s="796">
        <f>IF('ชื่อ-คะแนน'!$C13="","",IF('ชื่อ-คะแนน'!$D13="ออก","",IF('ชื่อ-คะแนน'!$D13="ย้าย","",IF('ชื่อ-คะแนน'!$D13="พัก","",IF(X$6="?",X$6,X$6)))))</f>
        <v>0</v>
      </c>
      <c r="Y14" s="797">
        <f>IF('ชื่อ-คะแนน'!$C13="","",IF('ชื่อ-คะแนน'!$D13="ออก","",IF('ชื่อ-คะแนน'!$D13="ย้าย","",IF('ชื่อ-คะแนน'!$D13="พัก","",IF(Y$6="?",Y$6,Y$6)))))</f>
        <v>0</v>
      </c>
      <c r="Z14" s="797">
        <f>IF('ชื่อ-คะแนน'!$C13="","",IF('ชื่อ-คะแนน'!$D13="ออก","",IF('ชื่อ-คะแนน'!$D13="ย้าย","",IF('ชื่อ-คะแนน'!$D13="พัก","",IF(Z$6="?",Z$6,Z$6)))))</f>
        <v>0</v>
      </c>
      <c r="AA14" s="797">
        <f>IF('ชื่อ-คะแนน'!$C13="","",IF('ชื่อ-คะแนน'!$D13="ออก","",IF('ชื่อ-คะแนน'!$D13="ย้าย","",IF('ชื่อ-คะแนน'!$D13="พัก","",IF(AA$6="?",AA$6,AA$6)))))</f>
        <v>0</v>
      </c>
      <c r="AB14" s="798">
        <f>IF('ชื่อ-คะแนน'!$C13="","",IF('ชื่อ-คะแนน'!$D13="ออก","",IF('ชื่อ-คะแนน'!$D13="ย้าย","",IF('ชื่อ-คะแนน'!$D13="พัก","",IF(AB$6="?",AB$6,AB$6)))))</f>
        <v>0</v>
      </c>
      <c r="AC14" s="799"/>
      <c r="AD14" s="796">
        <f>IF('ชื่อ-คะแนน'!$C13="","",IF('ชื่อ-คะแนน'!$D13="ออก","",IF('ชื่อ-คะแนน'!$D13="ย้าย","",IF('ชื่อ-คะแนน'!$D13="พัก","",IF(AD$6="?",AD$6,AD$6)))))</f>
        <v>0</v>
      </c>
      <c r="AE14" s="797">
        <f>IF('ชื่อ-คะแนน'!$C13="","",IF('ชื่อ-คะแนน'!$D13="ออก","",IF('ชื่อ-คะแนน'!$D13="ย้าย","",IF('ชื่อ-คะแนน'!$D13="พัก","",IF(AE$6="?",AE$6,AE$6)))))</f>
        <v>0</v>
      </c>
      <c r="AF14" s="797">
        <f>IF('ชื่อ-คะแนน'!$C13="","",IF('ชื่อ-คะแนน'!$D13="ออก","",IF('ชื่อ-คะแนน'!$D13="ย้าย","",IF('ชื่อ-คะแนน'!$D13="พัก","",IF(AF$6="?",AF$6,AF$6)))))</f>
        <v>0</v>
      </c>
      <c r="AG14" s="797">
        <f>IF('ชื่อ-คะแนน'!$C13="","",IF('ชื่อ-คะแนน'!$D13="ออก","",IF('ชื่อ-คะแนน'!$D13="ย้าย","",IF('ชื่อ-คะแนน'!$D13="พัก","",IF($AG$6="?",$AG$6,$AG$6)))))</f>
        <v>0</v>
      </c>
      <c r="AH14" s="798">
        <f>IF('ชื่อ-คะแนน'!$C13="","",IF('ชื่อ-คะแนน'!$D13="ออก","",IF('ชื่อ-คะแนน'!$D13="ย้าย","",IF('ชื่อ-คะแนน'!$D13="พัก","",IF($AH$6="?",$AH$6,$AH$6)))))</f>
        <v>0</v>
      </c>
      <c r="AI14" s="799"/>
      <c r="AJ14" s="796">
        <f>IF('ชื่อ-คะแนน'!$C13="","",IF('ชื่อ-คะแนน'!$D13="ออก","",IF('ชื่อ-คะแนน'!$D13="ย้าย","",IF('ชื่อ-คะแนน'!$D13="พัก","",IF($AJ$6="?",$AJ$6,$AJ$6)))))</f>
        <v>0</v>
      </c>
      <c r="AK14" s="797">
        <f>IF('ชื่อ-คะแนน'!$C13="","",IF('ชื่อ-คะแนน'!$D13="ออก","",IF('ชื่อ-คะแนน'!$D13="ย้าย","",IF('ชื่อ-คะแนน'!$D13="พัก","",IF($AK$6="?",$AK$6,$AK$6)))))</f>
        <v>0</v>
      </c>
      <c r="AL14" s="797">
        <f>IF('ชื่อ-คะแนน'!$C13="","",IF('ชื่อ-คะแนน'!$D13="ออก","",IF('ชื่อ-คะแนน'!$D13="ย้าย","",IF('ชื่อ-คะแนน'!$D13="พัก","",IF($AL$6="?",$AL$6,$AL$6)))))</f>
        <v>0</v>
      </c>
      <c r="AM14" s="797">
        <f>IF('ชื่อ-คะแนน'!$C13="","",IF('ชื่อ-คะแนน'!$D13="ออก","",IF('ชื่อ-คะแนน'!$D13="ย้าย","",IF('ชื่อ-คะแนน'!$D13="พัก","",IF($AM$6="?",$AM$6,$AM$6)))))</f>
        <v>0</v>
      </c>
      <c r="AN14" s="798">
        <f>IF('ชื่อ-คะแนน'!$C13="","",IF('ชื่อ-คะแนน'!$D13="ออก","",IF('ชื่อ-คะแนน'!$D13="ย้าย","",IF('ชื่อ-คะแนน'!$D13="พัก","",IF($AN$6="?",$AN$6,$AN$6)))))</f>
        <v>0</v>
      </c>
      <c r="AO14" s="799"/>
      <c r="AP14" s="796">
        <f>IF('ชื่อ-คะแนน'!$C13="","",IF('ชื่อ-คะแนน'!$D13="ออก","",IF('ชื่อ-คะแนน'!$D13="ย้าย","",IF('ชื่อ-คะแนน'!$D13="พัก","",IF($AP$6="?",$AP$6,$AP$6)))))</f>
        <v>0</v>
      </c>
      <c r="AQ14" s="797">
        <f>IF('ชื่อ-คะแนน'!$C13="","",IF('ชื่อ-คะแนน'!$D13="ออก","",IF('ชื่อ-คะแนน'!$D13="ย้าย","",IF('ชื่อ-คะแนน'!$D13="พัก","",IF($AQ$6="?",$AQ$6,$AQ$6)))))</f>
        <v>0</v>
      </c>
      <c r="AR14" s="797">
        <f>IF('ชื่อ-คะแนน'!$C13="","",IF('ชื่อ-คะแนน'!$D13="ออก","",IF('ชื่อ-คะแนน'!$D13="ย้าย","",IF('ชื่อ-คะแนน'!$D13="พัก","",IF($AR$6="?",$AR$6,$AR$6)))))</f>
        <v>0</v>
      </c>
      <c r="AS14" s="797">
        <f>IF('ชื่อ-คะแนน'!$C13="","",IF('ชื่อ-คะแนน'!$D13="ออก","",IF('ชื่อ-คะแนน'!$D13="ย้าย","",IF('ชื่อ-คะแนน'!$D13="พัก","",IF($AS$6="?",$AS$6,$AS$6)))))</f>
        <v>0</v>
      </c>
      <c r="AT14" s="798">
        <f>IF('ชื่อ-คะแนน'!$C13="","",IF('ชื่อ-คะแนน'!$D13="ออก","",IF('ชื่อ-คะแนน'!$D13="ย้าย","",IF('ชื่อ-คะแนน'!$D13="พัก","",IF($AT$6="?",$AT$6,$AT$6)))))</f>
        <v>0</v>
      </c>
      <c r="AU14" s="799"/>
      <c r="AV14" s="796">
        <f>IF('ชื่อ-คะแนน'!$C13="","",IF('ชื่อ-คะแนน'!$D13="ออก","",IF('ชื่อ-คะแนน'!$D13="ย้าย","",IF('ชื่อ-คะแนน'!$D13="พัก","",IF($AV$6="?",$AV$6,$AV$6)))))</f>
        <v>0</v>
      </c>
      <c r="AW14" s="797">
        <f>IF('ชื่อ-คะแนน'!$C13="","",IF('ชื่อ-คะแนน'!$D13="ออก","",IF('ชื่อ-คะแนน'!$D13="ย้าย","",IF('ชื่อ-คะแนน'!$D13="พัก","",IF($AW$6="?",$AW$6,$AW$6)))))</f>
        <v>0</v>
      </c>
      <c r="AX14" s="797">
        <f>IF('ชื่อ-คะแนน'!$C13="","",IF('ชื่อ-คะแนน'!$D13="ออก","",IF('ชื่อ-คะแนน'!$D13="ย้าย","",IF('ชื่อ-คะแนน'!$D13="พัก","",IF($AX$6="?",$AX$6,$AX$6)))))</f>
        <v>0</v>
      </c>
      <c r="AY14" s="797">
        <f>IF('ชื่อ-คะแนน'!$C13="","",IF('ชื่อ-คะแนน'!$D13="ออก","",IF('ชื่อ-คะแนน'!$D13="ย้าย","",IF('ชื่อ-คะแนน'!$D13="พัก","",IF($AY$6="?",$AY$6,$AY$6)))))</f>
        <v>0</v>
      </c>
      <c r="AZ14" s="798">
        <f>IF('ชื่อ-คะแนน'!$C13="","",IF('ชื่อ-คะแนน'!$D13="ออก","",IF('ชื่อ-คะแนน'!$D13="ย้าย","",IF('ชื่อ-คะแนน'!$D13="พัก","",IF($AZ$6="?",$AZ$6,$AZ$6)))))</f>
        <v>0</v>
      </c>
      <c r="BA14" s="799"/>
      <c r="BB14" s="1419">
        <f>IF('ชื่อ-คะแนน'!$C13="","",IF('ชื่อ-คะแนน'!$D13="ออก","",IF('ชื่อ-คะแนน'!$D13="ย้าย","",IF('ชื่อ-คะแนน'!$D13="พัก","",IF($BB$6="?",$BB$6,$BB$6)))))</f>
        <v>0</v>
      </c>
      <c r="BC14" s="1420">
        <f>IF('ชื่อ-คะแนน'!$C13="","",IF('ชื่อ-คะแนน'!$D13="ออก","",IF('ชื่อ-คะแนน'!$D13="ย้าย","",IF('ชื่อ-คะแนน'!$D13="พัก","",IF($BC$6="?",$BC$6,$BC$6)))))</f>
        <v>0</v>
      </c>
      <c r="BD14" s="1420">
        <f>IF('ชื่อ-คะแนน'!$C13="","",IF('ชื่อ-คะแนน'!$D13="ออก","",IF('ชื่อ-คะแนน'!$D13="ย้าย","",IF('ชื่อ-คะแนน'!$D13="พัก","",IF($BD$6="?",$BD$6,$BD$6)))))</f>
        <v>0</v>
      </c>
      <c r="BE14" s="1420">
        <f>IF('ชื่อ-คะแนน'!$C13="","",IF('ชื่อ-คะแนน'!$D13="ออก","",IF('ชื่อ-คะแนน'!$D13="ย้าย","",IF('ชื่อ-คะแนน'!$D13="พัก","",IF($BE$6="?",$BE$6,$BE$6)))))</f>
        <v>0</v>
      </c>
      <c r="BF14" s="1421">
        <f>IF('ชื่อ-คะแนน'!$C13="","",IF('ชื่อ-คะแนน'!$D13="ออก","",IF('ชื่อ-คะแนน'!$D13="ย้าย","",IF('ชื่อ-คะแนน'!$D13="พัก","",IF($BF$6="?",$BF$6,$BF$6)))))</f>
        <v>0</v>
      </c>
      <c r="BG14" s="799"/>
      <c r="BH14" s="800">
        <f>IF('ชื่อ-คะแนน'!$C13="","",IF('ชื่อ-คะแนน'!$D13="ออก","",IF('ชื่อ-คะแนน'!$D13="ย้าย","",IF('ชื่อ-คะแนน'!$D13="พัก","",IF($BH$6="?",$BH$6,$BH$6)))))</f>
        <v>0</v>
      </c>
      <c r="BI14" s="801">
        <f>IF('ชื่อ-คะแนน'!$C13="","",IF('ชื่อ-คะแนน'!$D13="ออก","",IF('ชื่อ-คะแนน'!$D13="ย้าย","",IF('ชื่อ-คะแนน'!$D13="พัก","",IF($BI$6="?",$BI$6,$BI$6)))))</f>
        <v>0</v>
      </c>
      <c r="BJ14" s="801">
        <f>IF('ชื่อ-คะแนน'!$C13="","",IF('ชื่อ-คะแนน'!$D13="ออก","",IF('ชื่อ-คะแนน'!$D13="ย้าย","",IF('ชื่อ-คะแนน'!$D13="พัก","",IF($BJ$6="?",$BJ$6,$BJ$6)))))</f>
        <v>0</v>
      </c>
      <c r="BK14" s="801">
        <f>IF('ชื่อ-คะแนน'!$C13="","",IF('ชื่อ-คะแนน'!$D13="ออก","",IF('ชื่อ-คะแนน'!$D13="ย้าย","",IF('ชื่อ-คะแนน'!$D13="พัก","",IF($BK$6="?",$BK$6,$BK$6)))))</f>
        <v>0</v>
      </c>
      <c r="BL14" s="802">
        <f>IF('ชื่อ-คะแนน'!$C13="","",IF('ชื่อ-คะแนน'!$D13="ออก","",IF('ชื่อ-คะแนน'!$D13="ย้าย","",IF('ชื่อ-คะแนน'!$D13="พัก","",IF($BL$6="?",$BL$6,$BL$6)))))</f>
        <v>0</v>
      </c>
      <c r="BM14" s="799"/>
      <c r="BN14" s="796">
        <f>IF('ชื่อ-คะแนน'!$C13="","",IF('ชื่อ-คะแนน'!$D13="ออก","",IF('ชื่อ-คะแนน'!$D13="ย้าย","",IF('ชื่อ-คะแนน'!$D13="พัก","",IF($BN$6="?",$BN$6,$BN$6)))))</f>
        <v>0</v>
      </c>
      <c r="BO14" s="797">
        <f>IF('ชื่อ-คะแนน'!$C13="","",IF('ชื่อ-คะแนน'!$D13="ออก","",IF('ชื่อ-คะแนน'!$D13="ย้าย","",IF('ชื่อ-คะแนน'!$D13="พัก","",IF($BO$6="?",$BO$6,$BO$6)))))</f>
        <v>0</v>
      </c>
      <c r="BP14" s="797">
        <f>IF('ชื่อ-คะแนน'!$C13="","",IF('ชื่อ-คะแนน'!$D13="ออก","",IF('ชื่อ-คะแนน'!$D13="ย้าย","",IF('ชื่อ-คะแนน'!$D13="พัก","",IF($BP$6="?",$BP$6,$BP$6)))))</f>
        <v>0</v>
      </c>
      <c r="BQ14" s="797">
        <f>IF('ชื่อ-คะแนน'!$C13="","",IF('ชื่อ-คะแนน'!$D13="ออก","",IF('ชื่อ-คะแนน'!$D13="ย้าย","",IF('ชื่อ-คะแนน'!$D13="พัก","",IF($BQ$6="?",$BQ$6,$BQ$6)))))</f>
        <v>0</v>
      </c>
      <c r="BR14" s="798">
        <f>IF('ชื่อ-คะแนน'!$C13="","",IF('ชื่อ-คะแนน'!$D13="ออก","",IF('ชื่อ-คะแนน'!$D13="ย้าย","",IF('ชื่อ-คะแนน'!$D13="พัก","",IF($BR$6="?",$BR$6,$BR$6)))))</f>
        <v>0</v>
      </c>
      <c r="BS14" s="799"/>
      <c r="BT14" s="796">
        <f>IF('ชื่อ-คะแนน'!$C13="","",IF('ชื่อ-คะแนน'!$D13="ออก","",IF('ชื่อ-คะแนน'!$D13="ย้าย","",IF('ชื่อ-คะแนน'!$D13="พัก","",IF($BT$6="?",$BT$6,$BT$6)))))</f>
        <v>0</v>
      </c>
      <c r="BU14" s="797">
        <f>IF('ชื่อ-คะแนน'!$C13="","",IF('ชื่อ-คะแนน'!$D13="ออก","",IF('ชื่อ-คะแนน'!$D13="ย้าย","",IF('ชื่อ-คะแนน'!$D13="พัก","",IF($BU$6="?",$BU$6,$BU$6)))))</f>
        <v>0</v>
      </c>
      <c r="BV14" s="797">
        <f>IF('ชื่อ-คะแนน'!$C13="","",IF('ชื่อ-คะแนน'!$D13="ออก","",IF('ชื่อ-คะแนน'!$D13="ย้าย","",IF('ชื่อ-คะแนน'!$D13="พัก","",IF($BV$6="?",$BV$6,$BV$6)))))</f>
        <v>0</v>
      </c>
      <c r="BW14" s="797">
        <f>IF('ชื่อ-คะแนน'!$C13="","",IF('ชื่อ-คะแนน'!$D13="ออก","",IF('ชื่อ-คะแนน'!$D13="ย้าย","",IF('ชื่อ-คะแนน'!$D13="พัก","",IF($BW$6="?",$BW$6,$BW$6)))))</f>
        <v>0</v>
      </c>
      <c r="BX14" s="798">
        <f>IF('ชื่อ-คะแนน'!$C13="","",IF('ชื่อ-คะแนน'!$D13="ออก","",IF('ชื่อ-คะแนน'!$D13="ย้าย","",IF('ชื่อ-คะแนน'!$D13="พัก","",IF($BX$6="?",$BX$6,$BX$6)))))</f>
        <v>0</v>
      </c>
      <c r="BY14" s="799"/>
      <c r="BZ14" s="796">
        <f>IF('ชื่อ-คะแนน'!$C13="","",IF('ชื่อ-คะแนน'!$D13="ออก","",IF('ชื่อ-คะแนน'!$D13="ย้าย","",IF('ชื่อ-คะแนน'!$D13="พัก","",IF($BZ$6="?",$BZ$6,$BZ$6)))))</f>
        <v>0</v>
      </c>
      <c r="CA14" s="797">
        <f>IF('ชื่อ-คะแนน'!$C13="","",IF('ชื่อ-คะแนน'!$D13="ออก","",IF('ชื่อ-คะแนน'!$D13="ย้าย","",IF('ชื่อ-คะแนน'!$D13="พัก","",IF($CA$6="?",$CA$6,$CA$6)))))</f>
        <v>0</v>
      </c>
      <c r="CB14" s="797">
        <f>IF('ชื่อ-คะแนน'!$C13="","",IF('ชื่อ-คะแนน'!$D13="ออก","",IF('ชื่อ-คะแนน'!$D13="ย้าย","",IF('ชื่อ-คะแนน'!$D13="พัก","",IF($CB$6="?",$CB$6,$CB$6)))))</f>
        <v>0</v>
      </c>
      <c r="CC14" s="797">
        <f>IF('ชื่อ-คะแนน'!$C13="","",IF('ชื่อ-คะแนน'!$D13="ออก","",IF('ชื่อ-คะแนน'!$D13="ย้าย","",IF('ชื่อ-คะแนน'!$D13="พัก","",IF($CC$6="?",$CC$6,$CC$6)))))</f>
        <v>0</v>
      </c>
      <c r="CD14" s="798">
        <f>IF('ชื่อ-คะแนน'!$C13="","",IF('ชื่อ-คะแนน'!$D13="ออก","",IF('ชื่อ-คะแนน'!$D13="ย้าย","",IF('ชื่อ-คะแนน'!$D13="พัก","",IF($CD$6="?",$CD$6,$CD$6)))))</f>
        <v>0</v>
      </c>
      <c r="CE14" s="799"/>
      <c r="CF14" s="796">
        <f>IF('ชื่อ-คะแนน'!$C13="","",IF('ชื่อ-คะแนน'!$D13="ออก","",IF('ชื่อ-คะแนน'!$D13="ย้าย","",IF('ชื่อ-คะแนน'!$D13="พัก","",IF($CF$6="?",$CF$6,$CF$6)))))</f>
        <v>0</v>
      </c>
      <c r="CG14" s="797">
        <f>IF('ชื่อ-คะแนน'!$C13="","",IF('ชื่อ-คะแนน'!$D13="ออก","",IF('ชื่อ-คะแนน'!$D13="ย้าย","",IF('ชื่อ-คะแนน'!$D13="พัก","",IF($CG$6="?",$CG$6,$CG$6)))))</f>
        <v>0</v>
      </c>
      <c r="CH14" s="797">
        <f>IF('ชื่อ-คะแนน'!$C13="","",IF('ชื่อ-คะแนน'!$D13="ออก","",IF('ชื่อ-คะแนน'!$D13="ย้าย","",IF('ชื่อ-คะแนน'!$D13="พัก","",IF($CH$6="?",$CH$6,$CH$6)))))</f>
        <v>0</v>
      </c>
      <c r="CI14" s="797">
        <f>IF('ชื่อ-คะแนน'!$C13="","",IF('ชื่อ-คะแนน'!$D13="ออก","",IF('ชื่อ-คะแนน'!$D13="ย้าย","",IF('ชื่อ-คะแนน'!$D13="พัก","",IF($CI$6="?",$CI$6,$CI$6)))))</f>
        <v>0</v>
      </c>
      <c r="CJ14" s="798">
        <f>IF('ชื่อ-คะแนน'!$C13="","",IF('ชื่อ-คะแนน'!$D13="ออก","",IF('ชื่อ-คะแนน'!$D13="ย้าย","",IF('ชื่อ-คะแนน'!$D13="พัก","",IF($CJ$6="?",$CJ$6,$CJ$6)))))</f>
        <v>0</v>
      </c>
      <c r="CK14" s="799"/>
      <c r="CL14" s="796">
        <f>IF('ชื่อ-คะแนน'!$C13="","",IF('ชื่อ-คะแนน'!$D13="ออก","",IF('ชื่อ-คะแนน'!$D13="ย้าย","",IF('ชื่อ-คะแนน'!$D13="พัก","",IF($CL$6="?",$CL$6,$CL$6)))))</f>
        <v>0</v>
      </c>
      <c r="CM14" s="797">
        <f>IF('ชื่อ-คะแนน'!$C13="","",IF('ชื่อ-คะแนน'!$D13="ออก","",IF('ชื่อ-คะแนน'!$D13="ย้าย","",IF('ชื่อ-คะแนน'!$D13="พัก","",IF($CM$6="?",$CM$6,$CM$6)))))</f>
        <v>0</v>
      </c>
      <c r="CN14" s="797">
        <f>IF('ชื่อ-คะแนน'!$C13="","",IF('ชื่อ-คะแนน'!$D13="ออก","",IF('ชื่อ-คะแนน'!$D13="ย้าย","",IF('ชื่อ-คะแนน'!$D13="พัก","",IF($CN$6="?",$CN$6,$CN$6)))))</f>
        <v>0</v>
      </c>
      <c r="CO14" s="797">
        <f>IF('ชื่อ-คะแนน'!$C13="","",IF('ชื่อ-คะแนน'!$D13="ออก","",IF('ชื่อ-คะแนน'!$D13="ย้าย","",IF('ชื่อ-คะแนน'!$D13="พัก","",IF($CO$6="?",$CO$6,$CO$6)))))</f>
        <v>0</v>
      </c>
      <c r="CP14" s="798">
        <f>IF('ชื่อ-คะแนน'!$C13="","",IF('ชื่อ-คะแนน'!$D13="ออก","",IF('ชื่อ-คะแนน'!$D13="ย้าย","",IF('ชื่อ-คะแนน'!$D13="พัก","",IF($CP$6="?",$CP$6,$CP$6)))))</f>
        <v>0</v>
      </c>
      <c r="CQ14" s="799"/>
      <c r="CR14" s="796">
        <f>IF('ชื่อ-คะแนน'!$C13="","",IF('ชื่อ-คะแนน'!$D13="ออก","",IF('ชื่อ-คะแนน'!$D13="ย้าย","",IF('ชื่อ-คะแนน'!$D13="พัก","",IF($CR$6="?",$CR$6,$CR$6)))))</f>
        <v>0</v>
      </c>
      <c r="CS14" s="797">
        <f>IF('ชื่อ-คะแนน'!$C13="","",IF('ชื่อ-คะแนน'!$D13="ออก","",IF('ชื่อ-คะแนน'!$D13="ย้าย","",IF('ชื่อ-คะแนน'!$D13="พัก","",IF($CS$6="?",$CS$6,$CS$6)))))</f>
        <v>0</v>
      </c>
      <c r="CT14" s="797">
        <f>IF('ชื่อ-คะแนน'!$C13="","",IF('ชื่อ-คะแนน'!$D13="ออก","",IF('ชื่อ-คะแนน'!$D13="ย้าย","",IF('ชื่อ-คะแนน'!$D13="พัก","",IF($CT$6="?",$CT$6,$CT$6)))))</f>
        <v>0</v>
      </c>
      <c r="CU14" s="797">
        <f>IF('ชื่อ-คะแนน'!$C13="","",IF('ชื่อ-คะแนน'!$D13="ออก","",IF('ชื่อ-คะแนน'!$D13="ย้าย","",IF('ชื่อ-คะแนน'!$D13="พัก","",IF($CU$6="?",$CU$6,$CU$6)))))</f>
        <v>0</v>
      </c>
      <c r="CV14" s="798">
        <f>IF('ชื่อ-คะแนน'!$C13="","",IF('ชื่อ-คะแนน'!$D13="ออก","",IF('ชื่อ-คะแนน'!$D13="ย้าย","",IF('ชื่อ-คะแนน'!$D13="พัก","",IF($CV$6="?",$CV$6,$CV$6)))))</f>
        <v>0</v>
      </c>
      <c r="CW14" s="799"/>
      <c r="CX14" s="796">
        <f>IF('ชื่อ-คะแนน'!$C13="","",IF('ชื่อ-คะแนน'!$D13="ออก","",IF('ชื่อ-คะแนน'!$D13="ย้าย","",IF('ชื่อ-คะแนน'!$D13="พัก","",IF($CX$6="?",$CX$6,$CX$6)))))</f>
        <v>0</v>
      </c>
      <c r="CY14" s="797">
        <f>IF('ชื่อ-คะแนน'!$C13="","",IF('ชื่อ-คะแนน'!$D13="ออก","",IF('ชื่อ-คะแนน'!$D13="ย้าย","",IF('ชื่อ-คะแนน'!$D13="พัก","",IF($CY$6="?",$CY$6,$CY$6)))))</f>
        <v>0</v>
      </c>
      <c r="CZ14" s="797">
        <f>IF('ชื่อ-คะแนน'!$C13="","",IF('ชื่อ-คะแนน'!$D13="ออก","",IF('ชื่อ-คะแนน'!$D13="ย้าย","",IF('ชื่อ-คะแนน'!$D13="พัก","",IF($CZ$6="?",$CZ$6,$CZ$6)))))</f>
        <v>0</v>
      </c>
      <c r="DA14" s="797">
        <f>IF('ชื่อ-คะแนน'!$C13="","",IF('ชื่อ-คะแนน'!$D13="ออก","",IF('ชื่อ-คะแนน'!$D13="ย้าย","",IF('ชื่อ-คะแนน'!$D13="พัก","",IF($DA$6="?",$DA$6,$DA$6)))))</f>
        <v>0</v>
      </c>
      <c r="DB14" s="798">
        <f>IF('ชื่อ-คะแนน'!$C13="","",IF('ชื่อ-คะแนน'!$D13="ออก","",IF('ชื่อ-คะแนน'!$D13="ย้าย","",IF('ชื่อ-คะแนน'!$D13="พัก","",IF($DB$6="?",$DB$6,$DB$6)))))</f>
        <v>0</v>
      </c>
      <c r="DC14" s="799"/>
      <c r="DD14" s="1419">
        <f>IF('ชื่อ-คะแนน'!$C13="","",IF('ชื่อ-คะแนน'!$D13="ออก","",IF('ชื่อ-คะแนน'!$D13="ย้าย","",IF('ชื่อ-คะแนน'!$D13="พัก","",IF($DD$6="?",$DD$6,$DD$6)))))</f>
        <v>0</v>
      </c>
      <c r="DE14" s="1420">
        <f>IF('ชื่อ-คะแนน'!$C13="","",IF('ชื่อ-คะแนน'!$D13="ออก","",IF('ชื่อ-คะแนน'!$D13="ย้าย","",IF('ชื่อ-คะแนน'!$D13="พัก","",IF($DE$6="?",$DE$6,$DE$6)))))</f>
        <v>0</v>
      </c>
      <c r="DF14" s="1420">
        <f>IF('ชื่อ-คะแนน'!$C13="","",IF('ชื่อ-คะแนน'!$D13="ออก","",IF('ชื่อ-คะแนน'!$D13="ย้าย","",IF('ชื่อ-คะแนน'!$D13="พัก","",IF($DF$6="?",$DF$6,$DF$6)))))</f>
        <v>0</v>
      </c>
      <c r="DG14" s="1420">
        <f>IF('ชื่อ-คะแนน'!$C13="","",IF('ชื่อ-คะแนน'!$D13="ออก","",IF('ชื่อ-คะแนน'!$D13="ย้าย","",IF('ชื่อ-คะแนน'!$D13="พัก","",IF($DG$6="?",$DG$6,$DG$6)))))</f>
        <v>0</v>
      </c>
      <c r="DH14" s="1421">
        <f>IF('ชื่อ-คะแนน'!$C13="","",IF('ชื่อ-คะแนน'!$D13="ออก","",IF('ชื่อ-คะแนน'!$D13="ย้าย","",IF('ชื่อ-คะแนน'!$D13="พัก","",IF($DH$6="?",$DH$6,$DH$6)))))</f>
        <v>0</v>
      </c>
      <c r="DI14" s="799"/>
      <c r="DJ14" s="796">
        <f>IF('ชื่อ-คะแนน'!$C13="","",IF('ชื่อ-คะแนน'!$D13="ออก","",IF('ชื่อ-คะแนน'!$D13="ย้าย","",IF('ชื่อ-คะแนน'!$D13="พัก","",IF($DJ$6="?",$DJ$6,$DJ$6)))))</f>
        <v>0</v>
      </c>
      <c r="DK14" s="797">
        <f>IF('ชื่อ-คะแนน'!$C13="","",IF('ชื่อ-คะแนน'!$D13="ออก","",IF('ชื่อ-คะแนน'!$D13="ย้าย","",IF('ชื่อ-คะแนน'!$D13="พัก","",IF($DK$6="?",$DK$6,$DK$6)))))</f>
        <v>0</v>
      </c>
      <c r="DL14" s="797">
        <f>IF('ชื่อ-คะแนน'!$C13="","",IF('ชื่อ-คะแนน'!$D13="ออก","",IF('ชื่อ-คะแนน'!$D13="ย้าย","",IF('ชื่อ-คะแนน'!$D13="พัก","",IF($DL$6="?",$DL$6,$DL$6)))))</f>
        <v>0</v>
      </c>
      <c r="DM14" s="797">
        <f>IF('ชื่อ-คะแนน'!$C13="","",IF('ชื่อ-คะแนน'!$D13="ออก","",IF('ชื่อ-คะแนน'!$D13="ย้าย","",IF('ชื่อ-คะแนน'!$D13="พัก","",IF($DM$6="?",$DM$6,$DM$6)))))</f>
        <v>0</v>
      </c>
      <c r="DN14" s="798">
        <f>IF('ชื่อ-คะแนน'!$C13="","",IF('ชื่อ-คะแนน'!$D13="ออก","",IF('ชื่อ-คะแนน'!$D13="ย้าย","",IF('ชื่อ-คะแนน'!$D13="พัก","",IF($DN$6="?",$DN$6,$DN$6)))))</f>
        <v>0</v>
      </c>
      <c r="DO14" s="799"/>
      <c r="DP14" s="800">
        <f>IF('ชื่อ-คะแนน'!$C13="","",IF('ชื่อ-คะแนน'!$D13="ออก","",IF('ชื่อ-คะแนน'!$D13="ย้าย","",IF('ชื่อ-คะแนน'!$D13="พัก","",IF($DP$6="?",$DP$6,$DP$6)))))</f>
        <v>0</v>
      </c>
      <c r="DQ14" s="801">
        <f>IF('ชื่อ-คะแนน'!$C13="","",IF('ชื่อ-คะแนน'!$D13="ออก","",IF('ชื่อ-คะแนน'!$D13="ย้าย","",IF('ชื่อ-คะแนน'!$D13="พัก","",IF($DQ$6="?",$DQ$6,$DQ$6)))))</f>
        <v>0</v>
      </c>
      <c r="DR14" s="801">
        <f>IF('ชื่อ-คะแนน'!$C13="","",IF('ชื่อ-คะแนน'!$D13="ออก","",IF('ชื่อ-คะแนน'!$D13="ย้าย","",IF('ชื่อ-คะแนน'!$D13="พัก","",IF($DR$6="?",$DR$6,$DR$6)))))</f>
        <v>0</v>
      </c>
      <c r="DS14" s="801">
        <f>IF('ชื่อ-คะแนน'!$C13="","",IF('ชื่อ-คะแนน'!$D13="ออก","",IF('ชื่อ-คะแนน'!$D13="ย้าย","",IF('ชื่อ-คะแนน'!$D13="พัก","",IF($DS$6="?",$DS$6,$DS$6)))))</f>
        <v>0</v>
      </c>
      <c r="DT14" s="802">
        <f>IF('ชื่อ-คะแนน'!$C13="","",IF('ชื่อ-คะแนน'!$D13="ออก","",IF('ชื่อ-คะแนน'!$D13="ย้าย","",IF('ชื่อ-คะแนน'!$D13="พัก","",IF($DT$6="?",$DT$6,$DT$6)))))</f>
        <v>0</v>
      </c>
      <c r="DU14" s="799"/>
      <c r="DV14" s="796">
        <f>IF('ชื่อ-คะแนน'!$C13="","",IF('ชื่อ-คะแนน'!$D13="ออก","",IF('ชื่อ-คะแนน'!$D13="ย้าย","",IF('ชื่อ-คะแนน'!$D13="พัก","",IF($DV$6="?",$DV$6,$DV$6)))))</f>
        <v>0</v>
      </c>
      <c r="DW14" s="797">
        <f>IF('ชื่อ-คะแนน'!$C13="","",IF('ชื่อ-คะแนน'!$D13="ออก","",IF('ชื่อ-คะแนน'!$D13="ย้าย","",IF('ชื่อ-คะแนน'!$D13="พัก","",IF($DW$6="?",$DW$6,$DW$6)))))</f>
        <v>0</v>
      </c>
      <c r="DX14" s="797">
        <f>IF('ชื่อ-คะแนน'!$C13="","",IF('ชื่อ-คะแนน'!$D13="ออก","",IF('ชื่อ-คะแนน'!$D13="ย้าย","",IF('ชื่อ-คะแนน'!$D13="พัก","",IF($DX$6="?",$DX$6,$DX$6)))))</f>
        <v>0</v>
      </c>
      <c r="DY14" s="797">
        <f>IF('ชื่อ-คะแนน'!$C13="","",IF('ชื่อ-คะแนน'!$D13="ออก","",IF('ชื่อ-คะแนน'!$D13="ย้าย","",IF('ชื่อ-คะแนน'!$D13="พัก","",IF($DY$6="?",$DY$6,$DY$6)))))</f>
        <v>0</v>
      </c>
      <c r="DZ14" s="798">
        <f>IF('ชื่อ-คะแนน'!$C13="","",IF('ชื่อ-คะแนน'!$D13="ออก","",IF('ชื่อ-คะแนน'!$D13="ย้าย","",IF('ชื่อ-คะแนน'!$D13="พัก","",IF($DZ$6="?",$DZ$6,$DZ$6)))))</f>
        <v>0</v>
      </c>
      <c r="EA14" s="799"/>
      <c r="EB14" s="796">
        <f>IF('ชื่อ-คะแนน'!$C13="","",IF('ชื่อ-คะแนน'!$D13="ออก","",IF('ชื่อ-คะแนน'!$D13="ย้าย","",IF('ชื่อ-คะแนน'!$D13="พัก","",IF($EB$6="?",$EB$6,$EB$6)))))</f>
        <v>0</v>
      </c>
      <c r="EC14" s="797">
        <f>IF('ชื่อ-คะแนน'!$C13="","",IF('ชื่อ-คะแนน'!$D13="ออก","",IF('ชื่อ-คะแนน'!$D13="ย้าย","",IF('ชื่อ-คะแนน'!$D13="พัก","",IF($EC$6="?",$EC$6,$EC$6)))))</f>
        <v>0</v>
      </c>
      <c r="ED14" s="797">
        <f>IF('ชื่อ-คะแนน'!$C13="","",IF('ชื่อ-คะแนน'!$D13="ออก","",IF('ชื่อ-คะแนน'!$D13="ย้าย","",IF('ชื่อ-คะแนน'!$D13="พัก","",IF($ED$6="?",$ED$6,$ED$6)))))</f>
        <v>0</v>
      </c>
      <c r="EE14" s="797">
        <f>IF('ชื่อ-คะแนน'!$C13="","",IF('ชื่อ-คะแนน'!$D13="ออก","",IF('ชื่อ-คะแนน'!$D13="ย้าย","",IF('ชื่อ-คะแนน'!$D13="พัก","",IF($EE$6="?",$EE$6,$EE$6)))))</f>
        <v>0</v>
      </c>
      <c r="EF14" s="798">
        <f>IF('ชื่อ-คะแนน'!$C13="","",IF('ชื่อ-คะแนน'!$D13="ออก","",IF('ชื่อ-คะแนน'!$D13="ย้าย","",IF('ชื่อ-คะแนน'!$D13="พัก","",IF($EF$6="?",$EF$6,$EF$6)))))</f>
        <v>0</v>
      </c>
      <c r="EG14" s="803"/>
      <c r="EH14" s="804" t="str">
        <f>IF('ชื่อ-คะแนน'!C13="","",COUNTIF(E14:DZ14,"ป")+COUNTIF(E14:DZ14,"ล")+COUNTIF(E14:DZ14,"ข")+COUNTIF(E14:DZ14,"ร")+COUNTIF(E14:DZ14,"อ")+COUNTIF(E14:DZ14,"ก")+COUNTIF(E14:DZ14,"ฟ")+COUNTIF(E14:DZ14,"ด")+COUNTIF(E14:DZ14,"ย"))&amp;IF('ชื่อ-คะแนน'!C13="","","/")&amp;IF('ชื่อ-คะแนน'!C13="","",SUM($F$6:$DZ$6)-SUM(F14:DZ14))</f>
        <v>0/1</v>
      </c>
      <c r="EI14" s="805">
        <f>IF('ชื่อ-คะแนน'!C13="","",COUNTIF(F14:EF14,"/")+SUM(F14:EF14))</f>
        <v>0</v>
      </c>
      <c r="EJ14" s="758"/>
      <c r="EK14" s="778" t="str">
        <f>IF('ชื่อ-คะแนน'!C13="","",IF(EI14=0,"",IF(EI14&gt;$EI$3-$EI$4,"-",$EI$3-$EI$4-EI14)))</f>
        <v/>
      </c>
      <c r="EL14" s="760" t="str">
        <f>IF('ชื่อ-คะแนน'!C13="","",IF(EI14=0,"",(EI14/$EI$3)*100))</f>
        <v/>
      </c>
      <c r="EM14" s="792" t="str">
        <f t="shared" si="1"/>
        <v>-</v>
      </c>
      <c r="EN14" s="793" t="str">
        <f t="shared" si="2"/>
        <v>-</v>
      </c>
      <c r="EP14" s="824"/>
      <c r="EQ14" s="824"/>
      <c r="ER14" s="824"/>
    </row>
    <row r="15" spans="1:148" s="141" customFormat="1" ht="18" customHeight="1" thickBot="1" x14ac:dyDescent="0.55000000000000004">
      <c r="A15" s="142">
        <f>'ชื่อ-คะแนน'!A14</f>
        <v>9</v>
      </c>
      <c r="B15" s="822" t="str">
        <f>'ชื่อ-คะแนน'!B14</f>
        <v>12714</v>
      </c>
      <c r="C15" s="1312" t="str">
        <f>'ชื่อ-คะแนน'!C14</f>
        <v>นาย ณัฐยศ  ก้ะสุ</v>
      </c>
      <c r="D15" s="795" t="str">
        <f>'ชื่อ-คะแนน'!D14</f>
        <v>เรียน</v>
      </c>
      <c r="E15" s="781" t="str">
        <f>'ชื่อ-คะแนน'!E14</f>
        <v/>
      </c>
      <c r="F15" s="796">
        <f>IF('ชื่อ-คะแนน'!$C14="","",IF('ชื่อ-คะแนน'!$D14="ออก","",IF('ชื่อ-คะแนน'!$D14="ย้าย","",IF('ชื่อ-คะแนน'!$D14="พัก","",IF(F$6="?",F$6,F$6)))))</f>
        <v>0</v>
      </c>
      <c r="G15" s="797">
        <f>IF('ชื่อ-คะแนน'!C14="","",IF('ชื่อ-คะแนน'!$D14="ออก","",IF('ชื่อ-คะแนน'!$D14="ย้าย","",IF('ชื่อ-คะแนน'!$D14="พัก","",IF(G$6="?",G$6,G$6)))))</f>
        <v>0</v>
      </c>
      <c r="H15" s="797">
        <f>IF('ชื่อ-คะแนน'!C14="","",IF('ชื่อ-คะแนน'!$D14="ออก","",IF('ชื่อ-คะแนน'!$D14="ย้าย","",IF('ชื่อ-คะแนน'!$D14="พัก","",IF(H$6="?",H$6,H$6)))))</f>
        <v>0</v>
      </c>
      <c r="I15" s="797">
        <f>IF('ชื่อ-คะแนน'!G14="","",IF('ชื่อ-คะแนน'!$D14="ออก","",IF('ชื่อ-คะแนน'!$D14="ย้าย","",IF('ชื่อ-คะแนน'!$D14="พัก","",IF(I$6="?",I$6,$I$6)))))</f>
        <v>0</v>
      </c>
      <c r="J15" s="798">
        <f>IF('ชื่อ-คะแนน'!$C14="","",IF('ชื่อ-คะแนน'!$D14="ออก","",IF('ชื่อ-คะแนน'!$D14="ย้าย","",IF('ชื่อ-คะแนน'!$D14="พัก","",IF(J$6="?",J$6,J$6)))))</f>
        <v>0</v>
      </c>
      <c r="K15" s="799"/>
      <c r="L15" s="796">
        <f>IF('ชื่อ-คะแนน'!$C14="","",IF('ชื่อ-คะแนน'!$D14="ออก","",IF('ชื่อ-คะแนน'!$D14="ย้าย","",IF('ชื่อ-คะแนน'!$D14="พัก","",IF(L$6="?",L$6,L$6)))))</f>
        <v>0</v>
      </c>
      <c r="M15" s="797">
        <f>IF('ชื่อ-คะแนน'!$C14="","",IF('ชื่อ-คะแนน'!$D14="ออก","",IF('ชื่อ-คะแนน'!$D14="ย้าย","",IF('ชื่อ-คะแนน'!$D14="พัก","",IF(M$6="?",M$6,M$6)))))</f>
        <v>0</v>
      </c>
      <c r="N15" s="797">
        <f>IF('ชื่อ-คะแนน'!$C14="","",IF('ชื่อ-คะแนน'!$D14="ออก","",IF('ชื่อ-คะแนน'!$D14="ย้าย","",IF('ชื่อ-คะแนน'!$D14="พัก","",IF(N$6="?",N$6,N$6)))))</f>
        <v>0</v>
      </c>
      <c r="O15" s="797">
        <f>IF('ชื่อ-คะแนน'!$C14="","",IF('ชื่อ-คะแนน'!$D14="ออก","",IF('ชื่อ-คะแนน'!$D14="ย้าย","",IF('ชื่อ-คะแนน'!$D14="พัก","",IF(O$6="?",O$6,O$6)))))</f>
        <v>0</v>
      </c>
      <c r="P15" s="798">
        <f>IF('ชื่อ-คะแนน'!$C14="","",IF('ชื่อ-คะแนน'!$D14="ออก","",IF('ชื่อ-คะแนน'!$D14="ย้าย","",IF('ชื่อ-คะแนน'!$D14="พัก","",IF(P$6="?",P$6,P$6)))))</f>
        <v>0</v>
      </c>
      <c r="Q15" s="799"/>
      <c r="R15" s="796">
        <f>IF('ชื่อ-คะแนน'!$C14="","",IF('ชื่อ-คะแนน'!$D14="ออก","",IF('ชื่อ-คะแนน'!$D14="ย้าย","",IF('ชื่อ-คะแนน'!$D14="พัก","",IF(R$6="?",R$6,R$6)))))</f>
        <v>0</v>
      </c>
      <c r="S15" s="797">
        <f>IF('ชื่อ-คะแนน'!$C14="","",IF('ชื่อ-คะแนน'!$D14="ออก","",IF('ชื่อ-คะแนน'!$D14="ย้าย","",IF('ชื่อ-คะแนน'!$D14="พัก","",IF(S$6="?",S$6,S$6)))))</f>
        <v>0</v>
      </c>
      <c r="T15" s="797">
        <f>IF('ชื่อ-คะแนน'!$C14="","",IF('ชื่อ-คะแนน'!$D14="ออก","",IF('ชื่อ-คะแนน'!$D14="ย้าย","",IF('ชื่อ-คะแนน'!$D14="พัก","",IF(T$6="?",T$6,T$6)))))</f>
        <v>0</v>
      </c>
      <c r="U15" s="797">
        <f>IF('ชื่อ-คะแนน'!$C14="","",IF('ชื่อ-คะแนน'!$D14="ออก","",IF('ชื่อ-คะแนน'!$D14="ย้าย","",IF('ชื่อ-คะแนน'!$D14="พัก","",IF(U$6="?",U$6,U$6)))))</f>
        <v>0</v>
      </c>
      <c r="V15" s="798">
        <f>IF('ชื่อ-คะแนน'!$C14="","",IF('ชื่อ-คะแนน'!$D14="ออก","",IF('ชื่อ-คะแนน'!$D14="ย้าย","",IF('ชื่อ-คะแนน'!$D14="พัก","",IF(V$6="?",V$6,V$6)))))</f>
        <v>0</v>
      </c>
      <c r="W15" s="799"/>
      <c r="X15" s="796">
        <f>IF('ชื่อ-คะแนน'!$C14="","",IF('ชื่อ-คะแนน'!$D14="ออก","",IF('ชื่อ-คะแนน'!$D14="ย้าย","",IF('ชื่อ-คะแนน'!$D14="พัก","",IF(X$6="?",X$6,X$6)))))</f>
        <v>0</v>
      </c>
      <c r="Y15" s="797">
        <f>IF('ชื่อ-คะแนน'!$C14="","",IF('ชื่อ-คะแนน'!$D14="ออก","",IF('ชื่อ-คะแนน'!$D14="ย้าย","",IF('ชื่อ-คะแนน'!$D14="พัก","",IF(Y$6="?",Y$6,Y$6)))))</f>
        <v>0</v>
      </c>
      <c r="Z15" s="797">
        <f>IF('ชื่อ-คะแนน'!$C14="","",IF('ชื่อ-คะแนน'!$D14="ออก","",IF('ชื่อ-คะแนน'!$D14="ย้าย","",IF('ชื่อ-คะแนน'!$D14="พัก","",IF(Z$6="?",Z$6,Z$6)))))</f>
        <v>0</v>
      </c>
      <c r="AA15" s="797">
        <f>IF('ชื่อ-คะแนน'!$C14="","",IF('ชื่อ-คะแนน'!$D14="ออก","",IF('ชื่อ-คะแนน'!$D14="ย้าย","",IF('ชื่อ-คะแนน'!$D14="พัก","",IF(AA$6="?",AA$6,AA$6)))))</f>
        <v>0</v>
      </c>
      <c r="AB15" s="798">
        <f>IF('ชื่อ-คะแนน'!$C14="","",IF('ชื่อ-คะแนน'!$D14="ออก","",IF('ชื่อ-คะแนน'!$D14="ย้าย","",IF('ชื่อ-คะแนน'!$D14="พัก","",IF(AB$6="?",AB$6,AB$6)))))</f>
        <v>0</v>
      </c>
      <c r="AC15" s="799"/>
      <c r="AD15" s="796">
        <f>IF('ชื่อ-คะแนน'!$C14="","",IF('ชื่อ-คะแนน'!$D14="ออก","",IF('ชื่อ-คะแนน'!$D14="ย้าย","",IF('ชื่อ-คะแนน'!$D14="พัก","",IF(AD$6="?",AD$6,AD$6)))))</f>
        <v>0</v>
      </c>
      <c r="AE15" s="797">
        <f>IF('ชื่อ-คะแนน'!$C14="","",IF('ชื่อ-คะแนน'!$D14="ออก","",IF('ชื่อ-คะแนน'!$D14="ย้าย","",IF('ชื่อ-คะแนน'!$D14="พัก","",IF(AE$6="?",AE$6,AE$6)))))</f>
        <v>0</v>
      </c>
      <c r="AF15" s="797">
        <f>IF('ชื่อ-คะแนน'!$C14="","",IF('ชื่อ-คะแนน'!$D14="ออก","",IF('ชื่อ-คะแนน'!$D14="ย้าย","",IF('ชื่อ-คะแนน'!$D14="พัก","",IF(AF$6="?",AF$6,AF$6)))))</f>
        <v>0</v>
      </c>
      <c r="AG15" s="797">
        <f>IF('ชื่อ-คะแนน'!$C14="","",IF('ชื่อ-คะแนน'!$D14="ออก","",IF('ชื่อ-คะแนน'!$D14="ย้าย","",IF('ชื่อ-คะแนน'!$D14="พัก","",IF($AG$6="?",$AG$6,$AG$6)))))</f>
        <v>0</v>
      </c>
      <c r="AH15" s="798">
        <f>IF('ชื่อ-คะแนน'!$C14="","",IF('ชื่อ-คะแนน'!$D14="ออก","",IF('ชื่อ-คะแนน'!$D14="ย้าย","",IF('ชื่อ-คะแนน'!$D14="พัก","",IF($AH$6="?",$AH$6,$AH$6)))))</f>
        <v>0</v>
      </c>
      <c r="AI15" s="799"/>
      <c r="AJ15" s="796">
        <f>IF('ชื่อ-คะแนน'!$C14="","",IF('ชื่อ-คะแนน'!$D14="ออก","",IF('ชื่อ-คะแนน'!$D14="ย้าย","",IF('ชื่อ-คะแนน'!$D14="พัก","",IF($AJ$6="?",$AJ$6,$AJ$6)))))</f>
        <v>0</v>
      </c>
      <c r="AK15" s="797">
        <f>IF('ชื่อ-คะแนน'!$C14="","",IF('ชื่อ-คะแนน'!$D14="ออก","",IF('ชื่อ-คะแนน'!$D14="ย้าย","",IF('ชื่อ-คะแนน'!$D14="พัก","",IF($AK$6="?",$AK$6,$AK$6)))))</f>
        <v>0</v>
      </c>
      <c r="AL15" s="797">
        <f>IF('ชื่อ-คะแนน'!$C14="","",IF('ชื่อ-คะแนน'!$D14="ออก","",IF('ชื่อ-คะแนน'!$D14="ย้าย","",IF('ชื่อ-คะแนน'!$D14="พัก","",IF($AL$6="?",$AL$6,$AL$6)))))</f>
        <v>0</v>
      </c>
      <c r="AM15" s="797">
        <f>IF('ชื่อ-คะแนน'!$C14="","",IF('ชื่อ-คะแนน'!$D14="ออก","",IF('ชื่อ-คะแนน'!$D14="ย้าย","",IF('ชื่อ-คะแนน'!$D14="พัก","",IF($AM$6="?",$AM$6,$AM$6)))))</f>
        <v>0</v>
      </c>
      <c r="AN15" s="798">
        <f>IF('ชื่อ-คะแนน'!$C14="","",IF('ชื่อ-คะแนน'!$D14="ออก","",IF('ชื่อ-คะแนน'!$D14="ย้าย","",IF('ชื่อ-คะแนน'!$D14="พัก","",IF($AN$6="?",$AN$6,$AN$6)))))</f>
        <v>0</v>
      </c>
      <c r="AO15" s="799"/>
      <c r="AP15" s="796">
        <f>IF('ชื่อ-คะแนน'!$C14="","",IF('ชื่อ-คะแนน'!$D14="ออก","",IF('ชื่อ-คะแนน'!$D14="ย้าย","",IF('ชื่อ-คะแนน'!$D14="พัก","",IF($AP$6="?",$AP$6,$AP$6)))))</f>
        <v>0</v>
      </c>
      <c r="AQ15" s="797">
        <f>IF('ชื่อ-คะแนน'!$C14="","",IF('ชื่อ-คะแนน'!$D14="ออก","",IF('ชื่อ-คะแนน'!$D14="ย้าย","",IF('ชื่อ-คะแนน'!$D14="พัก","",IF($AQ$6="?",$AQ$6,$AQ$6)))))</f>
        <v>0</v>
      </c>
      <c r="AR15" s="797">
        <f>IF('ชื่อ-คะแนน'!$C14="","",IF('ชื่อ-คะแนน'!$D14="ออก","",IF('ชื่อ-คะแนน'!$D14="ย้าย","",IF('ชื่อ-คะแนน'!$D14="พัก","",IF($AR$6="?",$AR$6,$AR$6)))))</f>
        <v>0</v>
      </c>
      <c r="AS15" s="797">
        <f>IF('ชื่อ-คะแนน'!$C14="","",IF('ชื่อ-คะแนน'!$D14="ออก","",IF('ชื่อ-คะแนน'!$D14="ย้าย","",IF('ชื่อ-คะแนน'!$D14="พัก","",IF($AS$6="?",$AS$6,$AS$6)))))</f>
        <v>0</v>
      </c>
      <c r="AT15" s="798">
        <f>IF('ชื่อ-คะแนน'!$C14="","",IF('ชื่อ-คะแนน'!$D14="ออก","",IF('ชื่อ-คะแนน'!$D14="ย้าย","",IF('ชื่อ-คะแนน'!$D14="พัก","",IF($AT$6="?",$AT$6,$AT$6)))))</f>
        <v>0</v>
      </c>
      <c r="AU15" s="799"/>
      <c r="AV15" s="796">
        <f>IF('ชื่อ-คะแนน'!$C14="","",IF('ชื่อ-คะแนน'!$D14="ออก","",IF('ชื่อ-คะแนน'!$D14="ย้าย","",IF('ชื่อ-คะแนน'!$D14="พัก","",IF($AV$6="?",$AV$6,$AV$6)))))</f>
        <v>0</v>
      </c>
      <c r="AW15" s="797">
        <f>IF('ชื่อ-คะแนน'!$C14="","",IF('ชื่อ-คะแนน'!$D14="ออก","",IF('ชื่อ-คะแนน'!$D14="ย้าย","",IF('ชื่อ-คะแนน'!$D14="พัก","",IF($AW$6="?",$AW$6,$AW$6)))))</f>
        <v>0</v>
      </c>
      <c r="AX15" s="797">
        <f>IF('ชื่อ-คะแนน'!$C14="","",IF('ชื่อ-คะแนน'!$D14="ออก","",IF('ชื่อ-คะแนน'!$D14="ย้าย","",IF('ชื่อ-คะแนน'!$D14="พัก","",IF($AX$6="?",$AX$6,$AX$6)))))</f>
        <v>0</v>
      </c>
      <c r="AY15" s="797">
        <f>IF('ชื่อ-คะแนน'!$C14="","",IF('ชื่อ-คะแนน'!$D14="ออก","",IF('ชื่อ-คะแนน'!$D14="ย้าย","",IF('ชื่อ-คะแนน'!$D14="พัก","",IF($AY$6="?",$AY$6,$AY$6)))))</f>
        <v>0</v>
      </c>
      <c r="AZ15" s="798">
        <f>IF('ชื่อ-คะแนน'!$C14="","",IF('ชื่อ-คะแนน'!$D14="ออก","",IF('ชื่อ-คะแนน'!$D14="ย้าย","",IF('ชื่อ-คะแนน'!$D14="พัก","",IF($AZ$6="?",$AZ$6,$AZ$6)))))</f>
        <v>0</v>
      </c>
      <c r="BA15" s="799"/>
      <c r="BB15" s="1419">
        <f>IF('ชื่อ-คะแนน'!$C14="","",IF('ชื่อ-คะแนน'!$D14="ออก","",IF('ชื่อ-คะแนน'!$D14="ย้าย","",IF('ชื่อ-คะแนน'!$D14="พัก","",IF($BB$6="?",$BB$6,$BB$6)))))</f>
        <v>0</v>
      </c>
      <c r="BC15" s="1420">
        <f>IF('ชื่อ-คะแนน'!$C14="","",IF('ชื่อ-คะแนน'!$D14="ออก","",IF('ชื่อ-คะแนน'!$D14="ย้าย","",IF('ชื่อ-คะแนน'!$D14="พัก","",IF($BC$6="?",$BC$6,$BC$6)))))</f>
        <v>0</v>
      </c>
      <c r="BD15" s="1420">
        <f>IF('ชื่อ-คะแนน'!$C14="","",IF('ชื่อ-คะแนน'!$D14="ออก","",IF('ชื่อ-คะแนน'!$D14="ย้าย","",IF('ชื่อ-คะแนน'!$D14="พัก","",IF($BD$6="?",$BD$6,$BD$6)))))</f>
        <v>0</v>
      </c>
      <c r="BE15" s="1420">
        <f>IF('ชื่อ-คะแนน'!$C14="","",IF('ชื่อ-คะแนน'!$D14="ออก","",IF('ชื่อ-คะแนน'!$D14="ย้าย","",IF('ชื่อ-คะแนน'!$D14="พัก","",IF($BE$6="?",$BE$6,$BE$6)))))</f>
        <v>0</v>
      </c>
      <c r="BF15" s="1421">
        <f>IF('ชื่อ-คะแนน'!$C14="","",IF('ชื่อ-คะแนน'!$D14="ออก","",IF('ชื่อ-คะแนน'!$D14="ย้าย","",IF('ชื่อ-คะแนน'!$D14="พัก","",IF($BF$6="?",$BF$6,$BF$6)))))</f>
        <v>0</v>
      </c>
      <c r="BG15" s="799"/>
      <c r="BH15" s="800">
        <f>IF('ชื่อ-คะแนน'!$C14="","",IF('ชื่อ-คะแนน'!$D14="ออก","",IF('ชื่อ-คะแนน'!$D14="ย้าย","",IF('ชื่อ-คะแนน'!$D14="พัก","",IF($BH$6="?",$BH$6,$BH$6)))))</f>
        <v>0</v>
      </c>
      <c r="BI15" s="801">
        <f>IF('ชื่อ-คะแนน'!$C14="","",IF('ชื่อ-คะแนน'!$D14="ออก","",IF('ชื่อ-คะแนน'!$D14="ย้าย","",IF('ชื่อ-คะแนน'!$D14="พัก","",IF($BI$6="?",$BI$6,$BI$6)))))</f>
        <v>0</v>
      </c>
      <c r="BJ15" s="801">
        <f>IF('ชื่อ-คะแนน'!$C14="","",IF('ชื่อ-คะแนน'!$D14="ออก","",IF('ชื่อ-คะแนน'!$D14="ย้าย","",IF('ชื่อ-คะแนน'!$D14="พัก","",IF($BJ$6="?",$BJ$6,$BJ$6)))))</f>
        <v>0</v>
      </c>
      <c r="BK15" s="801">
        <f>IF('ชื่อ-คะแนน'!$C14="","",IF('ชื่อ-คะแนน'!$D14="ออก","",IF('ชื่อ-คะแนน'!$D14="ย้าย","",IF('ชื่อ-คะแนน'!$D14="พัก","",IF($BK$6="?",$BK$6,$BK$6)))))</f>
        <v>0</v>
      </c>
      <c r="BL15" s="802">
        <f>IF('ชื่อ-คะแนน'!$C14="","",IF('ชื่อ-คะแนน'!$D14="ออก","",IF('ชื่อ-คะแนน'!$D14="ย้าย","",IF('ชื่อ-คะแนน'!$D14="พัก","",IF($BL$6="?",$BL$6,$BL$6)))))</f>
        <v>0</v>
      </c>
      <c r="BM15" s="799"/>
      <c r="BN15" s="796">
        <f>IF('ชื่อ-คะแนน'!$C14="","",IF('ชื่อ-คะแนน'!$D14="ออก","",IF('ชื่อ-คะแนน'!$D14="ย้าย","",IF('ชื่อ-คะแนน'!$D14="พัก","",IF($BN$6="?",$BN$6,$BN$6)))))</f>
        <v>0</v>
      </c>
      <c r="BO15" s="797">
        <f>IF('ชื่อ-คะแนน'!$C14="","",IF('ชื่อ-คะแนน'!$D14="ออก","",IF('ชื่อ-คะแนน'!$D14="ย้าย","",IF('ชื่อ-คะแนน'!$D14="พัก","",IF($BO$6="?",$BO$6,$BO$6)))))</f>
        <v>0</v>
      </c>
      <c r="BP15" s="797">
        <f>IF('ชื่อ-คะแนน'!$C14="","",IF('ชื่อ-คะแนน'!$D14="ออก","",IF('ชื่อ-คะแนน'!$D14="ย้าย","",IF('ชื่อ-คะแนน'!$D14="พัก","",IF($BP$6="?",$BP$6,$BP$6)))))</f>
        <v>0</v>
      </c>
      <c r="BQ15" s="797">
        <f>IF('ชื่อ-คะแนน'!$C14="","",IF('ชื่อ-คะแนน'!$D14="ออก","",IF('ชื่อ-คะแนน'!$D14="ย้าย","",IF('ชื่อ-คะแนน'!$D14="พัก","",IF($BQ$6="?",$BQ$6,$BQ$6)))))</f>
        <v>0</v>
      </c>
      <c r="BR15" s="798">
        <f>IF('ชื่อ-คะแนน'!$C14="","",IF('ชื่อ-คะแนน'!$D14="ออก","",IF('ชื่อ-คะแนน'!$D14="ย้าย","",IF('ชื่อ-คะแนน'!$D14="พัก","",IF($BR$6="?",$BR$6,$BR$6)))))</f>
        <v>0</v>
      </c>
      <c r="BS15" s="799"/>
      <c r="BT15" s="796">
        <f>IF('ชื่อ-คะแนน'!$C14="","",IF('ชื่อ-คะแนน'!$D14="ออก","",IF('ชื่อ-คะแนน'!$D14="ย้าย","",IF('ชื่อ-คะแนน'!$D14="พัก","",IF($BT$6="?",$BT$6,$BT$6)))))</f>
        <v>0</v>
      </c>
      <c r="BU15" s="797">
        <f>IF('ชื่อ-คะแนน'!$C14="","",IF('ชื่อ-คะแนน'!$D14="ออก","",IF('ชื่อ-คะแนน'!$D14="ย้าย","",IF('ชื่อ-คะแนน'!$D14="พัก","",IF($BU$6="?",$BU$6,$BU$6)))))</f>
        <v>0</v>
      </c>
      <c r="BV15" s="797">
        <f>IF('ชื่อ-คะแนน'!$C14="","",IF('ชื่อ-คะแนน'!$D14="ออก","",IF('ชื่อ-คะแนน'!$D14="ย้าย","",IF('ชื่อ-คะแนน'!$D14="พัก","",IF($BV$6="?",$BV$6,$BV$6)))))</f>
        <v>0</v>
      </c>
      <c r="BW15" s="797">
        <f>IF('ชื่อ-คะแนน'!$C14="","",IF('ชื่อ-คะแนน'!$D14="ออก","",IF('ชื่อ-คะแนน'!$D14="ย้าย","",IF('ชื่อ-คะแนน'!$D14="พัก","",IF($BW$6="?",$BW$6,$BW$6)))))</f>
        <v>0</v>
      </c>
      <c r="BX15" s="798">
        <f>IF('ชื่อ-คะแนน'!$C14="","",IF('ชื่อ-คะแนน'!$D14="ออก","",IF('ชื่อ-คะแนน'!$D14="ย้าย","",IF('ชื่อ-คะแนน'!$D14="พัก","",IF($BX$6="?",$BX$6,$BX$6)))))</f>
        <v>0</v>
      </c>
      <c r="BY15" s="799"/>
      <c r="BZ15" s="796">
        <f>IF('ชื่อ-คะแนน'!$C14="","",IF('ชื่อ-คะแนน'!$D14="ออก","",IF('ชื่อ-คะแนน'!$D14="ย้าย","",IF('ชื่อ-คะแนน'!$D14="พัก","",IF($BZ$6="?",$BZ$6,$BZ$6)))))</f>
        <v>0</v>
      </c>
      <c r="CA15" s="797">
        <f>IF('ชื่อ-คะแนน'!$C14="","",IF('ชื่อ-คะแนน'!$D14="ออก","",IF('ชื่อ-คะแนน'!$D14="ย้าย","",IF('ชื่อ-คะแนน'!$D14="พัก","",IF($CA$6="?",$CA$6,$CA$6)))))</f>
        <v>0</v>
      </c>
      <c r="CB15" s="797">
        <f>IF('ชื่อ-คะแนน'!$C14="","",IF('ชื่อ-คะแนน'!$D14="ออก","",IF('ชื่อ-คะแนน'!$D14="ย้าย","",IF('ชื่อ-คะแนน'!$D14="พัก","",IF($CB$6="?",$CB$6,$CB$6)))))</f>
        <v>0</v>
      </c>
      <c r="CC15" s="797">
        <f>IF('ชื่อ-คะแนน'!$C14="","",IF('ชื่อ-คะแนน'!$D14="ออก","",IF('ชื่อ-คะแนน'!$D14="ย้าย","",IF('ชื่อ-คะแนน'!$D14="พัก","",IF($CC$6="?",$CC$6,$CC$6)))))</f>
        <v>0</v>
      </c>
      <c r="CD15" s="798">
        <f>IF('ชื่อ-คะแนน'!$C14="","",IF('ชื่อ-คะแนน'!$D14="ออก","",IF('ชื่อ-คะแนน'!$D14="ย้าย","",IF('ชื่อ-คะแนน'!$D14="พัก","",IF($CD$6="?",$CD$6,$CD$6)))))</f>
        <v>0</v>
      </c>
      <c r="CE15" s="799"/>
      <c r="CF15" s="796">
        <f>IF('ชื่อ-คะแนน'!$C14="","",IF('ชื่อ-คะแนน'!$D14="ออก","",IF('ชื่อ-คะแนน'!$D14="ย้าย","",IF('ชื่อ-คะแนน'!$D14="พัก","",IF($CF$6="?",$CF$6,$CF$6)))))</f>
        <v>0</v>
      </c>
      <c r="CG15" s="797">
        <f>IF('ชื่อ-คะแนน'!$C14="","",IF('ชื่อ-คะแนน'!$D14="ออก","",IF('ชื่อ-คะแนน'!$D14="ย้าย","",IF('ชื่อ-คะแนน'!$D14="พัก","",IF($CG$6="?",$CG$6,$CG$6)))))</f>
        <v>0</v>
      </c>
      <c r="CH15" s="797">
        <f>IF('ชื่อ-คะแนน'!$C14="","",IF('ชื่อ-คะแนน'!$D14="ออก","",IF('ชื่อ-คะแนน'!$D14="ย้าย","",IF('ชื่อ-คะแนน'!$D14="พัก","",IF($CH$6="?",$CH$6,$CH$6)))))</f>
        <v>0</v>
      </c>
      <c r="CI15" s="797">
        <f>IF('ชื่อ-คะแนน'!$C14="","",IF('ชื่อ-คะแนน'!$D14="ออก","",IF('ชื่อ-คะแนน'!$D14="ย้าย","",IF('ชื่อ-คะแนน'!$D14="พัก","",IF($CI$6="?",$CI$6,$CI$6)))))</f>
        <v>0</v>
      </c>
      <c r="CJ15" s="798">
        <f>IF('ชื่อ-คะแนน'!$C14="","",IF('ชื่อ-คะแนน'!$D14="ออก","",IF('ชื่อ-คะแนน'!$D14="ย้าย","",IF('ชื่อ-คะแนน'!$D14="พัก","",IF($CJ$6="?",$CJ$6,$CJ$6)))))</f>
        <v>0</v>
      </c>
      <c r="CK15" s="799"/>
      <c r="CL15" s="796">
        <f>IF('ชื่อ-คะแนน'!$C14="","",IF('ชื่อ-คะแนน'!$D14="ออก","",IF('ชื่อ-คะแนน'!$D14="ย้าย","",IF('ชื่อ-คะแนน'!$D14="พัก","",IF($CL$6="?",$CL$6,$CL$6)))))</f>
        <v>0</v>
      </c>
      <c r="CM15" s="797">
        <f>IF('ชื่อ-คะแนน'!$C14="","",IF('ชื่อ-คะแนน'!$D14="ออก","",IF('ชื่อ-คะแนน'!$D14="ย้าย","",IF('ชื่อ-คะแนน'!$D14="พัก","",IF($CM$6="?",$CM$6,$CM$6)))))</f>
        <v>0</v>
      </c>
      <c r="CN15" s="797">
        <f>IF('ชื่อ-คะแนน'!$C14="","",IF('ชื่อ-คะแนน'!$D14="ออก","",IF('ชื่อ-คะแนน'!$D14="ย้าย","",IF('ชื่อ-คะแนน'!$D14="พัก","",IF($CN$6="?",$CN$6,$CN$6)))))</f>
        <v>0</v>
      </c>
      <c r="CO15" s="797">
        <f>IF('ชื่อ-คะแนน'!$C14="","",IF('ชื่อ-คะแนน'!$D14="ออก","",IF('ชื่อ-คะแนน'!$D14="ย้าย","",IF('ชื่อ-คะแนน'!$D14="พัก","",IF($CO$6="?",$CO$6,$CO$6)))))</f>
        <v>0</v>
      </c>
      <c r="CP15" s="798">
        <f>IF('ชื่อ-คะแนน'!$C14="","",IF('ชื่อ-คะแนน'!$D14="ออก","",IF('ชื่อ-คะแนน'!$D14="ย้าย","",IF('ชื่อ-คะแนน'!$D14="พัก","",IF($CP$6="?",$CP$6,$CP$6)))))</f>
        <v>0</v>
      </c>
      <c r="CQ15" s="799"/>
      <c r="CR15" s="796">
        <f>IF('ชื่อ-คะแนน'!$C14="","",IF('ชื่อ-คะแนน'!$D14="ออก","",IF('ชื่อ-คะแนน'!$D14="ย้าย","",IF('ชื่อ-คะแนน'!$D14="พัก","",IF($CR$6="?",$CR$6,$CR$6)))))</f>
        <v>0</v>
      </c>
      <c r="CS15" s="797">
        <f>IF('ชื่อ-คะแนน'!$C14="","",IF('ชื่อ-คะแนน'!$D14="ออก","",IF('ชื่อ-คะแนน'!$D14="ย้าย","",IF('ชื่อ-คะแนน'!$D14="พัก","",IF($CS$6="?",$CS$6,$CS$6)))))</f>
        <v>0</v>
      </c>
      <c r="CT15" s="797">
        <f>IF('ชื่อ-คะแนน'!$C14="","",IF('ชื่อ-คะแนน'!$D14="ออก","",IF('ชื่อ-คะแนน'!$D14="ย้าย","",IF('ชื่อ-คะแนน'!$D14="พัก","",IF($CT$6="?",$CT$6,$CT$6)))))</f>
        <v>0</v>
      </c>
      <c r="CU15" s="797">
        <f>IF('ชื่อ-คะแนน'!$C14="","",IF('ชื่อ-คะแนน'!$D14="ออก","",IF('ชื่อ-คะแนน'!$D14="ย้าย","",IF('ชื่อ-คะแนน'!$D14="พัก","",IF($CU$6="?",$CU$6,$CU$6)))))</f>
        <v>0</v>
      </c>
      <c r="CV15" s="798">
        <f>IF('ชื่อ-คะแนน'!$C14="","",IF('ชื่อ-คะแนน'!$D14="ออก","",IF('ชื่อ-คะแนน'!$D14="ย้าย","",IF('ชื่อ-คะแนน'!$D14="พัก","",IF($CV$6="?",$CV$6,$CV$6)))))</f>
        <v>0</v>
      </c>
      <c r="CW15" s="799"/>
      <c r="CX15" s="796">
        <f>IF('ชื่อ-คะแนน'!$C14="","",IF('ชื่อ-คะแนน'!$D14="ออก","",IF('ชื่อ-คะแนน'!$D14="ย้าย","",IF('ชื่อ-คะแนน'!$D14="พัก","",IF($CX$6="?",$CX$6,$CX$6)))))</f>
        <v>0</v>
      </c>
      <c r="CY15" s="797">
        <f>IF('ชื่อ-คะแนน'!$C14="","",IF('ชื่อ-คะแนน'!$D14="ออก","",IF('ชื่อ-คะแนน'!$D14="ย้าย","",IF('ชื่อ-คะแนน'!$D14="พัก","",IF($CY$6="?",$CY$6,$CY$6)))))</f>
        <v>0</v>
      </c>
      <c r="CZ15" s="797">
        <f>IF('ชื่อ-คะแนน'!$C14="","",IF('ชื่อ-คะแนน'!$D14="ออก","",IF('ชื่อ-คะแนน'!$D14="ย้าย","",IF('ชื่อ-คะแนน'!$D14="พัก","",IF($CZ$6="?",$CZ$6,$CZ$6)))))</f>
        <v>0</v>
      </c>
      <c r="DA15" s="797">
        <f>IF('ชื่อ-คะแนน'!$C14="","",IF('ชื่อ-คะแนน'!$D14="ออก","",IF('ชื่อ-คะแนน'!$D14="ย้าย","",IF('ชื่อ-คะแนน'!$D14="พัก","",IF($DA$6="?",$DA$6,$DA$6)))))</f>
        <v>0</v>
      </c>
      <c r="DB15" s="798">
        <f>IF('ชื่อ-คะแนน'!$C14="","",IF('ชื่อ-คะแนน'!$D14="ออก","",IF('ชื่อ-คะแนน'!$D14="ย้าย","",IF('ชื่อ-คะแนน'!$D14="พัก","",IF($DB$6="?",$DB$6,$DB$6)))))</f>
        <v>0</v>
      </c>
      <c r="DC15" s="799"/>
      <c r="DD15" s="1419">
        <f>IF('ชื่อ-คะแนน'!$C14="","",IF('ชื่อ-คะแนน'!$D14="ออก","",IF('ชื่อ-คะแนน'!$D14="ย้าย","",IF('ชื่อ-คะแนน'!$D14="พัก","",IF($DD$6="?",$DD$6,$DD$6)))))</f>
        <v>0</v>
      </c>
      <c r="DE15" s="1420">
        <f>IF('ชื่อ-คะแนน'!$C14="","",IF('ชื่อ-คะแนน'!$D14="ออก","",IF('ชื่อ-คะแนน'!$D14="ย้าย","",IF('ชื่อ-คะแนน'!$D14="พัก","",IF($DE$6="?",$DE$6,$DE$6)))))</f>
        <v>0</v>
      </c>
      <c r="DF15" s="1420">
        <f>IF('ชื่อ-คะแนน'!$C14="","",IF('ชื่อ-คะแนน'!$D14="ออก","",IF('ชื่อ-คะแนน'!$D14="ย้าย","",IF('ชื่อ-คะแนน'!$D14="พัก","",IF($DF$6="?",$DF$6,$DF$6)))))</f>
        <v>0</v>
      </c>
      <c r="DG15" s="1420">
        <f>IF('ชื่อ-คะแนน'!$C14="","",IF('ชื่อ-คะแนน'!$D14="ออก","",IF('ชื่อ-คะแนน'!$D14="ย้าย","",IF('ชื่อ-คะแนน'!$D14="พัก","",IF($DG$6="?",$DG$6,$DG$6)))))</f>
        <v>0</v>
      </c>
      <c r="DH15" s="1421">
        <f>IF('ชื่อ-คะแนน'!$C14="","",IF('ชื่อ-คะแนน'!$D14="ออก","",IF('ชื่อ-คะแนน'!$D14="ย้าย","",IF('ชื่อ-คะแนน'!$D14="พัก","",IF($DH$6="?",$DH$6,$DH$6)))))</f>
        <v>0</v>
      </c>
      <c r="DI15" s="799"/>
      <c r="DJ15" s="796">
        <f>IF('ชื่อ-คะแนน'!$C14="","",IF('ชื่อ-คะแนน'!$D14="ออก","",IF('ชื่อ-คะแนน'!$D14="ย้าย","",IF('ชื่อ-คะแนน'!$D14="พัก","",IF($DJ$6="?",$DJ$6,$DJ$6)))))</f>
        <v>0</v>
      </c>
      <c r="DK15" s="797">
        <f>IF('ชื่อ-คะแนน'!$C14="","",IF('ชื่อ-คะแนน'!$D14="ออก","",IF('ชื่อ-คะแนน'!$D14="ย้าย","",IF('ชื่อ-คะแนน'!$D14="พัก","",IF($DK$6="?",$DK$6,$DK$6)))))</f>
        <v>0</v>
      </c>
      <c r="DL15" s="797">
        <f>IF('ชื่อ-คะแนน'!$C14="","",IF('ชื่อ-คะแนน'!$D14="ออก","",IF('ชื่อ-คะแนน'!$D14="ย้าย","",IF('ชื่อ-คะแนน'!$D14="พัก","",IF($DL$6="?",$DL$6,$DL$6)))))</f>
        <v>0</v>
      </c>
      <c r="DM15" s="797">
        <f>IF('ชื่อ-คะแนน'!$C14="","",IF('ชื่อ-คะแนน'!$D14="ออก","",IF('ชื่อ-คะแนน'!$D14="ย้าย","",IF('ชื่อ-คะแนน'!$D14="พัก","",IF($DM$6="?",$DM$6,$DM$6)))))</f>
        <v>0</v>
      </c>
      <c r="DN15" s="798">
        <f>IF('ชื่อ-คะแนน'!$C14="","",IF('ชื่อ-คะแนน'!$D14="ออก","",IF('ชื่อ-คะแนน'!$D14="ย้าย","",IF('ชื่อ-คะแนน'!$D14="พัก","",IF($DN$6="?",$DN$6,$DN$6)))))</f>
        <v>0</v>
      </c>
      <c r="DO15" s="799"/>
      <c r="DP15" s="800">
        <f>IF('ชื่อ-คะแนน'!$C14="","",IF('ชื่อ-คะแนน'!$D14="ออก","",IF('ชื่อ-คะแนน'!$D14="ย้าย","",IF('ชื่อ-คะแนน'!$D14="พัก","",IF($DP$6="?",$DP$6,$DP$6)))))</f>
        <v>0</v>
      </c>
      <c r="DQ15" s="801">
        <f>IF('ชื่อ-คะแนน'!$C14="","",IF('ชื่อ-คะแนน'!$D14="ออก","",IF('ชื่อ-คะแนน'!$D14="ย้าย","",IF('ชื่อ-คะแนน'!$D14="พัก","",IF($DQ$6="?",$DQ$6,$DQ$6)))))</f>
        <v>0</v>
      </c>
      <c r="DR15" s="801">
        <f>IF('ชื่อ-คะแนน'!$C14="","",IF('ชื่อ-คะแนน'!$D14="ออก","",IF('ชื่อ-คะแนน'!$D14="ย้าย","",IF('ชื่อ-คะแนน'!$D14="พัก","",IF($DR$6="?",$DR$6,$DR$6)))))</f>
        <v>0</v>
      </c>
      <c r="DS15" s="801">
        <f>IF('ชื่อ-คะแนน'!$C14="","",IF('ชื่อ-คะแนน'!$D14="ออก","",IF('ชื่อ-คะแนน'!$D14="ย้าย","",IF('ชื่อ-คะแนน'!$D14="พัก","",IF($DS$6="?",$DS$6,$DS$6)))))</f>
        <v>0</v>
      </c>
      <c r="DT15" s="802">
        <f>IF('ชื่อ-คะแนน'!$C14="","",IF('ชื่อ-คะแนน'!$D14="ออก","",IF('ชื่อ-คะแนน'!$D14="ย้าย","",IF('ชื่อ-คะแนน'!$D14="พัก","",IF($DT$6="?",$DT$6,$DT$6)))))</f>
        <v>0</v>
      </c>
      <c r="DU15" s="799"/>
      <c r="DV15" s="796">
        <f>IF('ชื่อ-คะแนน'!$C14="","",IF('ชื่อ-คะแนน'!$D14="ออก","",IF('ชื่อ-คะแนน'!$D14="ย้าย","",IF('ชื่อ-คะแนน'!$D14="พัก","",IF($DV$6="?",$DV$6,$DV$6)))))</f>
        <v>0</v>
      </c>
      <c r="DW15" s="797">
        <f>IF('ชื่อ-คะแนน'!$C14="","",IF('ชื่อ-คะแนน'!$D14="ออก","",IF('ชื่อ-คะแนน'!$D14="ย้าย","",IF('ชื่อ-คะแนน'!$D14="พัก","",IF($DW$6="?",$DW$6,$DW$6)))))</f>
        <v>0</v>
      </c>
      <c r="DX15" s="797">
        <f>IF('ชื่อ-คะแนน'!$C14="","",IF('ชื่อ-คะแนน'!$D14="ออก","",IF('ชื่อ-คะแนน'!$D14="ย้าย","",IF('ชื่อ-คะแนน'!$D14="พัก","",IF($DX$6="?",$DX$6,$DX$6)))))</f>
        <v>0</v>
      </c>
      <c r="DY15" s="797">
        <f>IF('ชื่อ-คะแนน'!$C14="","",IF('ชื่อ-คะแนน'!$D14="ออก","",IF('ชื่อ-คะแนน'!$D14="ย้าย","",IF('ชื่อ-คะแนน'!$D14="พัก","",IF($DY$6="?",$DY$6,$DY$6)))))</f>
        <v>0</v>
      </c>
      <c r="DZ15" s="798">
        <f>IF('ชื่อ-คะแนน'!$C14="","",IF('ชื่อ-คะแนน'!$D14="ออก","",IF('ชื่อ-คะแนน'!$D14="ย้าย","",IF('ชื่อ-คะแนน'!$D14="พัก","",IF($DZ$6="?",$DZ$6,$DZ$6)))))</f>
        <v>0</v>
      </c>
      <c r="EA15" s="799"/>
      <c r="EB15" s="796">
        <f>IF('ชื่อ-คะแนน'!$C14="","",IF('ชื่อ-คะแนน'!$D14="ออก","",IF('ชื่อ-คะแนน'!$D14="ย้าย","",IF('ชื่อ-คะแนน'!$D14="พัก","",IF($EB$6="?",$EB$6,$EB$6)))))</f>
        <v>0</v>
      </c>
      <c r="EC15" s="797">
        <f>IF('ชื่อ-คะแนน'!$C14="","",IF('ชื่อ-คะแนน'!$D14="ออก","",IF('ชื่อ-คะแนน'!$D14="ย้าย","",IF('ชื่อ-คะแนน'!$D14="พัก","",IF($EC$6="?",$EC$6,$EC$6)))))</f>
        <v>0</v>
      </c>
      <c r="ED15" s="797">
        <f>IF('ชื่อ-คะแนน'!$C14="","",IF('ชื่อ-คะแนน'!$D14="ออก","",IF('ชื่อ-คะแนน'!$D14="ย้าย","",IF('ชื่อ-คะแนน'!$D14="พัก","",IF($ED$6="?",$ED$6,$ED$6)))))</f>
        <v>0</v>
      </c>
      <c r="EE15" s="797">
        <f>IF('ชื่อ-คะแนน'!$C14="","",IF('ชื่อ-คะแนน'!$D14="ออก","",IF('ชื่อ-คะแนน'!$D14="ย้าย","",IF('ชื่อ-คะแนน'!$D14="พัก","",IF($EE$6="?",$EE$6,$EE$6)))))</f>
        <v>0</v>
      </c>
      <c r="EF15" s="798">
        <f>IF('ชื่อ-คะแนน'!$C14="","",IF('ชื่อ-คะแนน'!$D14="ออก","",IF('ชื่อ-คะแนน'!$D14="ย้าย","",IF('ชื่อ-คะแนน'!$D14="พัก","",IF($EF$6="?",$EF$6,$EF$6)))))</f>
        <v>0</v>
      </c>
      <c r="EG15" s="803"/>
      <c r="EH15" s="804" t="str">
        <f>IF('ชื่อ-คะแนน'!C14="","",COUNTIF(E15:DZ15,"ป")+COUNTIF(E15:DZ15,"ล")+COUNTIF(E15:DZ15,"ข")+COUNTIF(E15:DZ15,"ร")+COUNTIF(E15:DZ15,"อ")+COUNTIF(E15:DZ15,"ก")+COUNTIF(E15:DZ15,"ฟ")+COUNTIF(E15:DZ15,"ด")+COUNTIF(E15:DZ15,"ย"))&amp;IF('ชื่อ-คะแนน'!C14="","","/")&amp;IF('ชื่อ-คะแนน'!C14="","",SUM($F$6:$DZ$6)-SUM(F15:DZ15))</f>
        <v>0/1</v>
      </c>
      <c r="EI15" s="805">
        <f>IF('ชื่อ-คะแนน'!C14="","",COUNTIF(F15:EF15,"/")+SUM(F15:EF15))</f>
        <v>0</v>
      </c>
      <c r="EJ15" s="758"/>
      <c r="EK15" s="778" t="str">
        <f>IF('ชื่อ-คะแนน'!C14="","",IF(EI15=0,"",IF(EI15&gt;$EI$3-$EI$4,"-",$EI$3-$EI$4-EI15)))</f>
        <v/>
      </c>
      <c r="EL15" s="760" t="str">
        <f>IF('ชื่อ-คะแนน'!C14="","",IF(EI15=0,"",(EI15/$EI$3)*100))</f>
        <v/>
      </c>
      <c r="EM15" s="792" t="str">
        <f t="shared" si="1"/>
        <v>-</v>
      </c>
      <c r="EN15" s="793" t="str">
        <f t="shared" si="2"/>
        <v>-</v>
      </c>
      <c r="EP15" s="824"/>
      <c r="EQ15" s="824"/>
      <c r="ER15" s="824"/>
    </row>
    <row r="16" spans="1:148" s="141" customFormat="1" ht="18" customHeight="1" thickBot="1" x14ac:dyDescent="0.55000000000000004">
      <c r="A16" s="165">
        <f>'ชื่อ-คะแนน'!A15</f>
        <v>10</v>
      </c>
      <c r="B16" s="825" t="str">
        <f>'ชื่อ-คะแนน'!B15</f>
        <v>12715</v>
      </c>
      <c r="C16" s="1313" t="str">
        <f>'ชื่อ-คะแนน'!C15</f>
        <v>นาย ณัฐวุฒิ  ใจวงศ์</v>
      </c>
      <c r="D16" s="809" t="str">
        <f>'ชื่อ-คะแนน'!D15</f>
        <v>เรียน</v>
      </c>
      <c r="E16" s="781" t="str">
        <f>'ชื่อ-คะแนน'!E15</f>
        <v/>
      </c>
      <c r="F16" s="810">
        <f>IF('ชื่อ-คะแนน'!$C15="","",IF('ชื่อ-คะแนน'!$D15="ออก","",IF('ชื่อ-คะแนน'!$D15="ย้าย","",IF('ชื่อ-คะแนน'!$D15="พัก","",IF(F$6="?",F$6,F$6)))))</f>
        <v>0</v>
      </c>
      <c r="G16" s="811">
        <f>IF('ชื่อ-คะแนน'!C15="","",IF('ชื่อ-คะแนน'!$D15="ออก","",IF('ชื่อ-คะแนน'!$D15="ย้าย","",IF('ชื่อ-คะแนน'!$D15="พัก","",IF(G$6="?",G$6,G$6)))))</f>
        <v>0</v>
      </c>
      <c r="H16" s="811">
        <f>IF('ชื่อ-คะแนน'!C15="","",IF('ชื่อ-คะแนน'!$D15="ออก","",IF('ชื่อ-คะแนน'!$D15="ย้าย","",IF('ชื่อ-คะแนน'!$D15="พัก","",IF(H$6="?",H$6,H$6)))))</f>
        <v>0</v>
      </c>
      <c r="I16" s="811">
        <f>IF('ชื่อ-คะแนน'!G15="","",IF('ชื่อ-คะแนน'!$D15="ออก","",IF('ชื่อ-คะแนน'!$D15="ย้าย","",IF('ชื่อ-คะแนน'!$D15="พัก","",IF(I$6="?",I$6,$I$6)))))</f>
        <v>0</v>
      </c>
      <c r="J16" s="812">
        <f>IF('ชื่อ-คะแนน'!$C15="","",IF('ชื่อ-คะแนน'!$D15="ออก","",IF('ชื่อ-คะแนน'!$D15="ย้าย","",IF('ชื่อ-คะแนน'!$D15="พัก","",IF(J$6="?",J$6,J$6)))))</f>
        <v>0</v>
      </c>
      <c r="K16" s="813"/>
      <c r="L16" s="810">
        <f>IF('ชื่อ-คะแนน'!$C15="","",IF('ชื่อ-คะแนน'!$D15="ออก","",IF('ชื่อ-คะแนน'!$D15="ย้าย","",IF('ชื่อ-คะแนน'!$D15="พัก","",IF(L$6="?",L$6,L$6)))))</f>
        <v>0</v>
      </c>
      <c r="M16" s="811">
        <f>IF('ชื่อ-คะแนน'!$C15="","",IF('ชื่อ-คะแนน'!$D15="ออก","",IF('ชื่อ-คะแนน'!$D15="ย้าย","",IF('ชื่อ-คะแนน'!$D15="พัก","",IF(M$6="?",M$6,M$6)))))</f>
        <v>0</v>
      </c>
      <c r="N16" s="811">
        <f>IF('ชื่อ-คะแนน'!$C15="","",IF('ชื่อ-คะแนน'!$D15="ออก","",IF('ชื่อ-คะแนน'!$D15="ย้าย","",IF('ชื่อ-คะแนน'!$D15="พัก","",IF(N$6="?",N$6,N$6)))))</f>
        <v>0</v>
      </c>
      <c r="O16" s="811">
        <f>IF('ชื่อ-คะแนน'!$C15="","",IF('ชื่อ-คะแนน'!$D15="ออก","",IF('ชื่อ-คะแนน'!$D15="ย้าย","",IF('ชื่อ-คะแนน'!$D15="พัก","",IF(O$6="?",O$6,O$6)))))</f>
        <v>0</v>
      </c>
      <c r="P16" s="812">
        <f>IF('ชื่อ-คะแนน'!$C15="","",IF('ชื่อ-คะแนน'!$D15="ออก","",IF('ชื่อ-คะแนน'!$D15="ย้าย","",IF('ชื่อ-คะแนน'!$D15="พัก","",IF(P$6="?",P$6,P$6)))))</f>
        <v>0</v>
      </c>
      <c r="Q16" s="813"/>
      <c r="R16" s="810">
        <f>IF('ชื่อ-คะแนน'!$C15="","",IF('ชื่อ-คะแนน'!$D15="ออก","",IF('ชื่อ-คะแนน'!$D15="ย้าย","",IF('ชื่อ-คะแนน'!$D15="พัก","",IF(R$6="?",R$6,R$6)))))</f>
        <v>0</v>
      </c>
      <c r="S16" s="811">
        <f>IF('ชื่อ-คะแนน'!$C15="","",IF('ชื่อ-คะแนน'!$D15="ออก","",IF('ชื่อ-คะแนน'!$D15="ย้าย","",IF('ชื่อ-คะแนน'!$D15="พัก","",IF(S$6="?",S$6,S$6)))))</f>
        <v>0</v>
      </c>
      <c r="T16" s="811">
        <f>IF('ชื่อ-คะแนน'!$C15="","",IF('ชื่อ-คะแนน'!$D15="ออก","",IF('ชื่อ-คะแนน'!$D15="ย้าย","",IF('ชื่อ-คะแนน'!$D15="พัก","",IF(T$6="?",T$6,T$6)))))</f>
        <v>0</v>
      </c>
      <c r="U16" s="811">
        <f>IF('ชื่อ-คะแนน'!$C15="","",IF('ชื่อ-คะแนน'!$D15="ออก","",IF('ชื่อ-คะแนน'!$D15="ย้าย","",IF('ชื่อ-คะแนน'!$D15="พัก","",IF(U$6="?",U$6,U$6)))))</f>
        <v>0</v>
      </c>
      <c r="V16" s="812">
        <f>IF('ชื่อ-คะแนน'!$C15="","",IF('ชื่อ-คะแนน'!$D15="ออก","",IF('ชื่อ-คะแนน'!$D15="ย้าย","",IF('ชื่อ-คะแนน'!$D15="พัก","",IF(V$6="?",V$6,V$6)))))</f>
        <v>0</v>
      </c>
      <c r="W16" s="813"/>
      <c r="X16" s="810">
        <f>IF('ชื่อ-คะแนน'!$C15="","",IF('ชื่อ-คะแนน'!$D15="ออก","",IF('ชื่อ-คะแนน'!$D15="ย้าย","",IF('ชื่อ-คะแนน'!$D15="พัก","",IF(X$6="?",X$6,X$6)))))</f>
        <v>0</v>
      </c>
      <c r="Y16" s="811">
        <f>IF('ชื่อ-คะแนน'!$C15="","",IF('ชื่อ-คะแนน'!$D15="ออก","",IF('ชื่อ-คะแนน'!$D15="ย้าย","",IF('ชื่อ-คะแนน'!$D15="พัก","",IF(Y$6="?",Y$6,Y$6)))))</f>
        <v>0</v>
      </c>
      <c r="Z16" s="811">
        <f>IF('ชื่อ-คะแนน'!$C15="","",IF('ชื่อ-คะแนน'!$D15="ออก","",IF('ชื่อ-คะแนน'!$D15="ย้าย","",IF('ชื่อ-คะแนน'!$D15="พัก","",IF(Z$6="?",Z$6,Z$6)))))</f>
        <v>0</v>
      </c>
      <c r="AA16" s="811">
        <f>IF('ชื่อ-คะแนน'!$C15="","",IF('ชื่อ-คะแนน'!$D15="ออก","",IF('ชื่อ-คะแนน'!$D15="ย้าย","",IF('ชื่อ-คะแนน'!$D15="พัก","",IF(AA$6="?",AA$6,AA$6)))))</f>
        <v>0</v>
      </c>
      <c r="AB16" s="812">
        <f>IF('ชื่อ-คะแนน'!$C15="","",IF('ชื่อ-คะแนน'!$D15="ออก","",IF('ชื่อ-คะแนน'!$D15="ย้าย","",IF('ชื่อ-คะแนน'!$D15="พัก","",IF(AB$6="?",AB$6,AB$6)))))</f>
        <v>0</v>
      </c>
      <c r="AC16" s="813"/>
      <c r="AD16" s="810">
        <f>IF('ชื่อ-คะแนน'!$C15="","",IF('ชื่อ-คะแนน'!$D15="ออก","",IF('ชื่อ-คะแนน'!$D15="ย้าย","",IF('ชื่อ-คะแนน'!$D15="พัก","",IF(AD$6="?",AD$6,AD$6)))))</f>
        <v>0</v>
      </c>
      <c r="AE16" s="811">
        <f>IF('ชื่อ-คะแนน'!$C15="","",IF('ชื่อ-คะแนน'!$D15="ออก","",IF('ชื่อ-คะแนน'!$D15="ย้าย","",IF('ชื่อ-คะแนน'!$D15="พัก","",IF(AE$6="?",AE$6,AE$6)))))</f>
        <v>0</v>
      </c>
      <c r="AF16" s="811">
        <f>IF('ชื่อ-คะแนน'!$C15="","",IF('ชื่อ-คะแนน'!$D15="ออก","",IF('ชื่อ-คะแนน'!$D15="ย้าย","",IF('ชื่อ-คะแนน'!$D15="พัก","",IF(AF$6="?",AF$6,AF$6)))))</f>
        <v>0</v>
      </c>
      <c r="AG16" s="811">
        <f>IF('ชื่อ-คะแนน'!$C15="","",IF('ชื่อ-คะแนน'!$D15="ออก","",IF('ชื่อ-คะแนน'!$D15="ย้าย","",IF('ชื่อ-คะแนน'!$D15="พัก","",IF($AG$6="?",$AG$6,$AG$6)))))</f>
        <v>0</v>
      </c>
      <c r="AH16" s="812">
        <f>IF('ชื่อ-คะแนน'!$C15="","",IF('ชื่อ-คะแนน'!$D15="ออก","",IF('ชื่อ-คะแนน'!$D15="ย้าย","",IF('ชื่อ-คะแนน'!$D15="พัก","",IF($AH$6="?",$AH$6,$AH$6)))))</f>
        <v>0</v>
      </c>
      <c r="AI16" s="813"/>
      <c r="AJ16" s="810">
        <f>IF('ชื่อ-คะแนน'!$C15="","",IF('ชื่อ-คะแนน'!$D15="ออก","",IF('ชื่อ-คะแนน'!$D15="ย้าย","",IF('ชื่อ-คะแนน'!$D15="พัก","",IF($AJ$6="?",$AJ$6,$AJ$6)))))</f>
        <v>0</v>
      </c>
      <c r="AK16" s="811">
        <f>IF('ชื่อ-คะแนน'!$C15="","",IF('ชื่อ-คะแนน'!$D15="ออก","",IF('ชื่อ-คะแนน'!$D15="ย้าย","",IF('ชื่อ-คะแนน'!$D15="พัก","",IF($AK$6="?",$AK$6,$AK$6)))))</f>
        <v>0</v>
      </c>
      <c r="AL16" s="811">
        <f>IF('ชื่อ-คะแนน'!$C15="","",IF('ชื่อ-คะแนน'!$D15="ออก","",IF('ชื่อ-คะแนน'!$D15="ย้าย","",IF('ชื่อ-คะแนน'!$D15="พัก","",IF($AL$6="?",$AL$6,$AL$6)))))</f>
        <v>0</v>
      </c>
      <c r="AM16" s="811">
        <f>IF('ชื่อ-คะแนน'!$C15="","",IF('ชื่อ-คะแนน'!$D15="ออก","",IF('ชื่อ-คะแนน'!$D15="ย้าย","",IF('ชื่อ-คะแนน'!$D15="พัก","",IF($AM$6="?",$AM$6,$AM$6)))))</f>
        <v>0</v>
      </c>
      <c r="AN16" s="812">
        <f>IF('ชื่อ-คะแนน'!$C15="","",IF('ชื่อ-คะแนน'!$D15="ออก","",IF('ชื่อ-คะแนน'!$D15="ย้าย","",IF('ชื่อ-คะแนน'!$D15="พัก","",IF($AN$6="?",$AN$6,$AN$6)))))</f>
        <v>0</v>
      </c>
      <c r="AO16" s="813"/>
      <c r="AP16" s="810">
        <f>IF('ชื่อ-คะแนน'!$C15="","",IF('ชื่อ-คะแนน'!$D15="ออก","",IF('ชื่อ-คะแนน'!$D15="ย้าย","",IF('ชื่อ-คะแนน'!$D15="พัก","",IF($AP$6="?",$AP$6,$AP$6)))))</f>
        <v>0</v>
      </c>
      <c r="AQ16" s="811">
        <f>IF('ชื่อ-คะแนน'!$C15="","",IF('ชื่อ-คะแนน'!$D15="ออก","",IF('ชื่อ-คะแนน'!$D15="ย้าย","",IF('ชื่อ-คะแนน'!$D15="พัก","",IF($AQ$6="?",$AQ$6,$AQ$6)))))</f>
        <v>0</v>
      </c>
      <c r="AR16" s="811">
        <f>IF('ชื่อ-คะแนน'!$C15="","",IF('ชื่อ-คะแนน'!$D15="ออก","",IF('ชื่อ-คะแนน'!$D15="ย้าย","",IF('ชื่อ-คะแนน'!$D15="พัก","",IF($AR$6="?",$AR$6,$AR$6)))))</f>
        <v>0</v>
      </c>
      <c r="AS16" s="811">
        <f>IF('ชื่อ-คะแนน'!$C15="","",IF('ชื่อ-คะแนน'!$D15="ออก","",IF('ชื่อ-คะแนน'!$D15="ย้าย","",IF('ชื่อ-คะแนน'!$D15="พัก","",IF($AS$6="?",$AS$6,$AS$6)))))</f>
        <v>0</v>
      </c>
      <c r="AT16" s="812">
        <f>IF('ชื่อ-คะแนน'!$C15="","",IF('ชื่อ-คะแนน'!$D15="ออก","",IF('ชื่อ-คะแนน'!$D15="ย้าย","",IF('ชื่อ-คะแนน'!$D15="พัก","",IF($AT$6="?",$AT$6,$AT$6)))))</f>
        <v>0</v>
      </c>
      <c r="AU16" s="813"/>
      <c r="AV16" s="810">
        <f>IF('ชื่อ-คะแนน'!$C15="","",IF('ชื่อ-คะแนน'!$D15="ออก","",IF('ชื่อ-คะแนน'!$D15="ย้าย","",IF('ชื่อ-คะแนน'!$D15="พัก","",IF($AV$6="?",$AV$6,$AV$6)))))</f>
        <v>0</v>
      </c>
      <c r="AW16" s="811">
        <f>IF('ชื่อ-คะแนน'!$C15="","",IF('ชื่อ-คะแนน'!$D15="ออก","",IF('ชื่อ-คะแนน'!$D15="ย้าย","",IF('ชื่อ-คะแนน'!$D15="พัก","",IF($AW$6="?",$AW$6,$AW$6)))))</f>
        <v>0</v>
      </c>
      <c r="AX16" s="811">
        <f>IF('ชื่อ-คะแนน'!$C15="","",IF('ชื่อ-คะแนน'!$D15="ออก","",IF('ชื่อ-คะแนน'!$D15="ย้าย","",IF('ชื่อ-คะแนน'!$D15="พัก","",IF($AX$6="?",$AX$6,$AX$6)))))</f>
        <v>0</v>
      </c>
      <c r="AY16" s="811">
        <f>IF('ชื่อ-คะแนน'!$C15="","",IF('ชื่อ-คะแนน'!$D15="ออก","",IF('ชื่อ-คะแนน'!$D15="ย้าย","",IF('ชื่อ-คะแนน'!$D15="พัก","",IF($AY$6="?",$AY$6,$AY$6)))))</f>
        <v>0</v>
      </c>
      <c r="AZ16" s="812">
        <f>IF('ชื่อ-คะแนน'!$C15="","",IF('ชื่อ-คะแนน'!$D15="ออก","",IF('ชื่อ-คะแนน'!$D15="ย้าย","",IF('ชื่อ-คะแนน'!$D15="พัก","",IF($AZ$6="?",$AZ$6,$AZ$6)))))</f>
        <v>0</v>
      </c>
      <c r="BA16" s="813"/>
      <c r="BB16" s="1422">
        <f>IF('ชื่อ-คะแนน'!$C15="","",IF('ชื่อ-คะแนน'!$D15="ออก","",IF('ชื่อ-คะแนน'!$D15="ย้าย","",IF('ชื่อ-คะแนน'!$D15="พัก","",IF($BB$6="?",$BB$6,$BB$6)))))</f>
        <v>0</v>
      </c>
      <c r="BC16" s="1423">
        <f>IF('ชื่อ-คะแนน'!$C15="","",IF('ชื่อ-คะแนน'!$D15="ออก","",IF('ชื่อ-คะแนน'!$D15="ย้าย","",IF('ชื่อ-คะแนน'!$D15="พัก","",IF($BC$6="?",$BC$6,$BC$6)))))</f>
        <v>0</v>
      </c>
      <c r="BD16" s="1423">
        <f>IF('ชื่อ-คะแนน'!$C15="","",IF('ชื่อ-คะแนน'!$D15="ออก","",IF('ชื่อ-คะแนน'!$D15="ย้าย","",IF('ชื่อ-คะแนน'!$D15="พัก","",IF($BD$6="?",$BD$6,$BD$6)))))</f>
        <v>0</v>
      </c>
      <c r="BE16" s="1423">
        <f>IF('ชื่อ-คะแนน'!$C15="","",IF('ชื่อ-คะแนน'!$D15="ออก","",IF('ชื่อ-คะแนน'!$D15="ย้าย","",IF('ชื่อ-คะแนน'!$D15="พัก","",IF($BE$6="?",$BE$6,$BE$6)))))</f>
        <v>0</v>
      </c>
      <c r="BF16" s="1424">
        <f>IF('ชื่อ-คะแนน'!$C15="","",IF('ชื่อ-คะแนน'!$D15="ออก","",IF('ชื่อ-คะแนน'!$D15="ย้าย","",IF('ชื่อ-คะแนน'!$D15="พัก","",IF($BF$6="?",$BF$6,$BF$6)))))</f>
        <v>0</v>
      </c>
      <c r="BG16" s="813"/>
      <c r="BH16" s="814">
        <f>IF('ชื่อ-คะแนน'!$C15="","",IF('ชื่อ-คะแนน'!$D15="ออก","",IF('ชื่อ-คะแนน'!$D15="ย้าย","",IF('ชื่อ-คะแนน'!$D15="พัก","",IF($BH$6="?",$BH$6,$BH$6)))))</f>
        <v>0</v>
      </c>
      <c r="BI16" s="815">
        <f>IF('ชื่อ-คะแนน'!$C15="","",IF('ชื่อ-คะแนน'!$D15="ออก","",IF('ชื่อ-คะแนน'!$D15="ย้าย","",IF('ชื่อ-คะแนน'!$D15="พัก","",IF($BI$6="?",$BI$6,$BI$6)))))</f>
        <v>0</v>
      </c>
      <c r="BJ16" s="815">
        <f>IF('ชื่อ-คะแนน'!$C15="","",IF('ชื่อ-คะแนน'!$D15="ออก","",IF('ชื่อ-คะแนน'!$D15="ย้าย","",IF('ชื่อ-คะแนน'!$D15="พัก","",IF($BJ$6="?",$BJ$6,$BJ$6)))))</f>
        <v>0</v>
      </c>
      <c r="BK16" s="815">
        <f>IF('ชื่อ-คะแนน'!$C15="","",IF('ชื่อ-คะแนน'!$D15="ออก","",IF('ชื่อ-คะแนน'!$D15="ย้าย","",IF('ชื่อ-คะแนน'!$D15="พัก","",IF($BK$6="?",$BK$6,$BK$6)))))</f>
        <v>0</v>
      </c>
      <c r="BL16" s="816">
        <f>IF('ชื่อ-คะแนน'!$C15="","",IF('ชื่อ-คะแนน'!$D15="ออก","",IF('ชื่อ-คะแนน'!$D15="ย้าย","",IF('ชื่อ-คะแนน'!$D15="พัก","",IF($BL$6="?",$BL$6,$BL$6)))))</f>
        <v>0</v>
      </c>
      <c r="BM16" s="813"/>
      <c r="BN16" s="810">
        <f>IF('ชื่อ-คะแนน'!$C15="","",IF('ชื่อ-คะแนน'!$D15="ออก","",IF('ชื่อ-คะแนน'!$D15="ย้าย","",IF('ชื่อ-คะแนน'!$D15="พัก","",IF($BN$6="?",$BN$6,$BN$6)))))</f>
        <v>0</v>
      </c>
      <c r="BO16" s="811">
        <f>IF('ชื่อ-คะแนน'!$C15="","",IF('ชื่อ-คะแนน'!$D15="ออก","",IF('ชื่อ-คะแนน'!$D15="ย้าย","",IF('ชื่อ-คะแนน'!$D15="พัก","",IF($BO$6="?",$BO$6,$BO$6)))))</f>
        <v>0</v>
      </c>
      <c r="BP16" s="811">
        <f>IF('ชื่อ-คะแนน'!$C15="","",IF('ชื่อ-คะแนน'!$D15="ออก","",IF('ชื่อ-คะแนน'!$D15="ย้าย","",IF('ชื่อ-คะแนน'!$D15="พัก","",IF($BP$6="?",$BP$6,$BP$6)))))</f>
        <v>0</v>
      </c>
      <c r="BQ16" s="811">
        <f>IF('ชื่อ-คะแนน'!$C15="","",IF('ชื่อ-คะแนน'!$D15="ออก","",IF('ชื่อ-คะแนน'!$D15="ย้าย","",IF('ชื่อ-คะแนน'!$D15="พัก","",IF($BQ$6="?",$BQ$6,$BQ$6)))))</f>
        <v>0</v>
      </c>
      <c r="BR16" s="812">
        <f>IF('ชื่อ-คะแนน'!$C15="","",IF('ชื่อ-คะแนน'!$D15="ออก","",IF('ชื่อ-คะแนน'!$D15="ย้าย","",IF('ชื่อ-คะแนน'!$D15="พัก","",IF($BR$6="?",$BR$6,$BR$6)))))</f>
        <v>0</v>
      </c>
      <c r="BS16" s="813"/>
      <c r="BT16" s="810">
        <f>IF('ชื่อ-คะแนน'!$C15="","",IF('ชื่อ-คะแนน'!$D15="ออก","",IF('ชื่อ-คะแนน'!$D15="ย้าย","",IF('ชื่อ-คะแนน'!$D15="พัก","",IF($BT$6="?",$BT$6,$BT$6)))))</f>
        <v>0</v>
      </c>
      <c r="BU16" s="811">
        <f>IF('ชื่อ-คะแนน'!$C15="","",IF('ชื่อ-คะแนน'!$D15="ออก","",IF('ชื่อ-คะแนน'!$D15="ย้าย","",IF('ชื่อ-คะแนน'!$D15="พัก","",IF($BU$6="?",$BU$6,$BU$6)))))</f>
        <v>0</v>
      </c>
      <c r="BV16" s="811">
        <f>IF('ชื่อ-คะแนน'!$C15="","",IF('ชื่อ-คะแนน'!$D15="ออก","",IF('ชื่อ-คะแนน'!$D15="ย้าย","",IF('ชื่อ-คะแนน'!$D15="พัก","",IF($BV$6="?",$BV$6,$BV$6)))))</f>
        <v>0</v>
      </c>
      <c r="BW16" s="811">
        <f>IF('ชื่อ-คะแนน'!$C15="","",IF('ชื่อ-คะแนน'!$D15="ออก","",IF('ชื่อ-คะแนน'!$D15="ย้าย","",IF('ชื่อ-คะแนน'!$D15="พัก","",IF($BW$6="?",$BW$6,$BW$6)))))</f>
        <v>0</v>
      </c>
      <c r="BX16" s="812">
        <f>IF('ชื่อ-คะแนน'!$C15="","",IF('ชื่อ-คะแนน'!$D15="ออก","",IF('ชื่อ-คะแนน'!$D15="ย้าย","",IF('ชื่อ-คะแนน'!$D15="พัก","",IF($BX$6="?",$BX$6,$BX$6)))))</f>
        <v>0</v>
      </c>
      <c r="BY16" s="813"/>
      <c r="BZ16" s="810">
        <f>IF('ชื่อ-คะแนน'!$C15="","",IF('ชื่อ-คะแนน'!$D15="ออก","",IF('ชื่อ-คะแนน'!$D15="ย้าย","",IF('ชื่อ-คะแนน'!$D15="พัก","",IF($BZ$6="?",$BZ$6,$BZ$6)))))</f>
        <v>0</v>
      </c>
      <c r="CA16" s="811">
        <f>IF('ชื่อ-คะแนน'!$C15="","",IF('ชื่อ-คะแนน'!$D15="ออก","",IF('ชื่อ-คะแนน'!$D15="ย้าย","",IF('ชื่อ-คะแนน'!$D15="พัก","",IF($CA$6="?",$CA$6,$CA$6)))))</f>
        <v>0</v>
      </c>
      <c r="CB16" s="811">
        <f>IF('ชื่อ-คะแนน'!$C15="","",IF('ชื่อ-คะแนน'!$D15="ออก","",IF('ชื่อ-คะแนน'!$D15="ย้าย","",IF('ชื่อ-คะแนน'!$D15="พัก","",IF($CB$6="?",$CB$6,$CB$6)))))</f>
        <v>0</v>
      </c>
      <c r="CC16" s="811">
        <f>IF('ชื่อ-คะแนน'!$C15="","",IF('ชื่อ-คะแนน'!$D15="ออก","",IF('ชื่อ-คะแนน'!$D15="ย้าย","",IF('ชื่อ-คะแนน'!$D15="พัก","",IF($CC$6="?",$CC$6,$CC$6)))))</f>
        <v>0</v>
      </c>
      <c r="CD16" s="812">
        <f>IF('ชื่อ-คะแนน'!$C15="","",IF('ชื่อ-คะแนน'!$D15="ออก","",IF('ชื่อ-คะแนน'!$D15="ย้าย","",IF('ชื่อ-คะแนน'!$D15="พัก","",IF($CD$6="?",$CD$6,$CD$6)))))</f>
        <v>0</v>
      </c>
      <c r="CE16" s="813"/>
      <c r="CF16" s="810">
        <f>IF('ชื่อ-คะแนน'!$C15="","",IF('ชื่อ-คะแนน'!$D15="ออก","",IF('ชื่อ-คะแนน'!$D15="ย้าย","",IF('ชื่อ-คะแนน'!$D15="พัก","",IF($CF$6="?",$CF$6,$CF$6)))))</f>
        <v>0</v>
      </c>
      <c r="CG16" s="811">
        <f>IF('ชื่อ-คะแนน'!$C15="","",IF('ชื่อ-คะแนน'!$D15="ออก","",IF('ชื่อ-คะแนน'!$D15="ย้าย","",IF('ชื่อ-คะแนน'!$D15="พัก","",IF($CG$6="?",$CG$6,$CG$6)))))</f>
        <v>0</v>
      </c>
      <c r="CH16" s="811">
        <f>IF('ชื่อ-คะแนน'!$C15="","",IF('ชื่อ-คะแนน'!$D15="ออก","",IF('ชื่อ-คะแนน'!$D15="ย้าย","",IF('ชื่อ-คะแนน'!$D15="พัก","",IF($CH$6="?",$CH$6,$CH$6)))))</f>
        <v>0</v>
      </c>
      <c r="CI16" s="811">
        <f>IF('ชื่อ-คะแนน'!$C15="","",IF('ชื่อ-คะแนน'!$D15="ออก","",IF('ชื่อ-คะแนน'!$D15="ย้าย","",IF('ชื่อ-คะแนน'!$D15="พัก","",IF($CI$6="?",$CI$6,$CI$6)))))</f>
        <v>0</v>
      </c>
      <c r="CJ16" s="812">
        <f>IF('ชื่อ-คะแนน'!$C15="","",IF('ชื่อ-คะแนน'!$D15="ออก","",IF('ชื่อ-คะแนน'!$D15="ย้าย","",IF('ชื่อ-คะแนน'!$D15="พัก","",IF($CJ$6="?",$CJ$6,$CJ$6)))))</f>
        <v>0</v>
      </c>
      <c r="CK16" s="813"/>
      <c r="CL16" s="810">
        <f>IF('ชื่อ-คะแนน'!$C15="","",IF('ชื่อ-คะแนน'!$D15="ออก","",IF('ชื่อ-คะแนน'!$D15="ย้าย","",IF('ชื่อ-คะแนน'!$D15="พัก","",IF($CL$6="?",$CL$6,$CL$6)))))</f>
        <v>0</v>
      </c>
      <c r="CM16" s="811">
        <f>IF('ชื่อ-คะแนน'!$C15="","",IF('ชื่อ-คะแนน'!$D15="ออก","",IF('ชื่อ-คะแนน'!$D15="ย้าย","",IF('ชื่อ-คะแนน'!$D15="พัก","",IF($CM$6="?",$CM$6,$CM$6)))))</f>
        <v>0</v>
      </c>
      <c r="CN16" s="811">
        <f>IF('ชื่อ-คะแนน'!$C15="","",IF('ชื่อ-คะแนน'!$D15="ออก","",IF('ชื่อ-คะแนน'!$D15="ย้าย","",IF('ชื่อ-คะแนน'!$D15="พัก","",IF($CN$6="?",$CN$6,$CN$6)))))</f>
        <v>0</v>
      </c>
      <c r="CO16" s="811">
        <f>IF('ชื่อ-คะแนน'!$C15="","",IF('ชื่อ-คะแนน'!$D15="ออก","",IF('ชื่อ-คะแนน'!$D15="ย้าย","",IF('ชื่อ-คะแนน'!$D15="พัก","",IF($CO$6="?",$CO$6,$CO$6)))))</f>
        <v>0</v>
      </c>
      <c r="CP16" s="812">
        <f>IF('ชื่อ-คะแนน'!$C15="","",IF('ชื่อ-คะแนน'!$D15="ออก","",IF('ชื่อ-คะแนน'!$D15="ย้าย","",IF('ชื่อ-คะแนน'!$D15="พัก","",IF($CP$6="?",$CP$6,$CP$6)))))</f>
        <v>0</v>
      </c>
      <c r="CQ16" s="813"/>
      <c r="CR16" s="810">
        <f>IF('ชื่อ-คะแนน'!$C15="","",IF('ชื่อ-คะแนน'!$D15="ออก","",IF('ชื่อ-คะแนน'!$D15="ย้าย","",IF('ชื่อ-คะแนน'!$D15="พัก","",IF($CR$6="?",$CR$6,$CR$6)))))</f>
        <v>0</v>
      </c>
      <c r="CS16" s="811">
        <f>IF('ชื่อ-คะแนน'!$C15="","",IF('ชื่อ-คะแนน'!$D15="ออก","",IF('ชื่อ-คะแนน'!$D15="ย้าย","",IF('ชื่อ-คะแนน'!$D15="พัก","",IF($CS$6="?",$CS$6,$CS$6)))))</f>
        <v>0</v>
      </c>
      <c r="CT16" s="811">
        <f>IF('ชื่อ-คะแนน'!$C15="","",IF('ชื่อ-คะแนน'!$D15="ออก","",IF('ชื่อ-คะแนน'!$D15="ย้าย","",IF('ชื่อ-คะแนน'!$D15="พัก","",IF($CT$6="?",$CT$6,$CT$6)))))</f>
        <v>0</v>
      </c>
      <c r="CU16" s="811">
        <f>IF('ชื่อ-คะแนน'!$C15="","",IF('ชื่อ-คะแนน'!$D15="ออก","",IF('ชื่อ-คะแนน'!$D15="ย้าย","",IF('ชื่อ-คะแนน'!$D15="พัก","",IF($CU$6="?",$CU$6,$CU$6)))))</f>
        <v>0</v>
      </c>
      <c r="CV16" s="812">
        <f>IF('ชื่อ-คะแนน'!$C15="","",IF('ชื่อ-คะแนน'!$D15="ออก","",IF('ชื่อ-คะแนน'!$D15="ย้าย","",IF('ชื่อ-คะแนน'!$D15="พัก","",IF($CV$6="?",$CV$6,$CV$6)))))</f>
        <v>0</v>
      </c>
      <c r="CW16" s="813"/>
      <c r="CX16" s="810">
        <f>IF('ชื่อ-คะแนน'!$C15="","",IF('ชื่อ-คะแนน'!$D15="ออก","",IF('ชื่อ-คะแนน'!$D15="ย้าย","",IF('ชื่อ-คะแนน'!$D15="พัก","",IF($CX$6="?",$CX$6,$CX$6)))))</f>
        <v>0</v>
      </c>
      <c r="CY16" s="811">
        <f>IF('ชื่อ-คะแนน'!$C15="","",IF('ชื่อ-คะแนน'!$D15="ออก","",IF('ชื่อ-คะแนน'!$D15="ย้าย","",IF('ชื่อ-คะแนน'!$D15="พัก","",IF($CY$6="?",$CY$6,$CY$6)))))</f>
        <v>0</v>
      </c>
      <c r="CZ16" s="811">
        <f>IF('ชื่อ-คะแนน'!$C15="","",IF('ชื่อ-คะแนน'!$D15="ออก","",IF('ชื่อ-คะแนน'!$D15="ย้าย","",IF('ชื่อ-คะแนน'!$D15="พัก","",IF($CZ$6="?",$CZ$6,$CZ$6)))))</f>
        <v>0</v>
      </c>
      <c r="DA16" s="811">
        <f>IF('ชื่อ-คะแนน'!$C15="","",IF('ชื่อ-คะแนน'!$D15="ออก","",IF('ชื่อ-คะแนน'!$D15="ย้าย","",IF('ชื่อ-คะแนน'!$D15="พัก","",IF($DA$6="?",$DA$6,$DA$6)))))</f>
        <v>0</v>
      </c>
      <c r="DB16" s="812">
        <f>IF('ชื่อ-คะแนน'!$C15="","",IF('ชื่อ-คะแนน'!$D15="ออก","",IF('ชื่อ-คะแนน'!$D15="ย้าย","",IF('ชื่อ-คะแนน'!$D15="พัก","",IF($DB$6="?",$DB$6,$DB$6)))))</f>
        <v>0</v>
      </c>
      <c r="DC16" s="813"/>
      <c r="DD16" s="1422">
        <f>IF('ชื่อ-คะแนน'!$C15="","",IF('ชื่อ-คะแนน'!$D15="ออก","",IF('ชื่อ-คะแนน'!$D15="ย้าย","",IF('ชื่อ-คะแนน'!$D15="พัก","",IF($DD$6="?",$DD$6,$DD$6)))))</f>
        <v>0</v>
      </c>
      <c r="DE16" s="1423">
        <f>IF('ชื่อ-คะแนน'!$C15="","",IF('ชื่อ-คะแนน'!$D15="ออก","",IF('ชื่อ-คะแนน'!$D15="ย้าย","",IF('ชื่อ-คะแนน'!$D15="พัก","",IF($DE$6="?",$DE$6,$DE$6)))))</f>
        <v>0</v>
      </c>
      <c r="DF16" s="1420">
        <f>IF('ชื่อ-คะแนน'!$C15="","",IF('ชื่อ-คะแนน'!$D15="ออก","",IF('ชื่อ-คะแนน'!$D15="ย้าย","",IF('ชื่อ-คะแนน'!$D15="พัก","",IF($DF$6="?",$DF$6,$DF$6)))))</f>
        <v>0</v>
      </c>
      <c r="DG16" s="1423">
        <f>IF('ชื่อ-คะแนน'!$C15="","",IF('ชื่อ-คะแนน'!$D15="ออก","",IF('ชื่อ-คะแนน'!$D15="ย้าย","",IF('ชื่อ-คะแนน'!$D15="พัก","",IF($DG$6="?",$DG$6,$DG$6)))))</f>
        <v>0</v>
      </c>
      <c r="DH16" s="1424">
        <f>IF('ชื่อ-คะแนน'!$C15="","",IF('ชื่อ-คะแนน'!$D15="ออก","",IF('ชื่อ-คะแนน'!$D15="ย้าย","",IF('ชื่อ-คะแนน'!$D15="พัก","",IF($DH$6="?",$DH$6,$DH$6)))))</f>
        <v>0</v>
      </c>
      <c r="DI16" s="813"/>
      <c r="DJ16" s="810">
        <f>IF('ชื่อ-คะแนน'!$C15="","",IF('ชื่อ-คะแนน'!$D15="ออก","",IF('ชื่อ-คะแนน'!$D15="ย้าย","",IF('ชื่อ-คะแนน'!$D15="พัก","",IF($DJ$6="?",$DJ$6,$DJ$6)))))</f>
        <v>0</v>
      </c>
      <c r="DK16" s="811">
        <f>IF('ชื่อ-คะแนน'!$C15="","",IF('ชื่อ-คะแนน'!$D15="ออก","",IF('ชื่อ-คะแนน'!$D15="ย้าย","",IF('ชื่อ-คะแนน'!$D15="พัก","",IF($DK$6="?",$DK$6,$DK$6)))))</f>
        <v>0</v>
      </c>
      <c r="DL16" s="811">
        <f>IF('ชื่อ-คะแนน'!$C15="","",IF('ชื่อ-คะแนน'!$D15="ออก","",IF('ชื่อ-คะแนน'!$D15="ย้าย","",IF('ชื่อ-คะแนน'!$D15="พัก","",IF($DL$6="?",$DL$6,$DL$6)))))</f>
        <v>0</v>
      </c>
      <c r="DM16" s="811">
        <f>IF('ชื่อ-คะแนน'!$C15="","",IF('ชื่อ-คะแนน'!$D15="ออก","",IF('ชื่อ-คะแนน'!$D15="ย้าย","",IF('ชื่อ-คะแนน'!$D15="พัก","",IF($DM$6="?",$DM$6,$DM$6)))))</f>
        <v>0</v>
      </c>
      <c r="DN16" s="812">
        <f>IF('ชื่อ-คะแนน'!$C15="","",IF('ชื่อ-คะแนน'!$D15="ออก","",IF('ชื่อ-คะแนน'!$D15="ย้าย","",IF('ชื่อ-คะแนน'!$D15="พัก","",IF($DN$6="?",$DN$6,$DN$6)))))</f>
        <v>0</v>
      </c>
      <c r="DO16" s="813"/>
      <c r="DP16" s="814">
        <f>IF('ชื่อ-คะแนน'!$C15="","",IF('ชื่อ-คะแนน'!$D15="ออก","",IF('ชื่อ-คะแนน'!$D15="ย้าย","",IF('ชื่อ-คะแนน'!$D15="พัก","",IF($DP$6="?",$DP$6,$DP$6)))))</f>
        <v>0</v>
      </c>
      <c r="DQ16" s="815">
        <f>IF('ชื่อ-คะแนน'!$C15="","",IF('ชื่อ-คะแนน'!$D15="ออก","",IF('ชื่อ-คะแนน'!$D15="ย้าย","",IF('ชื่อ-คะแนน'!$D15="พัก","",IF($DQ$6="?",$DQ$6,$DQ$6)))))</f>
        <v>0</v>
      </c>
      <c r="DR16" s="815">
        <f>IF('ชื่อ-คะแนน'!$C15="","",IF('ชื่อ-คะแนน'!$D15="ออก","",IF('ชื่อ-คะแนน'!$D15="ย้าย","",IF('ชื่อ-คะแนน'!$D15="พัก","",IF($DR$6="?",$DR$6,$DR$6)))))</f>
        <v>0</v>
      </c>
      <c r="DS16" s="815">
        <f>IF('ชื่อ-คะแนน'!$C15="","",IF('ชื่อ-คะแนน'!$D15="ออก","",IF('ชื่อ-คะแนน'!$D15="ย้าย","",IF('ชื่อ-คะแนน'!$D15="พัก","",IF($DS$6="?",$DS$6,$DS$6)))))</f>
        <v>0</v>
      </c>
      <c r="DT16" s="816">
        <f>IF('ชื่อ-คะแนน'!$C15="","",IF('ชื่อ-คะแนน'!$D15="ออก","",IF('ชื่อ-คะแนน'!$D15="ย้าย","",IF('ชื่อ-คะแนน'!$D15="พัก","",IF($DT$6="?",$DT$6,$DT$6)))))</f>
        <v>0</v>
      </c>
      <c r="DU16" s="813"/>
      <c r="DV16" s="810">
        <f>IF('ชื่อ-คะแนน'!$C15="","",IF('ชื่อ-คะแนน'!$D15="ออก","",IF('ชื่อ-คะแนน'!$D15="ย้าย","",IF('ชื่อ-คะแนน'!$D15="พัก","",IF($DV$6="?",$DV$6,$DV$6)))))</f>
        <v>0</v>
      </c>
      <c r="DW16" s="811">
        <f>IF('ชื่อ-คะแนน'!$C15="","",IF('ชื่อ-คะแนน'!$D15="ออก","",IF('ชื่อ-คะแนน'!$D15="ย้าย","",IF('ชื่อ-คะแนน'!$D15="พัก","",IF($DW$6="?",$DW$6,$DW$6)))))</f>
        <v>0</v>
      </c>
      <c r="DX16" s="811">
        <f>IF('ชื่อ-คะแนน'!$C15="","",IF('ชื่อ-คะแนน'!$D15="ออก","",IF('ชื่อ-คะแนน'!$D15="ย้าย","",IF('ชื่อ-คะแนน'!$D15="พัก","",IF($DX$6="?",$DX$6,$DX$6)))))</f>
        <v>0</v>
      </c>
      <c r="DY16" s="811">
        <f>IF('ชื่อ-คะแนน'!$C15="","",IF('ชื่อ-คะแนน'!$D15="ออก","",IF('ชื่อ-คะแนน'!$D15="ย้าย","",IF('ชื่อ-คะแนน'!$D15="พัก","",IF($DY$6="?",$DY$6,$DY$6)))))</f>
        <v>0</v>
      </c>
      <c r="DZ16" s="812">
        <f>IF('ชื่อ-คะแนน'!$C15="","",IF('ชื่อ-คะแนน'!$D15="ออก","",IF('ชื่อ-คะแนน'!$D15="ย้าย","",IF('ชื่อ-คะแนน'!$D15="พัก","",IF($DZ$6="?",$DZ$6,$DZ$6)))))</f>
        <v>0</v>
      </c>
      <c r="EA16" s="813"/>
      <c r="EB16" s="810">
        <f>IF('ชื่อ-คะแนน'!$C15="","",IF('ชื่อ-คะแนน'!$D15="ออก","",IF('ชื่อ-คะแนน'!$D15="ย้าย","",IF('ชื่อ-คะแนน'!$D15="พัก","",IF($EB$6="?",$EB$6,$EB$6)))))</f>
        <v>0</v>
      </c>
      <c r="EC16" s="811">
        <f>IF('ชื่อ-คะแนน'!$C15="","",IF('ชื่อ-คะแนน'!$D15="ออก","",IF('ชื่อ-คะแนน'!$D15="ย้าย","",IF('ชื่อ-คะแนน'!$D15="พัก","",IF($EC$6="?",$EC$6,$EC$6)))))</f>
        <v>0</v>
      </c>
      <c r="ED16" s="811">
        <f>IF('ชื่อ-คะแนน'!$C15="","",IF('ชื่อ-คะแนน'!$D15="ออก","",IF('ชื่อ-คะแนน'!$D15="ย้าย","",IF('ชื่อ-คะแนน'!$D15="พัก","",IF($ED$6="?",$ED$6,$ED$6)))))</f>
        <v>0</v>
      </c>
      <c r="EE16" s="811">
        <f>IF('ชื่อ-คะแนน'!$C15="","",IF('ชื่อ-คะแนน'!$D15="ออก","",IF('ชื่อ-คะแนน'!$D15="ย้าย","",IF('ชื่อ-คะแนน'!$D15="พัก","",IF($EE$6="?",$EE$6,$EE$6)))))</f>
        <v>0</v>
      </c>
      <c r="EF16" s="812">
        <f>IF('ชื่อ-คะแนน'!$C15="","",IF('ชื่อ-คะแนน'!$D15="ออก","",IF('ชื่อ-คะแนน'!$D15="ย้าย","",IF('ชื่อ-คะแนน'!$D15="พัก","",IF($EF$6="?",$EF$6,$EF$6)))))</f>
        <v>0</v>
      </c>
      <c r="EG16" s="817"/>
      <c r="EH16" s="818" t="str">
        <f>IF('ชื่อ-คะแนน'!C15="","",COUNTIF(E16:DZ16,"ป")+COUNTIF(E16:DZ16,"ล")+COUNTIF(E16:DZ16,"ข")+COUNTIF(E16:DZ16,"ร")+COUNTIF(E16:DZ16,"อ")+COUNTIF(E16:DZ16,"ก")+COUNTIF(E16:DZ16,"ฟ")+COUNTIF(E16:DZ16,"ด")+COUNTIF(E16:DZ16,"ย"))&amp;IF('ชื่อ-คะแนน'!C15="","","/")&amp;IF('ชื่อ-คะแนน'!C15="","",SUM($F$6:$DZ$6)-SUM(F16:DZ16))</f>
        <v>0/1</v>
      </c>
      <c r="EI16" s="819">
        <f>IF('ชื่อ-คะแนน'!C15="","",COUNTIF(F16:EF16,"/")+SUM(F16:EF16))</f>
        <v>0</v>
      </c>
      <c r="EJ16" s="758"/>
      <c r="EK16" s="778" t="str">
        <f>IF('ชื่อ-คะแนน'!C15="","",IF(EI16=0,"",IF(EI16&gt;$EI$3-$EI$4,"-",$EI$3-$EI$4-EI16)))</f>
        <v/>
      </c>
      <c r="EL16" s="760" t="str">
        <f>IF('ชื่อ-คะแนน'!C15="","",IF(EI16=0,"",(EI16/$EI$3)*100))</f>
        <v/>
      </c>
      <c r="EM16" s="806" t="str">
        <f t="shared" si="1"/>
        <v>-</v>
      </c>
      <c r="EN16" s="807" t="str">
        <f t="shared" si="2"/>
        <v>-</v>
      </c>
      <c r="EP16" s="826"/>
      <c r="EQ16" s="826"/>
      <c r="ER16" s="826"/>
    </row>
    <row r="17" spans="1:149" s="141" customFormat="1" ht="18" customHeight="1" thickBot="1" x14ac:dyDescent="0.55000000000000004">
      <c r="A17" s="112">
        <f>'ชื่อ-คะแนน'!A16</f>
        <v>11</v>
      </c>
      <c r="B17" s="794" t="str">
        <f>'ชื่อ-คะแนน'!B16</f>
        <v>12716</v>
      </c>
      <c r="C17" s="1311" t="str">
        <f>'ชื่อ-คะแนน'!C16</f>
        <v>นาย ธนานุรักษ์  กิตติคุณาดุลย์</v>
      </c>
      <c r="D17" s="780" t="str">
        <f>'ชื่อ-คะแนน'!D16</f>
        <v>เรียน</v>
      </c>
      <c r="E17" s="781" t="str">
        <f>'ชื่อ-คะแนน'!E16</f>
        <v/>
      </c>
      <c r="F17" s="782">
        <f>IF('ชื่อ-คะแนน'!$C16="","",IF('ชื่อ-คะแนน'!$D16="ออก","",IF('ชื่อ-คะแนน'!$D16="ย้าย","",IF('ชื่อ-คะแนน'!$D16="พัก","",IF(F$6="?",F$6,F$6)))))</f>
        <v>0</v>
      </c>
      <c r="G17" s="783">
        <f>IF('ชื่อ-คะแนน'!C16="","",IF('ชื่อ-คะแนน'!$D16="ออก","",IF('ชื่อ-คะแนน'!$D16="ย้าย","",IF('ชื่อ-คะแนน'!$D16="พัก","",IF(G$6="?",G$6,G$6)))))</f>
        <v>0</v>
      </c>
      <c r="H17" s="783">
        <f>IF('ชื่อ-คะแนน'!C16="","",IF('ชื่อ-คะแนน'!$D16="ออก","",IF('ชื่อ-คะแนน'!$D16="ย้าย","",IF('ชื่อ-คะแนน'!$D16="พัก","",IF(H$6="?",H$6,H$6)))))</f>
        <v>0</v>
      </c>
      <c r="I17" s="783">
        <f>IF('ชื่อ-คะแนน'!G16="","",IF('ชื่อ-คะแนน'!$D16="ออก","",IF('ชื่อ-คะแนน'!$D16="ย้าย","",IF('ชื่อ-คะแนน'!$D16="พัก","",IF(I$6="?",I$6,$I$6)))))</f>
        <v>0</v>
      </c>
      <c r="J17" s="784">
        <f>IF('ชื่อ-คะแนน'!$C16="","",IF('ชื่อ-คะแนน'!$D16="ออก","",IF('ชื่อ-คะแนน'!$D16="ย้าย","",IF('ชื่อ-คะแนน'!$D16="พัก","",IF(J$6="?",J$6,J$6)))))</f>
        <v>0</v>
      </c>
      <c r="K17" s="785"/>
      <c r="L17" s="782">
        <f>IF('ชื่อ-คะแนน'!$C16="","",IF('ชื่อ-คะแนน'!$D16="ออก","",IF('ชื่อ-คะแนน'!$D16="ย้าย","",IF('ชื่อ-คะแนน'!$D16="พัก","",IF(L$6="?",L$6,L$6)))))</f>
        <v>0</v>
      </c>
      <c r="M17" s="783">
        <f>IF('ชื่อ-คะแนน'!$C16="","",IF('ชื่อ-คะแนน'!$D16="ออก","",IF('ชื่อ-คะแนน'!$D16="ย้าย","",IF('ชื่อ-คะแนน'!$D16="พัก","",IF(M$6="?",M$6,M$6)))))</f>
        <v>0</v>
      </c>
      <c r="N17" s="783">
        <f>IF('ชื่อ-คะแนน'!$C16="","",IF('ชื่อ-คะแนน'!$D16="ออก","",IF('ชื่อ-คะแนน'!$D16="ย้าย","",IF('ชื่อ-คะแนน'!$D16="พัก","",IF(N$6="?",N$6,N$6)))))</f>
        <v>0</v>
      </c>
      <c r="O17" s="783">
        <f>IF('ชื่อ-คะแนน'!$C16="","",IF('ชื่อ-คะแนน'!$D16="ออก","",IF('ชื่อ-คะแนน'!$D16="ย้าย","",IF('ชื่อ-คะแนน'!$D16="พัก","",IF(O$6="?",O$6,O$6)))))</f>
        <v>0</v>
      </c>
      <c r="P17" s="784">
        <f>IF('ชื่อ-คะแนน'!$C16="","",IF('ชื่อ-คะแนน'!$D16="ออก","",IF('ชื่อ-คะแนน'!$D16="ย้าย","",IF('ชื่อ-คะแนน'!$D16="พัก","",IF(P$6="?",P$6,P$6)))))</f>
        <v>0</v>
      </c>
      <c r="Q17" s="785"/>
      <c r="R17" s="782">
        <f>IF('ชื่อ-คะแนน'!$C16="","",IF('ชื่อ-คะแนน'!$D16="ออก","",IF('ชื่อ-คะแนน'!$D16="ย้าย","",IF('ชื่อ-คะแนน'!$D16="พัก","",IF(R$6="?",R$6,R$6)))))</f>
        <v>0</v>
      </c>
      <c r="S17" s="783">
        <f>IF('ชื่อ-คะแนน'!$C16="","",IF('ชื่อ-คะแนน'!$D16="ออก","",IF('ชื่อ-คะแนน'!$D16="ย้าย","",IF('ชื่อ-คะแนน'!$D16="พัก","",IF(S$6="?",S$6,S$6)))))</f>
        <v>0</v>
      </c>
      <c r="T17" s="783">
        <f>IF('ชื่อ-คะแนน'!$C16="","",IF('ชื่อ-คะแนน'!$D16="ออก","",IF('ชื่อ-คะแนน'!$D16="ย้าย","",IF('ชื่อ-คะแนน'!$D16="พัก","",IF(T$6="?",T$6,T$6)))))</f>
        <v>0</v>
      </c>
      <c r="U17" s="783">
        <f>IF('ชื่อ-คะแนน'!$C16="","",IF('ชื่อ-คะแนน'!$D16="ออก","",IF('ชื่อ-คะแนน'!$D16="ย้าย","",IF('ชื่อ-คะแนน'!$D16="พัก","",IF(U$6="?",U$6,U$6)))))</f>
        <v>0</v>
      </c>
      <c r="V17" s="784">
        <f>IF('ชื่อ-คะแนน'!$C16="","",IF('ชื่อ-คะแนน'!$D16="ออก","",IF('ชื่อ-คะแนน'!$D16="ย้าย","",IF('ชื่อ-คะแนน'!$D16="พัก","",IF(V$6="?",V$6,V$6)))))</f>
        <v>0</v>
      </c>
      <c r="W17" s="785"/>
      <c r="X17" s="782">
        <f>IF('ชื่อ-คะแนน'!$C16="","",IF('ชื่อ-คะแนน'!$D16="ออก","",IF('ชื่อ-คะแนน'!$D16="ย้าย","",IF('ชื่อ-คะแนน'!$D16="พัก","",IF(X$6="?",X$6,X$6)))))</f>
        <v>0</v>
      </c>
      <c r="Y17" s="783">
        <f>IF('ชื่อ-คะแนน'!$C16="","",IF('ชื่อ-คะแนน'!$D16="ออก","",IF('ชื่อ-คะแนน'!$D16="ย้าย","",IF('ชื่อ-คะแนน'!$D16="พัก","",IF(Y$6="?",Y$6,Y$6)))))</f>
        <v>0</v>
      </c>
      <c r="Z17" s="783">
        <f>IF('ชื่อ-คะแนน'!$C16="","",IF('ชื่อ-คะแนน'!$D16="ออก","",IF('ชื่อ-คะแนน'!$D16="ย้าย","",IF('ชื่อ-คะแนน'!$D16="พัก","",IF(Z$6="?",Z$6,Z$6)))))</f>
        <v>0</v>
      </c>
      <c r="AA17" s="783">
        <f>IF('ชื่อ-คะแนน'!$C16="","",IF('ชื่อ-คะแนน'!$D16="ออก","",IF('ชื่อ-คะแนน'!$D16="ย้าย","",IF('ชื่อ-คะแนน'!$D16="พัก","",IF(AA$6="?",AA$6,AA$6)))))</f>
        <v>0</v>
      </c>
      <c r="AB17" s="784">
        <f>IF('ชื่อ-คะแนน'!$C16="","",IF('ชื่อ-คะแนน'!$D16="ออก","",IF('ชื่อ-คะแนน'!$D16="ย้าย","",IF('ชื่อ-คะแนน'!$D16="พัก","",IF(AB$6="?",AB$6,AB$6)))))</f>
        <v>0</v>
      </c>
      <c r="AC17" s="785"/>
      <c r="AD17" s="782">
        <f>IF('ชื่อ-คะแนน'!$C16="","",IF('ชื่อ-คะแนน'!$D16="ออก","",IF('ชื่อ-คะแนน'!$D16="ย้าย","",IF('ชื่อ-คะแนน'!$D16="พัก","",IF(AD$6="?",AD$6,AD$6)))))</f>
        <v>0</v>
      </c>
      <c r="AE17" s="783">
        <f>IF('ชื่อ-คะแนน'!$C16="","",IF('ชื่อ-คะแนน'!$D16="ออก","",IF('ชื่อ-คะแนน'!$D16="ย้าย","",IF('ชื่อ-คะแนน'!$D16="พัก","",IF(AE$6="?",AE$6,AE$6)))))</f>
        <v>0</v>
      </c>
      <c r="AF17" s="783">
        <f>IF('ชื่อ-คะแนน'!$C16="","",IF('ชื่อ-คะแนน'!$D16="ออก","",IF('ชื่อ-คะแนน'!$D16="ย้าย","",IF('ชื่อ-คะแนน'!$D16="พัก","",IF(AF$6="?",AF$6,AF$6)))))</f>
        <v>0</v>
      </c>
      <c r="AG17" s="783">
        <f>IF('ชื่อ-คะแนน'!$C16="","",IF('ชื่อ-คะแนน'!$D16="ออก","",IF('ชื่อ-คะแนน'!$D16="ย้าย","",IF('ชื่อ-คะแนน'!$D16="พัก","",IF($AG$6="?",$AG$6,$AG$6)))))</f>
        <v>0</v>
      </c>
      <c r="AH17" s="784">
        <f>IF('ชื่อ-คะแนน'!$C16="","",IF('ชื่อ-คะแนน'!$D16="ออก","",IF('ชื่อ-คะแนน'!$D16="ย้าย","",IF('ชื่อ-คะแนน'!$D16="พัก","",IF($AH$6="?",$AH$6,$AH$6)))))</f>
        <v>0</v>
      </c>
      <c r="AI17" s="785"/>
      <c r="AJ17" s="782">
        <f>IF('ชื่อ-คะแนน'!$C16="","",IF('ชื่อ-คะแนน'!$D16="ออก","",IF('ชื่อ-คะแนน'!$D16="ย้าย","",IF('ชื่อ-คะแนน'!$D16="พัก","",IF($AJ$6="?",$AJ$6,$AJ$6)))))</f>
        <v>0</v>
      </c>
      <c r="AK17" s="783">
        <f>IF('ชื่อ-คะแนน'!$C16="","",IF('ชื่อ-คะแนน'!$D16="ออก","",IF('ชื่อ-คะแนน'!$D16="ย้าย","",IF('ชื่อ-คะแนน'!$D16="พัก","",IF($AK$6="?",$AK$6,$AK$6)))))</f>
        <v>0</v>
      </c>
      <c r="AL17" s="783">
        <f>IF('ชื่อ-คะแนน'!$C16="","",IF('ชื่อ-คะแนน'!$D16="ออก","",IF('ชื่อ-คะแนน'!$D16="ย้าย","",IF('ชื่อ-คะแนน'!$D16="พัก","",IF($AL$6="?",$AL$6,$AL$6)))))</f>
        <v>0</v>
      </c>
      <c r="AM17" s="783">
        <f>IF('ชื่อ-คะแนน'!$C16="","",IF('ชื่อ-คะแนน'!$D16="ออก","",IF('ชื่อ-คะแนน'!$D16="ย้าย","",IF('ชื่อ-คะแนน'!$D16="พัก","",IF($AM$6="?",$AM$6,$AM$6)))))</f>
        <v>0</v>
      </c>
      <c r="AN17" s="784">
        <f>IF('ชื่อ-คะแนน'!$C16="","",IF('ชื่อ-คะแนน'!$D16="ออก","",IF('ชื่อ-คะแนน'!$D16="ย้าย","",IF('ชื่อ-คะแนน'!$D16="พัก","",IF($AN$6="?",$AN$6,$AN$6)))))</f>
        <v>0</v>
      </c>
      <c r="AO17" s="785"/>
      <c r="AP17" s="782">
        <f>IF('ชื่อ-คะแนน'!$C16="","",IF('ชื่อ-คะแนน'!$D16="ออก","",IF('ชื่อ-คะแนน'!$D16="ย้าย","",IF('ชื่อ-คะแนน'!$D16="พัก","",IF($AP$6="?",$AP$6,$AP$6)))))</f>
        <v>0</v>
      </c>
      <c r="AQ17" s="783">
        <f>IF('ชื่อ-คะแนน'!$C16="","",IF('ชื่อ-คะแนน'!$D16="ออก","",IF('ชื่อ-คะแนน'!$D16="ย้าย","",IF('ชื่อ-คะแนน'!$D16="พัก","",IF($AQ$6="?",$AQ$6,$AQ$6)))))</f>
        <v>0</v>
      </c>
      <c r="AR17" s="783">
        <f>IF('ชื่อ-คะแนน'!$C16="","",IF('ชื่อ-คะแนน'!$D16="ออก","",IF('ชื่อ-คะแนน'!$D16="ย้าย","",IF('ชื่อ-คะแนน'!$D16="พัก","",IF($AR$6="?",$AR$6,$AR$6)))))</f>
        <v>0</v>
      </c>
      <c r="AS17" s="783">
        <f>IF('ชื่อ-คะแนน'!$C16="","",IF('ชื่อ-คะแนน'!$D16="ออก","",IF('ชื่อ-คะแนน'!$D16="ย้าย","",IF('ชื่อ-คะแนน'!$D16="พัก","",IF($AS$6="?",$AS$6,$AS$6)))))</f>
        <v>0</v>
      </c>
      <c r="AT17" s="784">
        <f>IF('ชื่อ-คะแนน'!$C16="","",IF('ชื่อ-คะแนน'!$D16="ออก","",IF('ชื่อ-คะแนน'!$D16="ย้าย","",IF('ชื่อ-คะแนน'!$D16="พัก","",IF($AT$6="?",$AT$6,$AT$6)))))</f>
        <v>0</v>
      </c>
      <c r="AU17" s="785"/>
      <c r="AV17" s="782">
        <f>IF('ชื่อ-คะแนน'!$C16="","",IF('ชื่อ-คะแนน'!$D16="ออก","",IF('ชื่อ-คะแนน'!$D16="ย้าย","",IF('ชื่อ-คะแนน'!$D16="พัก","",IF($AV$6="?",$AV$6,$AV$6)))))</f>
        <v>0</v>
      </c>
      <c r="AW17" s="783">
        <f>IF('ชื่อ-คะแนน'!$C16="","",IF('ชื่อ-คะแนน'!$D16="ออก","",IF('ชื่อ-คะแนน'!$D16="ย้าย","",IF('ชื่อ-คะแนน'!$D16="พัก","",IF($AW$6="?",$AW$6,$AW$6)))))</f>
        <v>0</v>
      </c>
      <c r="AX17" s="783">
        <f>IF('ชื่อ-คะแนน'!$C16="","",IF('ชื่อ-คะแนน'!$D16="ออก","",IF('ชื่อ-คะแนน'!$D16="ย้าย","",IF('ชื่อ-คะแนน'!$D16="พัก","",IF($AX$6="?",$AX$6,$AX$6)))))</f>
        <v>0</v>
      </c>
      <c r="AY17" s="783">
        <f>IF('ชื่อ-คะแนน'!$C16="","",IF('ชื่อ-คะแนน'!$D16="ออก","",IF('ชื่อ-คะแนน'!$D16="ย้าย","",IF('ชื่อ-คะแนน'!$D16="พัก","",IF($AY$6="?",$AY$6,$AY$6)))))</f>
        <v>0</v>
      </c>
      <c r="AZ17" s="784">
        <f>IF('ชื่อ-คะแนน'!$C16="","",IF('ชื่อ-คะแนน'!$D16="ออก","",IF('ชื่อ-คะแนน'!$D16="ย้าย","",IF('ชื่อ-คะแนน'!$D16="พัก","",IF($AZ$6="?",$AZ$6,$AZ$6)))))</f>
        <v>0</v>
      </c>
      <c r="BA17" s="785"/>
      <c r="BB17" s="1416">
        <f>IF('ชื่อ-คะแนน'!$C16="","",IF('ชื่อ-คะแนน'!$D16="ออก","",IF('ชื่อ-คะแนน'!$D16="ย้าย","",IF('ชื่อ-คะแนน'!$D16="พัก","",IF($BB$6="?",$BB$6,$BB$6)))))</f>
        <v>0</v>
      </c>
      <c r="BC17" s="1417">
        <f>IF('ชื่อ-คะแนน'!$C16="","",IF('ชื่อ-คะแนน'!$D16="ออก","",IF('ชื่อ-คะแนน'!$D16="ย้าย","",IF('ชื่อ-คะแนน'!$D16="พัก","",IF($BC$6="?",$BC$6,$BC$6)))))</f>
        <v>0</v>
      </c>
      <c r="BD17" s="1417">
        <f>IF('ชื่อ-คะแนน'!$C16="","",IF('ชื่อ-คะแนน'!$D16="ออก","",IF('ชื่อ-คะแนน'!$D16="ย้าย","",IF('ชื่อ-คะแนน'!$D16="พัก","",IF($BD$6="?",$BD$6,$BD$6)))))</f>
        <v>0</v>
      </c>
      <c r="BE17" s="1417">
        <f>IF('ชื่อ-คะแนน'!$C16="","",IF('ชื่อ-คะแนน'!$D16="ออก","",IF('ชื่อ-คะแนน'!$D16="ย้าย","",IF('ชื่อ-คะแนน'!$D16="พัก","",IF($BE$6="?",$BE$6,$BE$6)))))</f>
        <v>0</v>
      </c>
      <c r="BF17" s="1418">
        <f>IF('ชื่อ-คะแนน'!$C16="","",IF('ชื่อ-คะแนน'!$D16="ออก","",IF('ชื่อ-คะแนน'!$D16="ย้าย","",IF('ชื่อ-คะแนน'!$D16="พัก","",IF($BF$6="?",$BF$6,$BF$6)))))</f>
        <v>0</v>
      </c>
      <c r="BG17" s="785"/>
      <c r="BH17" s="786">
        <f>IF('ชื่อ-คะแนน'!$C16="","",IF('ชื่อ-คะแนน'!$D16="ออก","",IF('ชื่อ-คะแนน'!$D16="ย้าย","",IF('ชื่อ-คะแนน'!$D16="พัก","",IF($BH$6="?",$BH$6,$BH$6)))))</f>
        <v>0</v>
      </c>
      <c r="BI17" s="787">
        <f>IF('ชื่อ-คะแนน'!$C16="","",IF('ชื่อ-คะแนน'!$D16="ออก","",IF('ชื่อ-คะแนน'!$D16="ย้าย","",IF('ชื่อ-คะแนน'!$D16="พัก","",IF($BI$6="?",$BI$6,$BI$6)))))</f>
        <v>0</v>
      </c>
      <c r="BJ17" s="787">
        <f>IF('ชื่อ-คะแนน'!$C16="","",IF('ชื่อ-คะแนน'!$D16="ออก","",IF('ชื่อ-คะแนน'!$D16="ย้าย","",IF('ชื่อ-คะแนน'!$D16="พัก","",IF($BJ$6="?",$BJ$6,$BJ$6)))))</f>
        <v>0</v>
      </c>
      <c r="BK17" s="787">
        <f>IF('ชื่อ-คะแนน'!$C16="","",IF('ชื่อ-คะแนน'!$D16="ออก","",IF('ชื่อ-คะแนน'!$D16="ย้าย","",IF('ชื่อ-คะแนน'!$D16="พัก","",IF($BK$6="?",$BK$6,$BK$6)))))</f>
        <v>0</v>
      </c>
      <c r="BL17" s="788">
        <f>IF('ชื่อ-คะแนน'!$C16="","",IF('ชื่อ-คะแนน'!$D16="ออก","",IF('ชื่อ-คะแนน'!$D16="ย้าย","",IF('ชื่อ-คะแนน'!$D16="พัก","",IF($BL$6="?",$BL$6,$BL$6)))))</f>
        <v>0</v>
      </c>
      <c r="BM17" s="785"/>
      <c r="BN17" s="782">
        <f>IF('ชื่อ-คะแนน'!$C16="","",IF('ชื่อ-คะแนน'!$D16="ออก","",IF('ชื่อ-คะแนน'!$D16="ย้าย","",IF('ชื่อ-คะแนน'!$D16="พัก","",IF($BN$6="?",$BN$6,$BN$6)))))</f>
        <v>0</v>
      </c>
      <c r="BO17" s="783">
        <f>IF('ชื่อ-คะแนน'!$C16="","",IF('ชื่อ-คะแนน'!$D16="ออก","",IF('ชื่อ-คะแนน'!$D16="ย้าย","",IF('ชื่อ-คะแนน'!$D16="พัก","",IF($BO$6="?",$BO$6,$BO$6)))))</f>
        <v>0</v>
      </c>
      <c r="BP17" s="783">
        <f>IF('ชื่อ-คะแนน'!$C16="","",IF('ชื่อ-คะแนน'!$D16="ออก","",IF('ชื่อ-คะแนน'!$D16="ย้าย","",IF('ชื่อ-คะแนน'!$D16="พัก","",IF($BP$6="?",$BP$6,$BP$6)))))</f>
        <v>0</v>
      </c>
      <c r="BQ17" s="783">
        <f>IF('ชื่อ-คะแนน'!$C16="","",IF('ชื่อ-คะแนน'!$D16="ออก","",IF('ชื่อ-คะแนน'!$D16="ย้าย","",IF('ชื่อ-คะแนน'!$D16="พัก","",IF($BQ$6="?",$BQ$6,$BQ$6)))))</f>
        <v>0</v>
      </c>
      <c r="BR17" s="784">
        <f>IF('ชื่อ-คะแนน'!$C16="","",IF('ชื่อ-คะแนน'!$D16="ออก","",IF('ชื่อ-คะแนน'!$D16="ย้าย","",IF('ชื่อ-คะแนน'!$D16="พัก","",IF($BR$6="?",$BR$6,$BR$6)))))</f>
        <v>0</v>
      </c>
      <c r="BS17" s="785"/>
      <c r="BT17" s="782">
        <f>IF('ชื่อ-คะแนน'!$C16="","",IF('ชื่อ-คะแนน'!$D16="ออก","",IF('ชื่อ-คะแนน'!$D16="ย้าย","",IF('ชื่อ-คะแนน'!$D16="พัก","",IF($BT$6="?",$BT$6,$BT$6)))))</f>
        <v>0</v>
      </c>
      <c r="BU17" s="783">
        <f>IF('ชื่อ-คะแนน'!$C16="","",IF('ชื่อ-คะแนน'!$D16="ออก","",IF('ชื่อ-คะแนน'!$D16="ย้าย","",IF('ชื่อ-คะแนน'!$D16="พัก","",IF($BU$6="?",$BU$6,$BU$6)))))</f>
        <v>0</v>
      </c>
      <c r="BV17" s="783">
        <f>IF('ชื่อ-คะแนน'!$C16="","",IF('ชื่อ-คะแนน'!$D16="ออก","",IF('ชื่อ-คะแนน'!$D16="ย้าย","",IF('ชื่อ-คะแนน'!$D16="พัก","",IF($BV$6="?",$BV$6,$BV$6)))))</f>
        <v>0</v>
      </c>
      <c r="BW17" s="783">
        <f>IF('ชื่อ-คะแนน'!$C16="","",IF('ชื่อ-คะแนน'!$D16="ออก","",IF('ชื่อ-คะแนน'!$D16="ย้าย","",IF('ชื่อ-คะแนน'!$D16="พัก","",IF($BW$6="?",$BW$6,$BW$6)))))</f>
        <v>0</v>
      </c>
      <c r="BX17" s="784">
        <f>IF('ชื่อ-คะแนน'!$C16="","",IF('ชื่อ-คะแนน'!$D16="ออก","",IF('ชื่อ-คะแนน'!$D16="ย้าย","",IF('ชื่อ-คะแนน'!$D16="พัก","",IF($BX$6="?",$BX$6,$BX$6)))))</f>
        <v>0</v>
      </c>
      <c r="BY17" s="785"/>
      <c r="BZ17" s="782">
        <f>IF('ชื่อ-คะแนน'!$C16="","",IF('ชื่อ-คะแนน'!$D16="ออก","",IF('ชื่อ-คะแนน'!$D16="ย้าย","",IF('ชื่อ-คะแนน'!$D16="พัก","",IF($BZ$6="?",$BZ$6,$BZ$6)))))</f>
        <v>0</v>
      </c>
      <c r="CA17" s="783">
        <f>IF('ชื่อ-คะแนน'!$C16="","",IF('ชื่อ-คะแนน'!$D16="ออก","",IF('ชื่อ-คะแนน'!$D16="ย้าย","",IF('ชื่อ-คะแนน'!$D16="พัก","",IF($CA$6="?",$CA$6,$CA$6)))))</f>
        <v>0</v>
      </c>
      <c r="CB17" s="783">
        <f>IF('ชื่อ-คะแนน'!$C16="","",IF('ชื่อ-คะแนน'!$D16="ออก","",IF('ชื่อ-คะแนน'!$D16="ย้าย","",IF('ชื่อ-คะแนน'!$D16="พัก","",IF($CB$6="?",$CB$6,$CB$6)))))</f>
        <v>0</v>
      </c>
      <c r="CC17" s="783">
        <f>IF('ชื่อ-คะแนน'!$C16="","",IF('ชื่อ-คะแนน'!$D16="ออก","",IF('ชื่อ-คะแนน'!$D16="ย้าย","",IF('ชื่อ-คะแนน'!$D16="พัก","",IF($CC$6="?",$CC$6,$CC$6)))))</f>
        <v>0</v>
      </c>
      <c r="CD17" s="784">
        <f>IF('ชื่อ-คะแนน'!$C16="","",IF('ชื่อ-คะแนน'!$D16="ออก","",IF('ชื่อ-คะแนน'!$D16="ย้าย","",IF('ชื่อ-คะแนน'!$D16="พัก","",IF($CD$6="?",$CD$6,$CD$6)))))</f>
        <v>0</v>
      </c>
      <c r="CE17" s="785"/>
      <c r="CF17" s="782">
        <f>IF('ชื่อ-คะแนน'!$C16="","",IF('ชื่อ-คะแนน'!$D16="ออก","",IF('ชื่อ-คะแนน'!$D16="ย้าย","",IF('ชื่อ-คะแนน'!$D16="พัก","",IF($CF$6="?",$CF$6,$CF$6)))))</f>
        <v>0</v>
      </c>
      <c r="CG17" s="783">
        <f>IF('ชื่อ-คะแนน'!$C16="","",IF('ชื่อ-คะแนน'!$D16="ออก","",IF('ชื่อ-คะแนน'!$D16="ย้าย","",IF('ชื่อ-คะแนน'!$D16="พัก","",IF($CG$6="?",$CG$6,$CG$6)))))</f>
        <v>0</v>
      </c>
      <c r="CH17" s="783">
        <f>IF('ชื่อ-คะแนน'!$C16="","",IF('ชื่อ-คะแนน'!$D16="ออก","",IF('ชื่อ-คะแนน'!$D16="ย้าย","",IF('ชื่อ-คะแนน'!$D16="พัก","",IF($CH$6="?",$CH$6,$CH$6)))))</f>
        <v>0</v>
      </c>
      <c r="CI17" s="783">
        <f>IF('ชื่อ-คะแนน'!$C16="","",IF('ชื่อ-คะแนน'!$D16="ออก","",IF('ชื่อ-คะแนน'!$D16="ย้าย","",IF('ชื่อ-คะแนน'!$D16="พัก","",IF($CI$6="?",$CI$6,$CI$6)))))</f>
        <v>0</v>
      </c>
      <c r="CJ17" s="784">
        <f>IF('ชื่อ-คะแนน'!$C16="","",IF('ชื่อ-คะแนน'!$D16="ออก","",IF('ชื่อ-คะแนน'!$D16="ย้าย","",IF('ชื่อ-คะแนน'!$D16="พัก","",IF($CJ$6="?",$CJ$6,$CJ$6)))))</f>
        <v>0</v>
      </c>
      <c r="CK17" s="785"/>
      <c r="CL17" s="782">
        <f>IF('ชื่อ-คะแนน'!$C16="","",IF('ชื่อ-คะแนน'!$D16="ออก","",IF('ชื่อ-คะแนน'!$D16="ย้าย","",IF('ชื่อ-คะแนน'!$D16="พัก","",IF($CL$6="?",$CL$6,$CL$6)))))</f>
        <v>0</v>
      </c>
      <c r="CM17" s="783">
        <f>IF('ชื่อ-คะแนน'!$C16="","",IF('ชื่อ-คะแนน'!$D16="ออก","",IF('ชื่อ-คะแนน'!$D16="ย้าย","",IF('ชื่อ-คะแนน'!$D16="พัก","",IF($CM$6="?",$CM$6,$CM$6)))))</f>
        <v>0</v>
      </c>
      <c r="CN17" s="783">
        <f>IF('ชื่อ-คะแนน'!$C16="","",IF('ชื่อ-คะแนน'!$D16="ออก","",IF('ชื่อ-คะแนน'!$D16="ย้าย","",IF('ชื่อ-คะแนน'!$D16="พัก","",IF($CN$6="?",$CN$6,$CN$6)))))</f>
        <v>0</v>
      </c>
      <c r="CO17" s="783">
        <f>IF('ชื่อ-คะแนน'!$C16="","",IF('ชื่อ-คะแนน'!$D16="ออก","",IF('ชื่อ-คะแนน'!$D16="ย้าย","",IF('ชื่อ-คะแนน'!$D16="พัก","",IF($CO$6="?",$CO$6,$CO$6)))))</f>
        <v>0</v>
      </c>
      <c r="CP17" s="784">
        <f>IF('ชื่อ-คะแนน'!$C16="","",IF('ชื่อ-คะแนน'!$D16="ออก","",IF('ชื่อ-คะแนน'!$D16="ย้าย","",IF('ชื่อ-คะแนน'!$D16="พัก","",IF($CP$6="?",$CP$6,$CP$6)))))</f>
        <v>0</v>
      </c>
      <c r="CQ17" s="785"/>
      <c r="CR17" s="782">
        <f>IF('ชื่อ-คะแนน'!$C16="","",IF('ชื่อ-คะแนน'!$D16="ออก","",IF('ชื่อ-คะแนน'!$D16="ย้าย","",IF('ชื่อ-คะแนน'!$D16="พัก","",IF($CR$6="?",$CR$6,$CR$6)))))</f>
        <v>0</v>
      </c>
      <c r="CS17" s="783">
        <f>IF('ชื่อ-คะแนน'!$C16="","",IF('ชื่อ-คะแนน'!$D16="ออก","",IF('ชื่อ-คะแนน'!$D16="ย้าย","",IF('ชื่อ-คะแนน'!$D16="พัก","",IF($CS$6="?",$CS$6,$CS$6)))))</f>
        <v>0</v>
      </c>
      <c r="CT17" s="783">
        <f>IF('ชื่อ-คะแนน'!$C16="","",IF('ชื่อ-คะแนน'!$D16="ออก","",IF('ชื่อ-คะแนน'!$D16="ย้าย","",IF('ชื่อ-คะแนน'!$D16="พัก","",IF($CT$6="?",$CT$6,$CT$6)))))</f>
        <v>0</v>
      </c>
      <c r="CU17" s="783">
        <f>IF('ชื่อ-คะแนน'!$C16="","",IF('ชื่อ-คะแนน'!$D16="ออก","",IF('ชื่อ-คะแนน'!$D16="ย้าย","",IF('ชื่อ-คะแนน'!$D16="พัก","",IF($CU$6="?",$CU$6,$CU$6)))))</f>
        <v>0</v>
      </c>
      <c r="CV17" s="784">
        <f>IF('ชื่อ-คะแนน'!$C16="","",IF('ชื่อ-คะแนน'!$D16="ออก","",IF('ชื่อ-คะแนน'!$D16="ย้าย","",IF('ชื่อ-คะแนน'!$D16="พัก","",IF($CV$6="?",$CV$6,$CV$6)))))</f>
        <v>0</v>
      </c>
      <c r="CW17" s="785"/>
      <c r="CX17" s="782">
        <f>IF('ชื่อ-คะแนน'!$C16="","",IF('ชื่อ-คะแนน'!$D16="ออก","",IF('ชื่อ-คะแนน'!$D16="ย้าย","",IF('ชื่อ-คะแนน'!$D16="พัก","",IF($CX$6="?",$CX$6,$CX$6)))))</f>
        <v>0</v>
      </c>
      <c r="CY17" s="783">
        <f>IF('ชื่อ-คะแนน'!$C16="","",IF('ชื่อ-คะแนน'!$D16="ออก","",IF('ชื่อ-คะแนน'!$D16="ย้าย","",IF('ชื่อ-คะแนน'!$D16="พัก","",IF($CY$6="?",$CY$6,$CY$6)))))</f>
        <v>0</v>
      </c>
      <c r="CZ17" s="783">
        <f>IF('ชื่อ-คะแนน'!$C16="","",IF('ชื่อ-คะแนน'!$D16="ออก","",IF('ชื่อ-คะแนน'!$D16="ย้าย","",IF('ชื่อ-คะแนน'!$D16="พัก","",IF($CZ$6="?",$CZ$6,$CZ$6)))))</f>
        <v>0</v>
      </c>
      <c r="DA17" s="783">
        <f>IF('ชื่อ-คะแนน'!$C16="","",IF('ชื่อ-คะแนน'!$D16="ออก","",IF('ชื่อ-คะแนน'!$D16="ย้าย","",IF('ชื่อ-คะแนน'!$D16="พัก","",IF($DA$6="?",$DA$6,$DA$6)))))</f>
        <v>0</v>
      </c>
      <c r="DB17" s="784">
        <f>IF('ชื่อ-คะแนน'!$C16="","",IF('ชื่อ-คะแนน'!$D16="ออก","",IF('ชื่อ-คะแนน'!$D16="ย้าย","",IF('ชื่อ-คะแนน'!$D16="พัก","",IF($DB$6="?",$DB$6,$DB$6)))))</f>
        <v>0</v>
      </c>
      <c r="DC17" s="785"/>
      <c r="DD17" s="1416">
        <f>IF('ชื่อ-คะแนน'!$C16="","",IF('ชื่อ-คะแนน'!$D16="ออก","",IF('ชื่อ-คะแนน'!$D16="ย้าย","",IF('ชื่อ-คะแนน'!$D16="พัก","",IF($DD$6="?",$DD$6,$DD$6)))))</f>
        <v>0</v>
      </c>
      <c r="DE17" s="1417">
        <f>IF('ชื่อ-คะแนน'!$C16="","",IF('ชื่อ-คะแนน'!$D16="ออก","",IF('ชื่อ-คะแนน'!$D16="ย้าย","",IF('ชื่อ-คะแนน'!$D16="พัก","",IF($DE$6="?",$DE$6,$DE$6)))))</f>
        <v>0</v>
      </c>
      <c r="DF17" s="1417">
        <f>IF('ชื่อ-คะแนน'!$C16="","",IF('ชื่อ-คะแนน'!$D16="ออก","",IF('ชื่อ-คะแนน'!$D16="ย้าย","",IF('ชื่อ-คะแนน'!$D16="พัก","",IF($DF$6="?",$DF$6,$DF$6)))))</f>
        <v>0</v>
      </c>
      <c r="DG17" s="1417">
        <f>IF('ชื่อ-คะแนน'!$C16="","",IF('ชื่อ-คะแนน'!$D16="ออก","",IF('ชื่อ-คะแนน'!$D16="ย้าย","",IF('ชื่อ-คะแนน'!$D16="พัก","",IF($DG$6="?",$DG$6,$DG$6)))))</f>
        <v>0</v>
      </c>
      <c r="DH17" s="1418">
        <f>IF('ชื่อ-คะแนน'!$C16="","",IF('ชื่อ-คะแนน'!$D16="ออก","",IF('ชื่อ-คะแนน'!$D16="ย้าย","",IF('ชื่อ-คะแนน'!$D16="พัก","",IF($DH$6="?",$DH$6,$DH$6)))))</f>
        <v>0</v>
      </c>
      <c r="DI17" s="785"/>
      <c r="DJ17" s="782">
        <f>IF('ชื่อ-คะแนน'!$C16="","",IF('ชื่อ-คะแนน'!$D16="ออก","",IF('ชื่อ-คะแนน'!$D16="ย้าย","",IF('ชื่อ-คะแนน'!$D16="พัก","",IF($DJ$6="?",$DJ$6,$DJ$6)))))</f>
        <v>0</v>
      </c>
      <c r="DK17" s="783">
        <f>IF('ชื่อ-คะแนน'!$C16="","",IF('ชื่อ-คะแนน'!$D16="ออก","",IF('ชื่อ-คะแนน'!$D16="ย้าย","",IF('ชื่อ-คะแนน'!$D16="พัก","",IF($DK$6="?",$DK$6,$DK$6)))))</f>
        <v>0</v>
      </c>
      <c r="DL17" s="783">
        <f>IF('ชื่อ-คะแนน'!$C16="","",IF('ชื่อ-คะแนน'!$D16="ออก","",IF('ชื่อ-คะแนน'!$D16="ย้าย","",IF('ชื่อ-คะแนน'!$D16="พัก","",IF($DL$6="?",$DL$6,$DL$6)))))</f>
        <v>0</v>
      </c>
      <c r="DM17" s="783">
        <f>IF('ชื่อ-คะแนน'!$C16="","",IF('ชื่อ-คะแนน'!$D16="ออก","",IF('ชื่อ-คะแนน'!$D16="ย้าย","",IF('ชื่อ-คะแนน'!$D16="พัก","",IF($DM$6="?",$DM$6,$DM$6)))))</f>
        <v>0</v>
      </c>
      <c r="DN17" s="784">
        <f>IF('ชื่อ-คะแนน'!$C16="","",IF('ชื่อ-คะแนน'!$D16="ออก","",IF('ชื่อ-คะแนน'!$D16="ย้าย","",IF('ชื่อ-คะแนน'!$D16="พัก","",IF($DN$6="?",$DN$6,$DN$6)))))</f>
        <v>0</v>
      </c>
      <c r="DO17" s="785"/>
      <c r="DP17" s="786">
        <f>IF('ชื่อ-คะแนน'!$C16="","",IF('ชื่อ-คะแนน'!$D16="ออก","",IF('ชื่อ-คะแนน'!$D16="ย้าย","",IF('ชื่อ-คะแนน'!$D16="พัก","",IF($DP$6="?",$DP$6,$DP$6)))))</f>
        <v>0</v>
      </c>
      <c r="DQ17" s="787">
        <f>IF('ชื่อ-คะแนน'!$C16="","",IF('ชื่อ-คะแนน'!$D16="ออก","",IF('ชื่อ-คะแนน'!$D16="ย้าย","",IF('ชื่อ-คะแนน'!$D16="พัก","",IF($DQ$6="?",$DQ$6,$DQ$6)))))</f>
        <v>0</v>
      </c>
      <c r="DR17" s="787">
        <f>IF('ชื่อ-คะแนน'!$C16="","",IF('ชื่อ-คะแนน'!$D16="ออก","",IF('ชื่อ-คะแนน'!$D16="ย้าย","",IF('ชื่อ-คะแนน'!$D16="พัก","",IF($DR$6="?",$DR$6,$DR$6)))))</f>
        <v>0</v>
      </c>
      <c r="DS17" s="787">
        <f>IF('ชื่อ-คะแนน'!$C16="","",IF('ชื่อ-คะแนน'!$D16="ออก","",IF('ชื่อ-คะแนน'!$D16="ย้าย","",IF('ชื่อ-คะแนน'!$D16="พัก","",IF($DS$6="?",$DS$6,$DS$6)))))</f>
        <v>0</v>
      </c>
      <c r="DT17" s="788">
        <f>IF('ชื่อ-คะแนน'!$C16="","",IF('ชื่อ-คะแนน'!$D16="ออก","",IF('ชื่อ-คะแนน'!$D16="ย้าย","",IF('ชื่อ-คะแนน'!$D16="พัก","",IF($DT$6="?",$DT$6,$DT$6)))))</f>
        <v>0</v>
      </c>
      <c r="DU17" s="785"/>
      <c r="DV17" s="782">
        <f>IF('ชื่อ-คะแนน'!$C16="","",IF('ชื่อ-คะแนน'!$D16="ออก","",IF('ชื่อ-คะแนน'!$D16="ย้าย","",IF('ชื่อ-คะแนน'!$D16="พัก","",IF($DV$6="?",$DV$6,$DV$6)))))</f>
        <v>0</v>
      </c>
      <c r="DW17" s="783">
        <f>IF('ชื่อ-คะแนน'!$C16="","",IF('ชื่อ-คะแนน'!$D16="ออก","",IF('ชื่อ-คะแนน'!$D16="ย้าย","",IF('ชื่อ-คะแนน'!$D16="พัก","",IF($DW$6="?",$DW$6,$DW$6)))))</f>
        <v>0</v>
      </c>
      <c r="DX17" s="783">
        <f>IF('ชื่อ-คะแนน'!$C16="","",IF('ชื่อ-คะแนน'!$D16="ออก","",IF('ชื่อ-คะแนน'!$D16="ย้าย","",IF('ชื่อ-คะแนน'!$D16="พัก","",IF($DX$6="?",$DX$6,$DX$6)))))</f>
        <v>0</v>
      </c>
      <c r="DY17" s="783">
        <f>IF('ชื่อ-คะแนน'!$C16="","",IF('ชื่อ-คะแนน'!$D16="ออก","",IF('ชื่อ-คะแนน'!$D16="ย้าย","",IF('ชื่อ-คะแนน'!$D16="พัก","",IF($DY$6="?",$DY$6,$DY$6)))))</f>
        <v>0</v>
      </c>
      <c r="DZ17" s="784">
        <f>IF('ชื่อ-คะแนน'!$C16="","",IF('ชื่อ-คะแนน'!$D16="ออก","",IF('ชื่อ-คะแนน'!$D16="ย้าย","",IF('ชื่อ-คะแนน'!$D16="พัก","",IF($DZ$6="?",$DZ$6,$DZ$6)))))</f>
        <v>0</v>
      </c>
      <c r="EA17" s="785"/>
      <c r="EB17" s="782">
        <f>IF('ชื่อ-คะแนน'!$C16="","",IF('ชื่อ-คะแนน'!$D16="ออก","",IF('ชื่อ-คะแนน'!$D16="ย้าย","",IF('ชื่อ-คะแนน'!$D16="พัก","",IF($EB$6="?",$EB$6,$EB$6)))))</f>
        <v>0</v>
      </c>
      <c r="EC17" s="783">
        <f>IF('ชื่อ-คะแนน'!$C16="","",IF('ชื่อ-คะแนน'!$D16="ออก","",IF('ชื่อ-คะแนน'!$D16="ย้าย","",IF('ชื่อ-คะแนน'!$D16="พัก","",IF($EC$6="?",$EC$6,$EC$6)))))</f>
        <v>0</v>
      </c>
      <c r="ED17" s="783">
        <f>IF('ชื่อ-คะแนน'!$C16="","",IF('ชื่อ-คะแนน'!$D16="ออก","",IF('ชื่อ-คะแนน'!$D16="ย้าย","",IF('ชื่อ-คะแนน'!$D16="พัก","",IF($ED$6="?",$ED$6,$ED$6)))))</f>
        <v>0</v>
      </c>
      <c r="EE17" s="783">
        <f>IF('ชื่อ-คะแนน'!$C16="","",IF('ชื่อ-คะแนน'!$D16="ออก","",IF('ชื่อ-คะแนน'!$D16="ย้าย","",IF('ชื่อ-คะแนน'!$D16="พัก","",IF($EE$6="?",$EE$6,$EE$6)))))</f>
        <v>0</v>
      </c>
      <c r="EF17" s="784">
        <f>IF('ชื่อ-คะแนน'!$C16="","",IF('ชื่อ-คะแนน'!$D16="ออก","",IF('ชื่อ-คะแนน'!$D16="ย้าย","",IF('ชื่อ-คะแนน'!$D16="พัก","",IF($EF$6="?",$EF$6,$EF$6)))))</f>
        <v>0</v>
      </c>
      <c r="EG17" s="820"/>
      <c r="EH17" s="790" t="str">
        <f>IF('ชื่อ-คะแนน'!C16="","",COUNTIF(E17:DZ17,"ป")+COUNTIF(E17:DZ17,"ล")+COUNTIF(E17:DZ17,"ข")+COUNTIF(E17:DZ17,"ร")+COUNTIF(E17:DZ17,"อ")+COUNTIF(E17:DZ17,"ก")+COUNTIF(E17:DZ17,"ฟ")+COUNTIF(E17:DZ17,"ด")+COUNTIF(E17:DZ17,"ย"))&amp;IF('ชื่อ-คะแนน'!C16="","","/")&amp;IF('ชื่อ-คะแนน'!C16="","",SUM($F$6:$DZ$6)-SUM(F17:DZ17))</f>
        <v>0/1</v>
      </c>
      <c r="EI17" s="821">
        <f>IF('ชื่อ-คะแนน'!C16="","",COUNTIF(F17:EF17,"/")+SUM(F17:EF17))</f>
        <v>0</v>
      </c>
      <c r="EJ17" s="758"/>
      <c r="EK17" s="778" t="str">
        <f>IF('ชื่อ-คะแนน'!C16="","",IF(EI17=0,"",IF(EI17&gt;$EI$3-$EI$4,"-",$EI$3-$EI$4-EI17)))</f>
        <v/>
      </c>
      <c r="EL17" s="760" t="str">
        <f>IF('ชื่อ-คะแนน'!C16="","",IF(EI17=0,"",(EI17/$EI$3)*100))</f>
        <v/>
      </c>
      <c r="EM17" s="761" t="str">
        <f t="shared" si="1"/>
        <v>-</v>
      </c>
      <c r="EN17" s="762" t="str">
        <f t="shared" si="2"/>
        <v>-</v>
      </c>
      <c r="EP17" s="826"/>
      <c r="EQ17" s="827"/>
      <c r="ER17" s="827"/>
    </row>
    <row r="18" spans="1:149" s="141" customFormat="1" ht="18" customHeight="1" thickBot="1" x14ac:dyDescent="0.55000000000000004">
      <c r="A18" s="142">
        <f>'ชื่อ-คะแนน'!A17</f>
        <v>12</v>
      </c>
      <c r="B18" s="822" t="str">
        <f>'ชื่อ-คะแนน'!B17</f>
        <v>12717</v>
      </c>
      <c r="C18" s="1312" t="str">
        <f>'ชื่อ-คะแนน'!C17</f>
        <v>นางสาว ธัญญรัตน์  ธนศิริสกุลวงษ์</v>
      </c>
      <c r="D18" s="795" t="str">
        <f>'ชื่อ-คะแนน'!D17</f>
        <v>เรียน</v>
      </c>
      <c r="E18" s="781" t="str">
        <f>'ชื่อ-คะแนน'!E17</f>
        <v/>
      </c>
      <c r="F18" s="796">
        <f>IF('ชื่อ-คะแนน'!$C17="","",IF('ชื่อ-คะแนน'!$D17="ออก","",IF('ชื่อ-คะแนน'!$D17="ย้าย","",IF('ชื่อ-คะแนน'!$D17="พัก","",IF(F$6="?",F$6,F$6)))))</f>
        <v>0</v>
      </c>
      <c r="G18" s="797">
        <f>IF('ชื่อ-คะแนน'!C17="","",IF('ชื่อ-คะแนน'!$D17="ออก","",IF('ชื่อ-คะแนน'!$D17="ย้าย","",IF('ชื่อ-คะแนน'!$D17="พัก","",IF(G$6="?",G$6,G$6)))))</f>
        <v>0</v>
      </c>
      <c r="H18" s="797">
        <f>IF('ชื่อ-คะแนน'!C17="","",IF('ชื่อ-คะแนน'!$D17="ออก","",IF('ชื่อ-คะแนน'!$D17="ย้าย","",IF('ชื่อ-คะแนน'!$D17="พัก","",IF(H$6="?",H$6,H$6)))))</f>
        <v>0</v>
      </c>
      <c r="I18" s="797">
        <f>IF('ชื่อ-คะแนน'!G17="","",IF('ชื่อ-คะแนน'!$D17="ออก","",IF('ชื่อ-คะแนน'!$D17="ย้าย","",IF('ชื่อ-คะแนน'!$D17="พัก","",IF(I$6="?",I$6,$I$6)))))</f>
        <v>0</v>
      </c>
      <c r="J18" s="798">
        <f>IF('ชื่อ-คะแนน'!$C17="","",IF('ชื่อ-คะแนน'!$D17="ออก","",IF('ชื่อ-คะแนน'!$D17="ย้าย","",IF('ชื่อ-คะแนน'!$D17="พัก","",IF(J$6="?",J$6,J$6)))))</f>
        <v>0</v>
      </c>
      <c r="K18" s="799"/>
      <c r="L18" s="796">
        <f>IF('ชื่อ-คะแนน'!$C17="","",IF('ชื่อ-คะแนน'!$D17="ออก","",IF('ชื่อ-คะแนน'!$D17="ย้าย","",IF('ชื่อ-คะแนน'!$D17="พัก","",IF(L$6="?",L$6,L$6)))))</f>
        <v>0</v>
      </c>
      <c r="M18" s="797">
        <f>IF('ชื่อ-คะแนน'!$C17="","",IF('ชื่อ-คะแนน'!$D17="ออก","",IF('ชื่อ-คะแนน'!$D17="ย้าย","",IF('ชื่อ-คะแนน'!$D17="พัก","",IF(M$6="?",M$6,M$6)))))</f>
        <v>0</v>
      </c>
      <c r="N18" s="797">
        <f>IF('ชื่อ-คะแนน'!$C17="","",IF('ชื่อ-คะแนน'!$D17="ออก","",IF('ชื่อ-คะแนน'!$D17="ย้าย","",IF('ชื่อ-คะแนน'!$D17="พัก","",IF(N$6="?",N$6,N$6)))))</f>
        <v>0</v>
      </c>
      <c r="O18" s="797">
        <f>IF('ชื่อ-คะแนน'!$C17="","",IF('ชื่อ-คะแนน'!$D17="ออก","",IF('ชื่อ-คะแนน'!$D17="ย้าย","",IF('ชื่อ-คะแนน'!$D17="พัก","",IF(O$6="?",O$6,O$6)))))</f>
        <v>0</v>
      </c>
      <c r="P18" s="798">
        <f>IF('ชื่อ-คะแนน'!$C17="","",IF('ชื่อ-คะแนน'!$D17="ออก","",IF('ชื่อ-คะแนน'!$D17="ย้าย","",IF('ชื่อ-คะแนน'!$D17="พัก","",IF(P$6="?",P$6,P$6)))))</f>
        <v>0</v>
      </c>
      <c r="Q18" s="799"/>
      <c r="R18" s="796">
        <f>IF('ชื่อ-คะแนน'!$C17="","",IF('ชื่อ-คะแนน'!$D17="ออก","",IF('ชื่อ-คะแนน'!$D17="ย้าย","",IF('ชื่อ-คะแนน'!$D17="พัก","",IF(R$6="?",R$6,R$6)))))</f>
        <v>0</v>
      </c>
      <c r="S18" s="797">
        <f>IF('ชื่อ-คะแนน'!$C17="","",IF('ชื่อ-คะแนน'!$D17="ออก","",IF('ชื่อ-คะแนน'!$D17="ย้าย","",IF('ชื่อ-คะแนน'!$D17="พัก","",IF(S$6="?",S$6,S$6)))))</f>
        <v>0</v>
      </c>
      <c r="T18" s="797">
        <f>IF('ชื่อ-คะแนน'!$C17="","",IF('ชื่อ-คะแนน'!$D17="ออก","",IF('ชื่อ-คะแนน'!$D17="ย้าย","",IF('ชื่อ-คะแนน'!$D17="พัก","",IF(T$6="?",T$6,T$6)))))</f>
        <v>0</v>
      </c>
      <c r="U18" s="797">
        <f>IF('ชื่อ-คะแนน'!$C17="","",IF('ชื่อ-คะแนน'!$D17="ออก","",IF('ชื่อ-คะแนน'!$D17="ย้าย","",IF('ชื่อ-คะแนน'!$D17="พัก","",IF(U$6="?",U$6,U$6)))))</f>
        <v>0</v>
      </c>
      <c r="V18" s="798">
        <f>IF('ชื่อ-คะแนน'!$C17="","",IF('ชื่อ-คะแนน'!$D17="ออก","",IF('ชื่อ-คะแนน'!$D17="ย้าย","",IF('ชื่อ-คะแนน'!$D17="พัก","",IF(V$6="?",V$6,V$6)))))</f>
        <v>0</v>
      </c>
      <c r="W18" s="799"/>
      <c r="X18" s="796">
        <f>IF('ชื่อ-คะแนน'!$C17="","",IF('ชื่อ-คะแนน'!$D17="ออก","",IF('ชื่อ-คะแนน'!$D17="ย้าย","",IF('ชื่อ-คะแนน'!$D17="พัก","",IF(X$6="?",X$6,X$6)))))</f>
        <v>0</v>
      </c>
      <c r="Y18" s="797">
        <f>IF('ชื่อ-คะแนน'!$C17="","",IF('ชื่อ-คะแนน'!$D17="ออก","",IF('ชื่อ-คะแนน'!$D17="ย้าย","",IF('ชื่อ-คะแนน'!$D17="พัก","",IF(Y$6="?",Y$6,Y$6)))))</f>
        <v>0</v>
      </c>
      <c r="Z18" s="797">
        <f>IF('ชื่อ-คะแนน'!$C17="","",IF('ชื่อ-คะแนน'!$D17="ออก","",IF('ชื่อ-คะแนน'!$D17="ย้าย","",IF('ชื่อ-คะแนน'!$D17="พัก","",IF(Z$6="?",Z$6,Z$6)))))</f>
        <v>0</v>
      </c>
      <c r="AA18" s="797">
        <f>IF('ชื่อ-คะแนน'!$C17="","",IF('ชื่อ-คะแนน'!$D17="ออก","",IF('ชื่อ-คะแนน'!$D17="ย้าย","",IF('ชื่อ-คะแนน'!$D17="พัก","",IF(AA$6="?",AA$6,AA$6)))))</f>
        <v>0</v>
      </c>
      <c r="AB18" s="798">
        <f>IF('ชื่อ-คะแนน'!$C17="","",IF('ชื่อ-คะแนน'!$D17="ออก","",IF('ชื่อ-คะแนน'!$D17="ย้าย","",IF('ชื่อ-คะแนน'!$D17="พัก","",IF(AB$6="?",AB$6,AB$6)))))</f>
        <v>0</v>
      </c>
      <c r="AC18" s="799"/>
      <c r="AD18" s="796">
        <f>IF('ชื่อ-คะแนน'!$C17="","",IF('ชื่อ-คะแนน'!$D17="ออก","",IF('ชื่อ-คะแนน'!$D17="ย้าย","",IF('ชื่อ-คะแนน'!$D17="พัก","",IF(AD$6="?",AD$6,AD$6)))))</f>
        <v>0</v>
      </c>
      <c r="AE18" s="797">
        <f>IF('ชื่อ-คะแนน'!$C17="","",IF('ชื่อ-คะแนน'!$D17="ออก","",IF('ชื่อ-คะแนน'!$D17="ย้าย","",IF('ชื่อ-คะแนน'!$D17="พัก","",IF(AE$6="?",AE$6,AE$6)))))</f>
        <v>0</v>
      </c>
      <c r="AF18" s="797">
        <f>IF('ชื่อ-คะแนน'!$C17="","",IF('ชื่อ-คะแนน'!$D17="ออก","",IF('ชื่อ-คะแนน'!$D17="ย้าย","",IF('ชื่อ-คะแนน'!$D17="พัก","",IF(AF$6="?",AF$6,AF$6)))))</f>
        <v>0</v>
      </c>
      <c r="AG18" s="797">
        <f>IF('ชื่อ-คะแนน'!$C17="","",IF('ชื่อ-คะแนน'!$D17="ออก","",IF('ชื่อ-คะแนน'!$D17="ย้าย","",IF('ชื่อ-คะแนน'!$D17="พัก","",IF($AG$6="?",$AG$6,$AG$6)))))</f>
        <v>0</v>
      </c>
      <c r="AH18" s="798">
        <f>IF('ชื่อ-คะแนน'!$C17="","",IF('ชื่อ-คะแนน'!$D17="ออก","",IF('ชื่อ-คะแนน'!$D17="ย้าย","",IF('ชื่อ-คะแนน'!$D17="พัก","",IF($AH$6="?",$AH$6,$AH$6)))))</f>
        <v>0</v>
      </c>
      <c r="AI18" s="799"/>
      <c r="AJ18" s="796">
        <f>IF('ชื่อ-คะแนน'!$C17="","",IF('ชื่อ-คะแนน'!$D17="ออก","",IF('ชื่อ-คะแนน'!$D17="ย้าย","",IF('ชื่อ-คะแนน'!$D17="พัก","",IF($AJ$6="?",$AJ$6,$AJ$6)))))</f>
        <v>0</v>
      </c>
      <c r="AK18" s="797">
        <f>IF('ชื่อ-คะแนน'!$C17="","",IF('ชื่อ-คะแนน'!$D17="ออก","",IF('ชื่อ-คะแนน'!$D17="ย้าย","",IF('ชื่อ-คะแนน'!$D17="พัก","",IF($AK$6="?",$AK$6,$AK$6)))))</f>
        <v>0</v>
      </c>
      <c r="AL18" s="797">
        <f>IF('ชื่อ-คะแนน'!$C17="","",IF('ชื่อ-คะแนน'!$D17="ออก","",IF('ชื่อ-คะแนน'!$D17="ย้าย","",IF('ชื่อ-คะแนน'!$D17="พัก","",IF($AL$6="?",$AL$6,$AL$6)))))</f>
        <v>0</v>
      </c>
      <c r="AM18" s="797">
        <f>IF('ชื่อ-คะแนน'!$C17="","",IF('ชื่อ-คะแนน'!$D17="ออก","",IF('ชื่อ-คะแนน'!$D17="ย้าย","",IF('ชื่อ-คะแนน'!$D17="พัก","",IF($AM$6="?",$AM$6,$AM$6)))))</f>
        <v>0</v>
      </c>
      <c r="AN18" s="798">
        <f>IF('ชื่อ-คะแนน'!$C17="","",IF('ชื่อ-คะแนน'!$D17="ออก","",IF('ชื่อ-คะแนน'!$D17="ย้าย","",IF('ชื่อ-คะแนน'!$D17="พัก","",IF($AN$6="?",$AN$6,$AN$6)))))</f>
        <v>0</v>
      </c>
      <c r="AO18" s="799"/>
      <c r="AP18" s="796">
        <f>IF('ชื่อ-คะแนน'!$C17="","",IF('ชื่อ-คะแนน'!$D17="ออก","",IF('ชื่อ-คะแนน'!$D17="ย้าย","",IF('ชื่อ-คะแนน'!$D17="พัก","",IF($AP$6="?",$AP$6,$AP$6)))))</f>
        <v>0</v>
      </c>
      <c r="AQ18" s="797">
        <f>IF('ชื่อ-คะแนน'!$C17="","",IF('ชื่อ-คะแนน'!$D17="ออก","",IF('ชื่อ-คะแนน'!$D17="ย้าย","",IF('ชื่อ-คะแนน'!$D17="พัก","",IF($AQ$6="?",$AQ$6,$AQ$6)))))</f>
        <v>0</v>
      </c>
      <c r="AR18" s="797">
        <f>IF('ชื่อ-คะแนน'!$C17="","",IF('ชื่อ-คะแนน'!$D17="ออก","",IF('ชื่อ-คะแนน'!$D17="ย้าย","",IF('ชื่อ-คะแนน'!$D17="พัก","",IF($AR$6="?",$AR$6,$AR$6)))))</f>
        <v>0</v>
      </c>
      <c r="AS18" s="797">
        <f>IF('ชื่อ-คะแนน'!$C17="","",IF('ชื่อ-คะแนน'!$D17="ออก","",IF('ชื่อ-คะแนน'!$D17="ย้าย","",IF('ชื่อ-คะแนน'!$D17="พัก","",IF($AS$6="?",$AS$6,$AS$6)))))</f>
        <v>0</v>
      </c>
      <c r="AT18" s="798">
        <f>IF('ชื่อ-คะแนน'!$C17="","",IF('ชื่อ-คะแนน'!$D17="ออก","",IF('ชื่อ-คะแนน'!$D17="ย้าย","",IF('ชื่อ-คะแนน'!$D17="พัก","",IF($AT$6="?",$AT$6,$AT$6)))))</f>
        <v>0</v>
      </c>
      <c r="AU18" s="799"/>
      <c r="AV18" s="796">
        <f>IF('ชื่อ-คะแนน'!$C17="","",IF('ชื่อ-คะแนน'!$D17="ออก","",IF('ชื่อ-คะแนน'!$D17="ย้าย","",IF('ชื่อ-คะแนน'!$D17="พัก","",IF($AV$6="?",$AV$6,$AV$6)))))</f>
        <v>0</v>
      </c>
      <c r="AW18" s="797">
        <f>IF('ชื่อ-คะแนน'!$C17="","",IF('ชื่อ-คะแนน'!$D17="ออก","",IF('ชื่อ-คะแนน'!$D17="ย้าย","",IF('ชื่อ-คะแนน'!$D17="พัก","",IF($AW$6="?",$AW$6,$AW$6)))))</f>
        <v>0</v>
      </c>
      <c r="AX18" s="797">
        <f>IF('ชื่อ-คะแนน'!$C17="","",IF('ชื่อ-คะแนน'!$D17="ออก","",IF('ชื่อ-คะแนน'!$D17="ย้าย","",IF('ชื่อ-คะแนน'!$D17="พัก","",IF($AX$6="?",$AX$6,$AX$6)))))</f>
        <v>0</v>
      </c>
      <c r="AY18" s="797">
        <f>IF('ชื่อ-คะแนน'!$C17="","",IF('ชื่อ-คะแนน'!$D17="ออก","",IF('ชื่อ-คะแนน'!$D17="ย้าย","",IF('ชื่อ-คะแนน'!$D17="พัก","",IF($AY$6="?",$AY$6,$AY$6)))))</f>
        <v>0</v>
      </c>
      <c r="AZ18" s="798">
        <f>IF('ชื่อ-คะแนน'!$C17="","",IF('ชื่อ-คะแนน'!$D17="ออก","",IF('ชื่อ-คะแนน'!$D17="ย้าย","",IF('ชื่อ-คะแนน'!$D17="พัก","",IF($AZ$6="?",$AZ$6,$AZ$6)))))</f>
        <v>0</v>
      </c>
      <c r="BA18" s="799"/>
      <c r="BB18" s="1419">
        <f>IF('ชื่อ-คะแนน'!$C17="","",IF('ชื่อ-คะแนน'!$D17="ออก","",IF('ชื่อ-คะแนน'!$D17="ย้าย","",IF('ชื่อ-คะแนน'!$D17="พัก","",IF($BB$6="?",$BB$6,$BB$6)))))</f>
        <v>0</v>
      </c>
      <c r="BC18" s="1420">
        <f>IF('ชื่อ-คะแนน'!$C17="","",IF('ชื่อ-คะแนน'!$D17="ออก","",IF('ชื่อ-คะแนน'!$D17="ย้าย","",IF('ชื่อ-คะแนน'!$D17="พัก","",IF($BC$6="?",$BC$6,$BC$6)))))</f>
        <v>0</v>
      </c>
      <c r="BD18" s="1420">
        <f>IF('ชื่อ-คะแนน'!$C17="","",IF('ชื่อ-คะแนน'!$D17="ออก","",IF('ชื่อ-คะแนน'!$D17="ย้าย","",IF('ชื่อ-คะแนน'!$D17="พัก","",IF($BD$6="?",$BD$6,$BD$6)))))</f>
        <v>0</v>
      </c>
      <c r="BE18" s="1420">
        <f>IF('ชื่อ-คะแนน'!$C17="","",IF('ชื่อ-คะแนน'!$D17="ออก","",IF('ชื่อ-คะแนน'!$D17="ย้าย","",IF('ชื่อ-คะแนน'!$D17="พัก","",IF($BE$6="?",$BE$6,$BE$6)))))</f>
        <v>0</v>
      </c>
      <c r="BF18" s="1421">
        <f>IF('ชื่อ-คะแนน'!$C17="","",IF('ชื่อ-คะแนน'!$D17="ออก","",IF('ชื่อ-คะแนน'!$D17="ย้าย","",IF('ชื่อ-คะแนน'!$D17="พัก","",IF($BF$6="?",$BF$6,$BF$6)))))</f>
        <v>0</v>
      </c>
      <c r="BG18" s="799"/>
      <c r="BH18" s="800">
        <f>IF('ชื่อ-คะแนน'!$C17="","",IF('ชื่อ-คะแนน'!$D17="ออก","",IF('ชื่อ-คะแนน'!$D17="ย้าย","",IF('ชื่อ-คะแนน'!$D17="พัก","",IF($BH$6="?",$BH$6,$BH$6)))))</f>
        <v>0</v>
      </c>
      <c r="BI18" s="801">
        <f>IF('ชื่อ-คะแนน'!$C17="","",IF('ชื่อ-คะแนน'!$D17="ออก","",IF('ชื่อ-คะแนน'!$D17="ย้าย","",IF('ชื่อ-คะแนน'!$D17="พัก","",IF($BI$6="?",$BI$6,$BI$6)))))</f>
        <v>0</v>
      </c>
      <c r="BJ18" s="801">
        <f>IF('ชื่อ-คะแนน'!$C17="","",IF('ชื่อ-คะแนน'!$D17="ออก","",IF('ชื่อ-คะแนน'!$D17="ย้าย","",IF('ชื่อ-คะแนน'!$D17="พัก","",IF($BJ$6="?",$BJ$6,$BJ$6)))))</f>
        <v>0</v>
      </c>
      <c r="BK18" s="801">
        <f>IF('ชื่อ-คะแนน'!$C17="","",IF('ชื่อ-คะแนน'!$D17="ออก","",IF('ชื่อ-คะแนน'!$D17="ย้าย","",IF('ชื่อ-คะแนน'!$D17="พัก","",IF($BK$6="?",$BK$6,$BK$6)))))</f>
        <v>0</v>
      </c>
      <c r="BL18" s="802">
        <f>IF('ชื่อ-คะแนน'!$C17="","",IF('ชื่อ-คะแนน'!$D17="ออก","",IF('ชื่อ-คะแนน'!$D17="ย้าย","",IF('ชื่อ-คะแนน'!$D17="พัก","",IF($BL$6="?",$BL$6,$BL$6)))))</f>
        <v>0</v>
      </c>
      <c r="BM18" s="799"/>
      <c r="BN18" s="796">
        <f>IF('ชื่อ-คะแนน'!$C17="","",IF('ชื่อ-คะแนน'!$D17="ออก","",IF('ชื่อ-คะแนน'!$D17="ย้าย","",IF('ชื่อ-คะแนน'!$D17="พัก","",IF($BN$6="?",$BN$6,$BN$6)))))</f>
        <v>0</v>
      </c>
      <c r="BO18" s="797">
        <f>IF('ชื่อ-คะแนน'!$C17="","",IF('ชื่อ-คะแนน'!$D17="ออก","",IF('ชื่อ-คะแนน'!$D17="ย้าย","",IF('ชื่อ-คะแนน'!$D17="พัก","",IF($BO$6="?",$BO$6,$BO$6)))))</f>
        <v>0</v>
      </c>
      <c r="BP18" s="797">
        <f>IF('ชื่อ-คะแนน'!$C17="","",IF('ชื่อ-คะแนน'!$D17="ออก","",IF('ชื่อ-คะแนน'!$D17="ย้าย","",IF('ชื่อ-คะแนน'!$D17="พัก","",IF($BP$6="?",$BP$6,$BP$6)))))</f>
        <v>0</v>
      </c>
      <c r="BQ18" s="797">
        <f>IF('ชื่อ-คะแนน'!$C17="","",IF('ชื่อ-คะแนน'!$D17="ออก","",IF('ชื่อ-คะแนน'!$D17="ย้าย","",IF('ชื่อ-คะแนน'!$D17="พัก","",IF($BQ$6="?",$BQ$6,$BQ$6)))))</f>
        <v>0</v>
      </c>
      <c r="BR18" s="798">
        <f>IF('ชื่อ-คะแนน'!$C17="","",IF('ชื่อ-คะแนน'!$D17="ออก","",IF('ชื่อ-คะแนน'!$D17="ย้าย","",IF('ชื่อ-คะแนน'!$D17="พัก","",IF($BR$6="?",$BR$6,$BR$6)))))</f>
        <v>0</v>
      </c>
      <c r="BS18" s="799"/>
      <c r="BT18" s="796">
        <f>IF('ชื่อ-คะแนน'!$C17="","",IF('ชื่อ-คะแนน'!$D17="ออก","",IF('ชื่อ-คะแนน'!$D17="ย้าย","",IF('ชื่อ-คะแนน'!$D17="พัก","",IF($BT$6="?",$BT$6,$BT$6)))))</f>
        <v>0</v>
      </c>
      <c r="BU18" s="797">
        <f>IF('ชื่อ-คะแนน'!$C17="","",IF('ชื่อ-คะแนน'!$D17="ออก","",IF('ชื่อ-คะแนน'!$D17="ย้าย","",IF('ชื่อ-คะแนน'!$D17="พัก","",IF($BU$6="?",$BU$6,$BU$6)))))</f>
        <v>0</v>
      </c>
      <c r="BV18" s="797">
        <f>IF('ชื่อ-คะแนน'!$C17="","",IF('ชื่อ-คะแนน'!$D17="ออก","",IF('ชื่อ-คะแนน'!$D17="ย้าย","",IF('ชื่อ-คะแนน'!$D17="พัก","",IF($BV$6="?",$BV$6,$BV$6)))))</f>
        <v>0</v>
      </c>
      <c r="BW18" s="797">
        <f>IF('ชื่อ-คะแนน'!$C17="","",IF('ชื่อ-คะแนน'!$D17="ออก","",IF('ชื่อ-คะแนน'!$D17="ย้าย","",IF('ชื่อ-คะแนน'!$D17="พัก","",IF($BW$6="?",$BW$6,$BW$6)))))</f>
        <v>0</v>
      </c>
      <c r="BX18" s="798">
        <f>IF('ชื่อ-คะแนน'!$C17="","",IF('ชื่อ-คะแนน'!$D17="ออก","",IF('ชื่อ-คะแนน'!$D17="ย้าย","",IF('ชื่อ-คะแนน'!$D17="พัก","",IF($BX$6="?",$BX$6,$BX$6)))))</f>
        <v>0</v>
      </c>
      <c r="BY18" s="799"/>
      <c r="BZ18" s="796">
        <f>IF('ชื่อ-คะแนน'!$C17="","",IF('ชื่อ-คะแนน'!$D17="ออก","",IF('ชื่อ-คะแนน'!$D17="ย้าย","",IF('ชื่อ-คะแนน'!$D17="พัก","",IF($BZ$6="?",$BZ$6,$BZ$6)))))</f>
        <v>0</v>
      </c>
      <c r="CA18" s="797">
        <f>IF('ชื่อ-คะแนน'!$C17="","",IF('ชื่อ-คะแนน'!$D17="ออก","",IF('ชื่อ-คะแนน'!$D17="ย้าย","",IF('ชื่อ-คะแนน'!$D17="พัก","",IF($CA$6="?",$CA$6,$CA$6)))))</f>
        <v>0</v>
      </c>
      <c r="CB18" s="797">
        <f>IF('ชื่อ-คะแนน'!$C17="","",IF('ชื่อ-คะแนน'!$D17="ออก","",IF('ชื่อ-คะแนน'!$D17="ย้าย","",IF('ชื่อ-คะแนน'!$D17="พัก","",IF($CB$6="?",$CB$6,$CB$6)))))</f>
        <v>0</v>
      </c>
      <c r="CC18" s="797">
        <f>IF('ชื่อ-คะแนน'!$C17="","",IF('ชื่อ-คะแนน'!$D17="ออก","",IF('ชื่อ-คะแนน'!$D17="ย้าย","",IF('ชื่อ-คะแนน'!$D17="พัก","",IF($CC$6="?",$CC$6,$CC$6)))))</f>
        <v>0</v>
      </c>
      <c r="CD18" s="798">
        <f>IF('ชื่อ-คะแนน'!$C17="","",IF('ชื่อ-คะแนน'!$D17="ออก","",IF('ชื่อ-คะแนน'!$D17="ย้าย","",IF('ชื่อ-คะแนน'!$D17="พัก","",IF($CD$6="?",$CD$6,$CD$6)))))</f>
        <v>0</v>
      </c>
      <c r="CE18" s="799"/>
      <c r="CF18" s="796">
        <f>IF('ชื่อ-คะแนน'!$C17="","",IF('ชื่อ-คะแนน'!$D17="ออก","",IF('ชื่อ-คะแนน'!$D17="ย้าย","",IF('ชื่อ-คะแนน'!$D17="พัก","",IF($CF$6="?",$CF$6,$CF$6)))))</f>
        <v>0</v>
      </c>
      <c r="CG18" s="797">
        <f>IF('ชื่อ-คะแนน'!$C17="","",IF('ชื่อ-คะแนน'!$D17="ออก","",IF('ชื่อ-คะแนน'!$D17="ย้าย","",IF('ชื่อ-คะแนน'!$D17="พัก","",IF($CG$6="?",$CG$6,$CG$6)))))</f>
        <v>0</v>
      </c>
      <c r="CH18" s="797">
        <f>IF('ชื่อ-คะแนน'!$C17="","",IF('ชื่อ-คะแนน'!$D17="ออก","",IF('ชื่อ-คะแนน'!$D17="ย้าย","",IF('ชื่อ-คะแนน'!$D17="พัก","",IF($CH$6="?",$CH$6,$CH$6)))))</f>
        <v>0</v>
      </c>
      <c r="CI18" s="797">
        <f>IF('ชื่อ-คะแนน'!$C17="","",IF('ชื่อ-คะแนน'!$D17="ออก","",IF('ชื่อ-คะแนน'!$D17="ย้าย","",IF('ชื่อ-คะแนน'!$D17="พัก","",IF($CI$6="?",$CI$6,$CI$6)))))</f>
        <v>0</v>
      </c>
      <c r="CJ18" s="798">
        <f>IF('ชื่อ-คะแนน'!$C17="","",IF('ชื่อ-คะแนน'!$D17="ออก","",IF('ชื่อ-คะแนน'!$D17="ย้าย","",IF('ชื่อ-คะแนน'!$D17="พัก","",IF($CJ$6="?",$CJ$6,$CJ$6)))))</f>
        <v>0</v>
      </c>
      <c r="CK18" s="799"/>
      <c r="CL18" s="796">
        <f>IF('ชื่อ-คะแนน'!$C17="","",IF('ชื่อ-คะแนน'!$D17="ออก","",IF('ชื่อ-คะแนน'!$D17="ย้าย","",IF('ชื่อ-คะแนน'!$D17="พัก","",IF($CL$6="?",$CL$6,$CL$6)))))</f>
        <v>0</v>
      </c>
      <c r="CM18" s="797">
        <f>IF('ชื่อ-คะแนน'!$C17="","",IF('ชื่อ-คะแนน'!$D17="ออก","",IF('ชื่อ-คะแนน'!$D17="ย้าย","",IF('ชื่อ-คะแนน'!$D17="พัก","",IF($CM$6="?",$CM$6,$CM$6)))))</f>
        <v>0</v>
      </c>
      <c r="CN18" s="797">
        <f>IF('ชื่อ-คะแนน'!$C17="","",IF('ชื่อ-คะแนน'!$D17="ออก","",IF('ชื่อ-คะแนน'!$D17="ย้าย","",IF('ชื่อ-คะแนน'!$D17="พัก","",IF($CN$6="?",$CN$6,$CN$6)))))</f>
        <v>0</v>
      </c>
      <c r="CO18" s="797">
        <f>IF('ชื่อ-คะแนน'!$C17="","",IF('ชื่อ-คะแนน'!$D17="ออก","",IF('ชื่อ-คะแนน'!$D17="ย้าย","",IF('ชื่อ-คะแนน'!$D17="พัก","",IF($CO$6="?",$CO$6,$CO$6)))))</f>
        <v>0</v>
      </c>
      <c r="CP18" s="798">
        <f>IF('ชื่อ-คะแนน'!$C17="","",IF('ชื่อ-คะแนน'!$D17="ออก","",IF('ชื่อ-คะแนน'!$D17="ย้าย","",IF('ชื่อ-คะแนน'!$D17="พัก","",IF($CP$6="?",$CP$6,$CP$6)))))</f>
        <v>0</v>
      </c>
      <c r="CQ18" s="799"/>
      <c r="CR18" s="796">
        <f>IF('ชื่อ-คะแนน'!$C17="","",IF('ชื่อ-คะแนน'!$D17="ออก","",IF('ชื่อ-คะแนน'!$D17="ย้าย","",IF('ชื่อ-คะแนน'!$D17="พัก","",IF($CR$6="?",$CR$6,$CR$6)))))</f>
        <v>0</v>
      </c>
      <c r="CS18" s="797">
        <f>IF('ชื่อ-คะแนน'!$C17="","",IF('ชื่อ-คะแนน'!$D17="ออก","",IF('ชื่อ-คะแนน'!$D17="ย้าย","",IF('ชื่อ-คะแนน'!$D17="พัก","",IF($CS$6="?",$CS$6,$CS$6)))))</f>
        <v>0</v>
      </c>
      <c r="CT18" s="797">
        <f>IF('ชื่อ-คะแนน'!$C17="","",IF('ชื่อ-คะแนน'!$D17="ออก","",IF('ชื่อ-คะแนน'!$D17="ย้าย","",IF('ชื่อ-คะแนน'!$D17="พัก","",IF($CT$6="?",$CT$6,$CT$6)))))</f>
        <v>0</v>
      </c>
      <c r="CU18" s="797">
        <f>IF('ชื่อ-คะแนน'!$C17="","",IF('ชื่อ-คะแนน'!$D17="ออก","",IF('ชื่อ-คะแนน'!$D17="ย้าย","",IF('ชื่อ-คะแนน'!$D17="พัก","",IF($CU$6="?",$CU$6,$CU$6)))))</f>
        <v>0</v>
      </c>
      <c r="CV18" s="798">
        <f>IF('ชื่อ-คะแนน'!$C17="","",IF('ชื่อ-คะแนน'!$D17="ออก","",IF('ชื่อ-คะแนน'!$D17="ย้าย","",IF('ชื่อ-คะแนน'!$D17="พัก","",IF($CV$6="?",$CV$6,$CV$6)))))</f>
        <v>0</v>
      </c>
      <c r="CW18" s="799"/>
      <c r="CX18" s="796">
        <f>IF('ชื่อ-คะแนน'!$C17="","",IF('ชื่อ-คะแนน'!$D17="ออก","",IF('ชื่อ-คะแนน'!$D17="ย้าย","",IF('ชื่อ-คะแนน'!$D17="พัก","",IF($CX$6="?",$CX$6,$CX$6)))))</f>
        <v>0</v>
      </c>
      <c r="CY18" s="797">
        <f>IF('ชื่อ-คะแนน'!$C17="","",IF('ชื่อ-คะแนน'!$D17="ออก","",IF('ชื่อ-คะแนน'!$D17="ย้าย","",IF('ชื่อ-คะแนน'!$D17="พัก","",IF($CY$6="?",$CY$6,$CY$6)))))</f>
        <v>0</v>
      </c>
      <c r="CZ18" s="797">
        <f>IF('ชื่อ-คะแนน'!$C17="","",IF('ชื่อ-คะแนน'!$D17="ออก","",IF('ชื่อ-คะแนน'!$D17="ย้าย","",IF('ชื่อ-คะแนน'!$D17="พัก","",IF($CZ$6="?",$CZ$6,$CZ$6)))))</f>
        <v>0</v>
      </c>
      <c r="DA18" s="797">
        <f>IF('ชื่อ-คะแนน'!$C17="","",IF('ชื่อ-คะแนน'!$D17="ออก","",IF('ชื่อ-คะแนน'!$D17="ย้าย","",IF('ชื่อ-คะแนน'!$D17="พัก","",IF($DA$6="?",$DA$6,$DA$6)))))</f>
        <v>0</v>
      </c>
      <c r="DB18" s="798">
        <f>IF('ชื่อ-คะแนน'!$C17="","",IF('ชื่อ-คะแนน'!$D17="ออก","",IF('ชื่อ-คะแนน'!$D17="ย้าย","",IF('ชื่อ-คะแนน'!$D17="พัก","",IF($DB$6="?",$DB$6,$DB$6)))))</f>
        <v>0</v>
      </c>
      <c r="DC18" s="799"/>
      <c r="DD18" s="1419">
        <f>IF('ชื่อ-คะแนน'!$C17="","",IF('ชื่อ-คะแนน'!$D17="ออก","",IF('ชื่อ-คะแนน'!$D17="ย้าย","",IF('ชื่อ-คะแนน'!$D17="พัก","",IF($DD$6="?",$DD$6,$DD$6)))))</f>
        <v>0</v>
      </c>
      <c r="DE18" s="1420">
        <f>IF('ชื่อ-คะแนน'!$C17="","",IF('ชื่อ-คะแนน'!$D17="ออก","",IF('ชื่อ-คะแนน'!$D17="ย้าย","",IF('ชื่อ-คะแนน'!$D17="พัก","",IF($DE$6="?",$DE$6,$DE$6)))))</f>
        <v>0</v>
      </c>
      <c r="DF18" s="1420">
        <f>IF('ชื่อ-คะแนน'!$C17="","",IF('ชื่อ-คะแนน'!$D17="ออก","",IF('ชื่อ-คะแนน'!$D17="ย้าย","",IF('ชื่อ-คะแนน'!$D17="พัก","",IF($DF$6="?",$DF$6,$DF$6)))))</f>
        <v>0</v>
      </c>
      <c r="DG18" s="1420">
        <f>IF('ชื่อ-คะแนน'!$C17="","",IF('ชื่อ-คะแนน'!$D17="ออก","",IF('ชื่อ-คะแนน'!$D17="ย้าย","",IF('ชื่อ-คะแนน'!$D17="พัก","",IF($DG$6="?",$DG$6,$DG$6)))))</f>
        <v>0</v>
      </c>
      <c r="DH18" s="1421">
        <f>IF('ชื่อ-คะแนน'!$C17="","",IF('ชื่อ-คะแนน'!$D17="ออก","",IF('ชื่อ-คะแนน'!$D17="ย้าย","",IF('ชื่อ-คะแนน'!$D17="พัก","",IF($DH$6="?",$DH$6,$DH$6)))))</f>
        <v>0</v>
      </c>
      <c r="DI18" s="799"/>
      <c r="DJ18" s="796">
        <f>IF('ชื่อ-คะแนน'!$C17="","",IF('ชื่อ-คะแนน'!$D17="ออก","",IF('ชื่อ-คะแนน'!$D17="ย้าย","",IF('ชื่อ-คะแนน'!$D17="พัก","",IF($DJ$6="?",$DJ$6,$DJ$6)))))</f>
        <v>0</v>
      </c>
      <c r="DK18" s="797">
        <f>IF('ชื่อ-คะแนน'!$C17="","",IF('ชื่อ-คะแนน'!$D17="ออก","",IF('ชื่อ-คะแนน'!$D17="ย้าย","",IF('ชื่อ-คะแนน'!$D17="พัก","",IF($DK$6="?",$DK$6,$DK$6)))))</f>
        <v>0</v>
      </c>
      <c r="DL18" s="797">
        <f>IF('ชื่อ-คะแนน'!$C17="","",IF('ชื่อ-คะแนน'!$D17="ออก","",IF('ชื่อ-คะแนน'!$D17="ย้าย","",IF('ชื่อ-คะแนน'!$D17="พัก","",IF($DL$6="?",$DL$6,$DL$6)))))</f>
        <v>0</v>
      </c>
      <c r="DM18" s="797">
        <f>IF('ชื่อ-คะแนน'!$C17="","",IF('ชื่อ-คะแนน'!$D17="ออก","",IF('ชื่อ-คะแนน'!$D17="ย้าย","",IF('ชื่อ-คะแนน'!$D17="พัก","",IF($DM$6="?",$DM$6,$DM$6)))))</f>
        <v>0</v>
      </c>
      <c r="DN18" s="798">
        <f>IF('ชื่อ-คะแนน'!$C17="","",IF('ชื่อ-คะแนน'!$D17="ออก","",IF('ชื่อ-คะแนน'!$D17="ย้าย","",IF('ชื่อ-คะแนน'!$D17="พัก","",IF($DN$6="?",$DN$6,$DN$6)))))</f>
        <v>0</v>
      </c>
      <c r="DO18" s="799"/>
      <c r="DP18" s="800">
        <f>IF('ชื่อ-คะแนน'!$C17="","",IF('ชื่อ-คะแนน'!$D17="ออก","",IF('ชื่อ-คะแนน'!$D17="ย้าย","",IF('ชื่อ-คะแนน'!$D17="พัก","",IF($DP$6="?",$DP$6,$DP$6)))))</f>
        <v>0</v>
      </c>
      <c r="DQ18" s="801">
        <f>IF('ชื่อ-คะแนน'!$C17="","",IF('ชื่อ-คะแนน'!$D17="ออก","",IF('ชื่อ-คะแนน'!$D17="ย้าย","",IF('ชื่อ-คะแนน'!$D17="พัก","",IF($DQ$6="?",$DQ$6,$DQ$6)))))</f>
        <v>0</v>
      </c>
      <c r="DR18" s="801">
        <f>IF('ชื่อ-คะแนน'!$C17="","",IF('ชื่อ-คะแนน'!$D17="ออก","",IF('ชื่อ-คะแนน'!$D17="ย้าย","",IF('ชื่อ-คะแนน'!$D17="พัก","",IF($DR$6="?",$DR$6,$DR$6)))))</f>
        <v>0</v>
      </c>
      <c r="DS18" s="801">
        <f>IF('ชื่อ-คะแนน'!$C17="","",IF('ชื่อ-คะแนน'!$D17="ออก","",IF('ชื่อ-คะแนน'!$D17="ย้าย","",IF('ชื่อ-คะแนน'!$D17="พัก","",IF($DS$6="?",$DS$6,$DS$6)))))</f>
        <v>0</v>
      </c>
      <c r="DT18" s="802">
        <f>IF('ชื่อ-คะแนน'!$C17="","",IF('ชื่อ-คะแนน'!$D17="ออก","",IF('ชื่อ-คะแนน'!$D17="ย้าย","",IF('ชื่อ-คะแนน'!$D17="พัก","",IF($DT$6="?",$DT$6,$DT$6)))))</f>
        <v>0</v>
      </c>
      <c r="DU18" s="799"/>
      <c r="DV18" s="796">
        <f>IF('ชื่อ-คะแนน'!$C17="","",IF('ชื่อ-คะแนน'!$D17="ออก","",IF('ชื่อ-คะแนน'!$D17="ย้าย","",IF('ชื่อ-คะแนน'!$D17="พัก","",IF($DV$6="?",$DV$6,$DV$6)))))</f>
        <v>0</v>
      </c>
      <c r="DW18" s="797">
        <f>IF('ชื่อ-คะแนน'!$C17="","",IF('ชื่อ-คะแนน'!$D17="ออก","",IF('ชื่อ-คะแนน'!$D17="ย้าย","",IF('ชื่อ-คะแนน'!$D17="พัก","",IF($DW$6="?",$DW$6,$DW$6)))))</f>
        <v>0</v>
      </c>
      <c r="DX18" s="797">
        <f>IF('ชื่อ-คะแนน'!$C17="","",IF('ชื่อ-คะแนน'!$D17="ออก","",IF('ชื่อ-คะแนน'!$D17="ย้าย","",IF('ชื่อ-คะแนน'!$D17="พัก","",IF($DX$6="?",$DX$6,$DX$6)))))</f>
        <v>0</v>
      </c>
      <c r="DY18" s="797">
        <f>IF('ชื่อ-คะแนน'!$C17="","",IF('ชื่อ-คะแนน'!$D17="ออก","",IF('ชื่อ-คะแนน'!$D17="ย้าย","",IF('ชื่อ-คะแนน'!$D17="พัก","",IF($DY$6="?",$DY$6,$DY$6)))))</f>
        <v>0</v>
      </c>
      <c r="DZ18" s="798">
        <f>IF('ชื่อ-คะแนน'!$C17="","",IF('ชื่อ-คะแนน'!$D17="ออก","",IF('ชื่อ-คะแนน'!$D17="ย้าย","",IF('ชื่อ-คะแนน'!$D17="พัก","",IF($DZ$6="?",$DZ$6,$DZ$6)))))</f>
        <v>0</v>
      </c>
      <c r="EA18" s="799"/>
      <c r="EB18" s="796">
        <f>IF('ชื่อ-คะแนน'!$C17="","",IF('ชื่อ-คะแนน'!$D17="ออก","",IF('ชื่อ-คะแนน'!$D17="ย้าย","",IF('ชื่อ-คะแนน'!$D17="พัก","",IF($EB$6="?",$EB$6,$EB$6)))))</f>
        <v>0</v>
      </c>
      <c r="EC18" s="797">
        <f>IF('ชื่อ-คะแนน'!$C17="","",IF('ชื่อ-คะแนน'!$D17="ออก","",IF('ชื่อ-คะแนน'!$D17="ย้าย","",IF('ชื่อ-คะแนน'!$D17="พัก","",IF($EC$6="?",$EC$6,$EC$6)))))</f>
        <v>0</v>
      </c>
      <c r="ED18" s="797">
        <f>IF('ชื่อ-คะแนน'!$C17="","",IF('ชื่อ-คะแนน'!$D17="ออก","",IF('ชื่อ-คะแนน'!$D17="ย้าย","",IF('ชื่อ-คะแนน'!$D17="พัก","",IF($ED$6="?",$ED$6,$ED$6)))))</f>
        <v>0</v>
      </c>
      <c r="EE18" s="797">
        <f>IF('ชื่อ-คะแนน'!$C17="","",IF('ชื่อ-คะแนน'!$D17="ออก","",IF('ชื่อ-คะแนน'!$D17="ย้าย","",IF('ชื่อ-คะแนน'!$D17="พัก","",IF($EE$6="?",$EE$6,$EE$6)))))</f>
        <v>0</v>
      </c>
      <c r="EF18" s="798">
        <f>IF('ชื่อ-คะแนน'!$C17="","",IF('ชื่อ-คะแนน'!$D17="ออก","",IF('ชื่อ-คะแนน'!$D17="ย้าย","",IF('ชื่อ-คะแนน'!$D17="พัก","",IF($EF$6="?",$EF$6,$EF$6)))))</f>
        <v>0</v>
      </c>
      <c r="EG18" s="803"/>
      <c r="EH18" s="804" t="str">
        <f>IF('ชื่อ-คะแนน'!C17="","",COUNTIF(E18:DZ18,"ป")+COUNTIF(E18:DZ18,"ล")+COUNTIF(E18:DZ18,"ข")+COUNTIF(E18:DZ18,"ร")+COUNTIF(E18:DZ18,"อ")+COUNTIF(E18:DZ18,"ก")+COUNTIF(E18:DZ18,"ฟ")+COUNTIF(E18:DZ18,"ด")+COUNTIF(E18:DZ18,"ย"))&amp;IF('ชื่อ-คะแนน'!C17="","","/")&amp;IF('ชื่อ-คะแนน'!C17="","",SUM($F$6:$DZ$6)-SUM(F18:DZ18))</f>
        <v>0/1</v>
      </c>
      <c r="EI18" s="805">
        <f>IF('ชื่อ-คะแนน'!C17="","",COUNTIF(F18:EF18,"/")+SUM(F18:EF18))</f>
        <v>0</v>
      </c>
      <c r="EJ18" s="758"/>
      <c r="EK18" s="778" t="str">
        <f>IF('ชื่อ-คะแนน'!C17="","",IF(EI18=0,"",IF(EI18&gt;$EI$3-$EI$4,"-",$EI$3-$EI$4-EI18)))</f>
        <v/>
      </c>
      <c r="EL18" s="760" t="str">
        <f>IF('ชื่อ-คะแนน'!C17="","",IF(EI18=0,"",(EI18/$EI$3)*100))</f>
        <v/>
      </c>
      <c r="EM18" s="792" t="str">
        <f t="shared" si="1"/>
        <v>-</v>
      </c>
      <c r="EN18" s="793" t="str">
        <f t="shared" si="2"/>
        <v>-</v>
      </c>
      <c r="EP18" s="824"/>
      <c r="EQ18" s="824"/>
      <c r="ER18" s="824"/>
    </row>
    <row r="19" spans="1:149" s="141" customFormat="1" ht="18" customHeight="1" thickBot="1" x14ac:dyDescent="0.55000000000000004">
      <c r="A19" s="142">
        <f>'ชื่อ-คะแนน'!A18</f>
        <v>13</v>
      </c>
      <c r="B19" s="822" t="str">
        <f>'ชื่อ-คะแนน'!B18</f>
        <v>12718</v>
      </c>
      <c r="C19" s="1312" t="str">
        <f>'ชื่อ-คะแนน'!C18</f>
        <v>สามเณร นิติพงษ์  อินทร์แก้ว</v>
      </c>
      <c r="D19" s="795" t="str">
        <f>'ชื่อ-คะแนน'!D18</f>
        <v>เรียน</v>
      </c>
      <c r="E19" s="781" t="str">
        <f>'ชื่อ-คะแนน'!E18</f>
        <v/>
      </c>
      <c r="F19" s="796">
        <f>IF('ชื่อ-คะแนน'!$C18="","",IF('ชื่อ-คะแนน'!$D18="ออก","",IF('ชื่อ-คะแนน'!$D18="ย้าย","",IF('ชื่อ-คะแนน'!$D18="พัก","",IF(F$6="?",F$6,F$6)))))</f>
        <v>0</v>
      </c>
      <c r="G19" s="797">
        <f>IF('ชื่อ-คะแนน'!C18="","",IF('ชื่อ-คะแนน'!$D18="ออก","",IF('ชื่อ-คะแนน'!$D18="ย้าย","",IF('ชื่อ-คะแนน'!$D18="พัก","",IF(G$6="?",G$6,G$6)))))</f>
        <v>0</v>
      </c>
      <c r="H19" s="797">
        <f>IF('ชื่อ-คะแนน'!C18="","",IF('ชื่อ-คะแนน'!$D18="ออก","",IF('ชื่อ-คะแนน'!$D18="ย้าย","",IF('ชื่อ-คะแนน'!$D18="พัก","",IF(H$6="?",H$6,H$6)))))</f>
        <v>0</v>
      </c>
      <c r="I19" s="797">
        <f>IF('ชื่อ-คะแนน'!G18="","",IF('ชื่อ-คะแนน'!$D18="ออก","",IF('ชื่อ-คะแนน'!$D18="ย้าย","",IF('ชื่อ-คะแนน'!$D18="พัก","",IF(I$6="?",I$6,$I$6)))))</f>
        <v>0</v>
      </c>
      <c r="J19" s="798">
        <f>IF('ชื่อ-คะแนน'!$C18="","",IF('ชื่อ-คะแนน'!$D18="ออก","",IF('ชื่อ-คะแนน'!$D18="ย้าย","",IF('ชื่อ-คะแนน'!$D18="พัก","",IF(J$6="?",J$6,J$6)))))</f>
        <v>0</v>
      </c>
      <c r="K19" s="799"/>
      <c r="L19" s="796">
        <f>IF('ชื่อ-คะแนน'!$C18="","",IF('ชื่อ-คะแนน'!$D18="ออก","",IF('ชื่อ-คะแนน'!$D18="ย้าย","",IF('ชื่อ-คะแนน'!$D18="พัก","",IF(L$6="?",L$6,L$6)))))</f>
        <v>0</v>
      </c>
      <c r="M19" s="797">
        <f>IF('ชื่อ-คะแนน'!$C18="","",IF('ชื่อ-คะแนน'!$D18="ออก","",IF('ชื่อ-คะแนน'!$D18="ย้าย","",IF('ชื่อ-คะแนน'!$D18="พัก","",IF(M$6="?",M$6,M$6)))))</f>
        <v>0</v>
      </c>
      <c r="N19" s="797">
        <f>IF('ชื่อ-คะแนน'!$C18="","",IF('ชื่อ-คะแนน'!$D18="ออก","",IF('ชื่อ-คะแนน'!$D18="ย้าย","",IF('ชื่อ-คะแนน'!$D18="พัก","",IF(N$6="?",N$6,N$6)))))</f>
        <v>0</v>
      </c>
      <c r="O19" s="797">
        <f>IF('ชื่อ-คะแนน'!$C18="","",IF('ชื่อ-คะแนน'!$D18="ออก","",IF('ชื่อ-คะแนน'!$D18="ย้าย","",IF('ชื่อ-คะแนน'!$D18="พัก","",IF(O$6="?",O$6,O$6)))))</f>
        <v>0</v>
      </c>
      <c r="P19" s="798">
        <f>IF('ชื่อ-คะแนน'!$C18="","",IF('ชื่อ-คะแนน'!$D18="ออก","",IF('ชื่อ-คะแนน'!$D18="ย้าย","",IF('ชื่อ-คะแนน'!$D18="พัก","",IF(P$6="?",P$6,P$6)))))</f>
        <v>0</v>
      </c>
      <c r="Q19" s="799"/>
      <c r="R19" s="796">
        <f>IF('ชื่อ-คะแนน'!$C18="","",IF('ชื่อ-คะแนน'!$D18="ออก","",IF('ชื่อ-คะแนน'!$D18="ย้าย","",IF('ชื่อ-คะแนน'!$D18="พัก","",IF(R$6="?",R$6,R$6)))))</f>
        <v>0</v>
      </c>
      <c r="S19" s="797">
        <f>IF('ชื่อ-คะแนน'!$C18="","",IF('ชื่อ-คะแนน'!$D18="ออก","",IF('ชื่อ-คะแนน'!$D18="ย้าย","",IF('ชื่อ-คะแนน'!$D18="พัก","",IF(S$6="?",S$6,S$6)))))</f>
        <v>0</v>
      </c>
      <c r="T19" s="797">
        <f>IF('ชื่อ-คะแนน'!$C18="","",IF('ชื่อ-คะแนน'!$D18="ออก","",IF('ชื่อ-คะแนน'!$D18="ย้าย","",IF('ชื่อ-คะแนน'!$D18="พัก","",IF(T$6="?",T$6,T$6)))))</f>
        <v>0</v>
      </c>
      <c r="U19" s="797">
        <f>IF('ชื่อ-คะแนน'!$C18="","",IF('ชื่อ-คะแนน'!$D18="ออก","",IF('ชื่อ-คะแนน'!$D18="ย้าย","",IF('ชื่อ-คะแนน'!$D18="พัก","",IF(U$6="?",U$6,U$6)))))</f>
        <v>0</v>
      </c>
      <c r="V19" s="798">
        <f>IF('ชื่อ-คะแนน'!$C18="","",IF('ชื่อ-คะแนน'!$D18="ออก","",IF('ชื่อ-คะแนน'!$D18="ย้าย","",IF('ชื่อ-คะแนน'!$D18="พัก","",IF(V$6="?",V$6,V$6)))))</f>
        <v>0</v>
      </c>
      <c r="W19" s="799"/>
      <c r="X19" s="796">
        <f>IF('ชื่อ-คะแนน'!$C18="","",IF('ชื่อ-คะแนน'!$D18="ออก","",IF('ชื่อ-คะแนน'!$D18="ย้าย","",IF('ชื่อ-คะแนน'!$D18="พัก","",IF(X$6="?",X$6,X$6)))))</f>
        <v>0</v>
      </c>
      <c r="Y19" s="797">
        <f>IF('ชื่อ-คะแนน'!$C18="","",IF('ชื่อ-คะแนน'!$D18="ออก","",IF('ชื่อ-คะแนน'!$D18="ย้าย","",IF('ชื่อ-คะแนน'!$D18="พัก","",IF(Y$6="?",Y$6,Y$6)))))</f>
        <v>0</v>
      </c>
      <c r="Z19" s="797">
        <f>IF('ชื่อ-คะแนน'!$C18="","",IF('ชื่อ-คะแนน'!$D18="ออก","",IF('ชื่อ-คะแนน'!$D18="ย้าย","",IF('ชื่อ-คะแนน'!$D18="พัก","",IF(Z$6="?",Z$6,Z$6)))))</f>
        <v>0</v>
      </c>
      <c r="AA19" s="797">
        <f>IF('ชื่อ-คะแนน'!$C18="","",IF('ชื่อ-คะแนน'!$D18="ออก","",IF('ชื่อ-คะแนน'!$D18="ย้าย","",IF('ชื่อ-คะแนน'!$D18="พัก","",IF(AA$6="?",AA$6,AA$6)))))</f>
        <v>0</v>
      </c>
      <c r="AB19" s="798">
        <f>IF('ชื่อ-คะแนน'!$C18="","",IF('ชื่อ-คะแนน'!$D18="ออก","",IF('ชื่อ-คะแนน'!$D18="ย้าย","",IF('ชื่อ-คะแนน'!$D18="พัก","",IF(AB$6="?",AB$6,AB$6)))))</f>
        <v>0</v>
      </c>
      <c r="AC19" s="799"/>
      <c r="AD19" s="796">
        <f>IF('ชื่อ-คะแนน'!$C18="","",IF('ชื่อ-คะแนน'!$D18="ออก","",IF('ชื่อ-คะแนน'!$D18="ย้าย","",IF('ชื่อ-คะแนน'!$D18="พัก","",IF(AD$6="?",AD$6,AD$6)))))</f>
        <v>0</v>
      </c>
      <c r="AE19" s="797">
        <f>IF('ชื่อ-คะแนน'!$C18="","",IF('ชื่อ-คะแนน'!$D18="ออก","",IF('ชื่อ-คะแนน'!$D18="ย้าย","",IF('ชื่อ-คะแนน'!$D18="พัก","",IF(AE$6="?",AE$6,AE$6)))))</f>
        <v>0</v>
      </c>
      <c r="AF19" s="797">
        <f>IF('ชื่อ-คะแนน'!$C18="","",IF('ชื่อ-คะแนน'!$D18="ออก","",IF('ชื่อ-คะแนน'!$D18="ย้าย","",IF('ชื่อ-คะแนน'!$D18="พัก","",IF(AF$6="?",AF$6,AF$6)))))</f>
        <v>0</v>
      </c>
      <c r="AG19" s="797">
        <f>IF('ชื่อ-คะแนน'!$C18="","",IF('ชื่อ-คะแนน'!$D18="ออก","",IF('ชื่อ-คะแนน'!$D18="ย้าย","",IF('ชื่อ-คะแนน'!$D18="พัก","",IF($AG$6="?",$AG$6,$AG$6)))))</f>
        <v>0</v>
      </c>
      <c r="AH19" s="798">
        <f>IF('ชื่อ-คะแนน'!$C18="","",IF('ชื่อ-คะแนน'!$D18="ออก","",IF('ชื่อ-คะแนน'!$D18="ย้าย","",IF('ชื่อ-คะแนน'!$D18="พัก","",IF($AH$6="?",$AH$6,$AH$6)))))</f>
        <v>0</v>
      </c>
      <c r="AI19" s="799"/>
      <c r="AJ19" s="796">
        <f>IF('ชื่อ-คะแนน'!$C18="","",IF('ชื่อ-คะแนน'!$D18="ออก","",IF('ชื่อ-คะแนน'!$D18="ย้าย","",IF('ชื่อ-คะแนน'!$D18="พัก","",IF($AJ$6="?",$AJ$6,$AJ$6)))))</f>
        <v>0</v>
      </c>
      <c r="AK19" s="797">
        <f>IF('ชื่อ-คะแนน'!$C18="","",IF('ชื่อ-คะแนน'!$D18="ออก","",IF('ชื่อ-คะแนน'!$D18="ย้าย","",IF('ชื่อ-คะแนน'!$D18="พัก","",IF($AK$6="?",$AK$6,$AK$6)))))</f>
        <v>0</v>
      </c>
      <c r="AL19" s="797">
        <f>IF('ชื่อ-คะแนน'!$C18="","",IF('ชื่อ-คะแนน'!$D18="ออก","",IF('ชื่อ-คะแนน'!$D18="ย้าย","",IF('ชื่อ-คะแนน'!$D18="พัก","",IF($AL$6="?",$AL$6,$AL$6)))))</f>
        <v>0</v>
      </c>
      <c r="AM19" s="797">
        <f>IF('ชื่อ-คะแนน'!$C18="","",IF('ชื่อ-คะแนน'!$D18="ออก","",IF('ชื่อ-คะแนน'!$D18="ย้าย","",IF('ชื่อ-คะแนน'!$D18="พัก","",IF($AM$6="?",$AM$6,$AM$6)))))</f>
        <v>0</v>
      </c>
      <c r="AN19" s="798">
        <f>IF('ชื่อ-คะแนน'!$C18="","",IF('ชื่อ-คะแนน'!$D18="ออก","",IF('ชื่อ-คะแนน'!$D18="ย้าย","",IF('ชื่อ-คะแนน'!$D18="พัก","",IF($AN$6="?",$AN$6,$AN$6)))))</f>
        <v>0</v>
      </c>
      <c r="AO19" s="799"/>
      <c r="AP19" s="796">
        <f>IF('ชื่อ-คะแนน'!$C18="","",IF('ชื่อ-คะแนน'!$D18="ออก","",IF('ชื่อ-คะแนน'!$D18="ย้าย","",IF('ชื่อ-คะแนน'!$D18="พัก","",IF($AP$6="?",$AP$6,$AP$6)))))</f>
        <v>0</v>
      </c>
      <c r="AQ19" s="797">
        <f>IF('ชื่อ-คะแนน'!$C18="","",IF('ชื่อ-คะแนน'!$D18="ออก","",IF('ชื่อ-คะแนน'!$D18="ย้าย","",IF('ชื่อ-คะแนน'!$D18="พัก","",IF($AQ$6="?",$AQ$6,$AQ$6)))))</f>
        <v>0</v>
      </c>
      <c r="AR19" s="797">
        <f>IF('ชื่อ-คะแนน'!$C18="","",IF('ชื่อ-คะแนน'!$D18="ออก","",IF('ชื่อ-คะแนน'!$D18="ย้าย","",IF('ชื่อ-คะแนน'!$D18="พัก","",IF($AR$6="?",$AR$6,$AR$6)))))</f>
        <v>0</v>
      </c>
      <c r="AS19" s="797">
        <f>IF('ชื่อ-คะแนน'!$C18="","",IF('ชื่อ-คะแนน'!$D18="ออก","",IF('ชื่อ-คะแนน'!$D18="ย้าย","",IF('ชื่อ-คะแนน'!$D18="พัก","",IF($AS$6="?",$AS$6,$AS$6)))))</f>
        <v>0</v>
      </c>
      <c r="AT19" s="798">
        <f>IF('ชื่อ-คะแนน'!$C18="","",IF('ชื่อ-คะแนน'!$D18="ออก","",IF('ชื่อ-คะแนน'!$D18="ย้าย","",IF('ชื่อ-คะแนน'!$D18="พัก","",IF($AT$6="?",$AT$6,$AT$6)))))</f>
        <v>0</v>
      </c>
      <c r="AU19" s="799"/>
      <c r="AV19" s="796">
        <f>IF('ชื่อ-คะแนน'!$C18="","",IF('ชื่อ-คะแนน'!$D18="ออก","",IF('ชื่อ-คะแนน'!$D18="ย้าย","",IF('ชื่อ-คะแนน'!$D18="พัก","",IF($AV$6="?",$AV$6,$AV$6)))))</f>
        <v>0</v>
      </c>
      <c r="AW19" s="797">
        <f>IF('ชื่อ-คะแนน'!$C18="","",IF('ชื่อ-คะแนน'!$D18="ออก","",IF('ชื่อ-คะแนน'!$D18="ย้าย","",IF('ชื่อ-คะแนน'!$D18="พัก","",IF($AW$6="?",$AW$6,$AW$6)))))</f>
        <v>0</v>
      </c>
      <c r="AX19" s="797">
        <f>IF('ชื่อ-คะแนน'!$C18="","",IF('ชื่อ-คะแนน'!$D18="ออก","",IF('ชื่อ-คะแนน'!$D18="ย้าย","",IF('ชื่อ-คะแนน'!$D18="พัก","",IF($AX$6="?",$AX$6,$AX$6)))))</f>
        <v>0</v>
      </c>
      <c r="AY19" s="797">
        <f>IF('ชื่อ-คะแนน'!$C18="","",IF('ชื่อ-คะแนน'!$D18="ออก","",IF('ชื่อ-คะแนน'!$D18="ย้าย","",IF('ชื่อ-คะแนน'!$D18="พัก","",IF($AY$6="?",$AY$6,$AY$6)))))</f>
        <v>0</v>
      </c>
      <c r="AZ19" s="798">
        <f>IF('ชื่อ-คะแนน'!$C18="","",IF('ชื่อ-คะแนน'!$D18="ออก","",IF('ชื่อ-คะแนน'!$D18="ย้าย","",IF('ชื่อ-คะแนน'!$D18="พัก","",IF($AZ$6="?",$AZ$6,$AZ$6)))))</f>
        <v>0</v>
      </c>
      <c r="BA19" s="799"/>
      <c r="BB19" s="1419">
        <f>IF('ชื่อ-คะแนน'!$C18="","",IF('ชื่อ-คะแนน'!$D18="ออก","",IF('ชื่อ-คะแนน'!$D18="ย้าย","",IF('ชื่อ-คะแนน'!$D18="พัก","",IF($BB$6="?",$BB$6,$BB$6)))))</f>
        <v>0</v>
      </c>
      <c r="BC19" s="1420">
        <f>IF('ชื่อ-คะแนน'!$C18="","",IF('ชื่อ-คะแนน'!$D18="ออก","",IF('ชื่อ-คะแนน'!$D18="ย้าย","",IF('ชื่อ-คะแนน'!$D18="พัก","",IF($BC$6="?",$BC$6,$BC$6)))))</f>
        <v>0</v>
      </c>
      <c r="BD19" s="1420">
        <f>IF('ชื่อ-คะแนน'!$C18="","",IF('ชื่อ-คะแนน'!$D18="ออก","",IF('ชื่อ-คะแนน'!$D18="ย้าย","",IF('ชื่อ-คะแนน'!$D18="พัก","",IF($BD$6="?",$BD$6,$BD$6)))))</f>
        <v>0</v>
      </c>
      <c r="BE19" s="1420">
        <f>IF('ชื่อ-คะแนน'!$C18="","",IF('ชื่อ-คะแนน'!$D18="ออก","",IF('ชื่อ-คะแนน'!$D18="ย้าย","",IF('ชื่อ-คะแนน'!$D18="พัก","",IF($BE$6="?",$BE$6,$BE$6)))))</f>
        <v>0</v>
      </c>
      <c r="BF19" s="1421">
        <f>IF('ชื่อ-คะแนน'!$C18="","",IF('ชื่อ-คะแนน'!$D18="ออก","",IF('ชื่อ-คะแนน'!$D18="ย้าย","",IF('ชื่อ-คะแนน'!$D18="พัก","",IF($BF$6="?",$BF$6,$BF$6)))))</f>
        <v>0</v>
      </c>
      <c r="BG19" s="799"/>
      <c r="BH19" s="800">
        <f>IF('ชื่อ-คะแนน'!$C18="","",IF('ชื่อ-คะแนน'!$D18="ออก","",IF('ชื่อ-คะแนน'!$D18="ย้าย","",IF('ชื่อ-คะแนน'!$D18="พัก","",IF($BH$6="?",$BH$6,$BH$6)))))</f>
        <v>0</v>
      </c>
      <c r="BI19" s="801">
        <f>IF('ชื่อ-คะแนน'!$C18="","",IF('ชื่อ-คะแนน'!$D18="ออก","",IF('ชื่อ-คะแนน'!$D18="ย้าย","",IF('ชื่อ-คะแนน'!$D18="พัก","",IF($BI$6="?",$BI$6,$BI$6)))))</f>
        <v>0</v>
      </c>
      <c r="BJ19" s="801">
        <f>IF('ชื่อ-คะแนน'!$C18="","",IF('ชื่อ-คะแนน'!$D18="ออก","",IF('ชื่อ-คะแนน'!$D18="ย้าย","",IF('ชื่อ-คะแนน'!$D18="พัก","",IF($BJ$6="?",$BJ$6,$BJ$6)))))</f>
        <v>0</v>
      </c>
      <c r="BK19" s="801">
        <f>IF('ชื่อ-คะแนน'!$C18="","",IF('ชื่อ-คะแนน'!$D18="ออก","",IF('ชื่อ-คะแนน'!$D18="ย้าย","",IF('ชื่อ-คะแนน'!$D18="พัก","",IF($BK$6="?",$BK$6,$BK$6)))))</f>
        <v>0</v>
      </c>
      <c r="BL19" s="802">
        <f>IF('ชื่อ-คะแนน'!$C18="","",IF('ชื่อ-คะแนน'!$D18="ออก","",IF('ชื่อ-คะแนน'!$D18="ย้าย","",IF('ชื่อ-คะแนน'!$D18="พัก","",IF($BL$6="?",$BL$6,$BL$6)))))</f>
        <v>0</v>
      </c>
      <c r="BM19" s="799"/>
      <c r="BN19" s="796">
        <f>IF('ชื่อ-คะแนน'!$C18="","",IF('ชื่อ-คะแนน'!$D18="ออก","",IF('ชื่อ-คะแนน'!$D18="ย้าย","",IF('ชื่อ-คะแนน'!$D18="พัก","",IF($BN$6="?",$BN$6,$BN$6)))))</f>
        <v>0</v>
      </c>
      <c r="BO19" s="797">
        <f>IF('ชื่อ-คะแนน'!$C18="","",IF('ชื่อ-คะแนน'!$D18="ออก","",IF('ชื่อ-คะแนน'!$D18="ย้าย","",IF('ชื่อ-คะแนน'!$D18="พัก","",IF($BO$6="?",$BO$6,$BO$6)))))</f>
        <v>0</v>
      </c>
      <c r="BP19" s="797">
        <f>IF('ชื่อ-คะแนน'!$C18="","",IF('ชื่อ-คะแนน'!$D18="ออก","",IF('ชื่อ-คะแนน'!$D18="ย้าย","",IF('ชื่อ-คะแนน'!$D18="พัก","",IF($BP$6="?",$BP$6,$BP$6)))))</f>
        <v>0</v>
      </c>
      <c r="BQ19" s="797">
        <f>IF('ชื่อ-คะแนน'!$C18="","",IF('ชื่อ-คะแนน'!$D18="ออก","",IF('ชื่อ-คะแนน'!$D18="ย้าย","",IF('ชื่อ-คะแนน'!$D18="พัก","",IF($BQ$6="?",$BQ$6,$BQ$6)))))</f>
        <v>0</v>
      </c>
      <c r="BR19" s="798">
        <f>IF('ชื่อ-คะแนน'!$C18="","",IF('ชื่อ-คะแนน'!$D18="ออก","",IF('ชื่อ-คะแนน'!$D18="ย้าย","",IF('ชื่อ-คะแนน'!$D18="พัก","",IF($BR$6="?",$BR$6,$BR$6)))))</f>
        <v>0</v>
      </c>
      <c r="BS19" s="799"/>
      <c r="BT19" s="796">
        <f>IF('ชื่อ-คะแนน'!$C18="","",IF('ชื่อ-คะแนน'!$D18="ออก","",IF('ชื่อ-คะแนน'!$D18="ย้าย","",IF('ชื่อ-คะแนน'!$D18="พัก","",IF($BT$6="?",$BT$6,$BT$6)))))</f>
        <v>0</v>
      </c>
      <c r="BU19" s="797">
        <f>IF('ชื่อ-คะแนน'!$C18="","",IF('ชื่อ-คะแนน'!$D18="ออก","",IF('ชื่อ-คะแนน'!$D18="ย้าย","",IF('ชื่อ-คะแนน'!$D18="พัก","",IF($BU$6="?",$BU$6,$BU$6)))))</f>
        <v>0</v>
      </c>
      <c r="BV19" s="797">
        <f>IF('ชื่อ-คะแนน'!$C18="","",IF('ชื่อ-คะแนน'!$D18="ออก","",IF('ชื่อ-คะแนน'!$D18="ย้าย","",IF('ชื่อ-คะแนน'!$D18="พัก","",IF($BV$6="?",$BV$6,$BV$6)))))</f>
        <v>0</v>
      </c>
      <c r="BW19" s="797">
        <f>IF('ชื่อ-คะแนน'!$C18="","",IF('ชื่อ-คะแนน'!$D18="ออก","",IF('ชื่อ-คะแนน'!$D18="ย้าย","",IF('ชื่อ-คะแนน'!$D18="พัก","",IF($BW$6="?",$BW$6,$BW$6)))))</f>
        <v>0</v>
      </c>
      <c r="BX19" s="798">
        <f>IF('ชื่อ-คะแนน'!$C18="","",IF('ชื่อ-คะแนน'!$D18="ออก","",IF('ชื่อ-คะแนน'!$D18="ย้าย","",IF('ชื่อ-คะแนน'!$D18="พัก","",IF($BX$6="?",$BX$6,$BX$6)))))</f>
        <v>0</v>
      </c>
      <c r="BY19" s="799"/>
      <c r="BZ19" s="796">
        <f>IF('ชื่อ-คะแนน'!$C18="","",IF('ชื่อ-คะแนน'!$D18="ออก","",IF('ชื่อ-คะแนน'!$D18="ย้าย","",IF('ชื่อ-คะแนน'!$D18="พัก","",IF($BZ$6="?",$BZ$6,$BZ$6)))))</f>
        <v>0</v>
      </c>
      <c r="CA19" s="797">
        <f>IF('ชื่อ-คะแนน'!$C18="","",IF('ชื่อ-คะแนน'!$D18="ออก","",IF('ชื่อ-คะแนน'!$D18="ย้าย","",IF('ชื่อ-คะแนน'!$D18="พัก","",IF($CA$6="?",$CA$6,$CA$6)))))</f>
        <v>0</v>
      </c>
      <c r="CB19" s="797">
        <f>IF('ชื่อ-คะแนน'!$C18="","",IF('ชื่อ-คะแนน'!$D18="ออก","",IF('ชื่อ-คะแนน'!$D18="ย้าย","",IF('ชื่อ-คะแนน'!$D18="พัก","",IF($CB$6="?",$CB$6,$CB$6)))))</f>
        <v>0</v>
      </c>
      <c r="CC19" s="797">
        <f>IF('ชื่อ-คะแนน'!$C18="","",IF('ชื่อ-คะแนน'!$D18="ออก","",IF('ชื่อ-คะแนน'!$D18="ย้าย","",IF('ชื่อ-คะแนน'!$D18="พัก","",IF($CC$6="?",$CC$6,$CC$6)))))</f>
        <v>0</v>
      </c>
      <c r="CD19" s="798">
        <f>IF('ชื่อ-คะแนน'!$C18="","",IF('ชื่อ-คะแนน'!$D18="ออก","",IF('ชื่อ-คะแนน'!$D18="ย้าย","",IF('ชื่อ-คะแนน'!$D18="พัก","",IF($CD$6="?",$CD$6,$CD$6)))))</f>
        <v>0</v>
      </c>
      <c r="CE19" s="799"/>
      <c r="CF19" s="796">
        <f>IF('ชื่อ-คะแนน'!$C18="","",IF('ชื่อ-คะแนน'!$D18="ออก","",IF('ชื่อ-คะแนน'!$D18="ย้าย","",IF('ชื่อ-คะแนน'!$D18="พัก","",IF($CF$6="?",$CF$6,$CF$6)))))</f>
        <v>0</v>
      </c>
      <c r="CG19" s="797">
        <f>IF('ชื่อ-คะแนน'!$C18="","",IF('ชื่อ-คะแนน'!$D18="ออก","",IF('ชื่อ-คะแนน'!$D18="ย้าย","",IF('ชื่อ-คะแนน'!$D18="พัก","",IF($CG$6="?",$CG$6,$CG$6)))))</f>
        <v>0</v>
      </c>
      <c r="CH19" s="797">
        <f>IF('ชื่อ-คะแนน'!$C18="","",IF('ชื่อ-คะแนน'!$D18="ออก","",IF('ชื่อ-คะแนน'!$D18="ย้าย","",IF('ชื่อ-คะแนน'!$D18="พัก","",IF($CH$6="?",$CH$6,$CH$6)))))</f>
        <v>0</v>
      </c>
      <c r="CI19" s="797">
        <f>IF('ชื่อ-คะแนน'!$C18="","",IF('ชื่อ-คะแนน'!$D18="ออก","",IF('ชื่อ-คะแนน'!$D18="ย้าย","",IF('ชื่อ-คะแนน'!$D18="พัก","",IF($CI$6="?",$CI$6,$CI$6)))))</f>
        <v>0</v>
      </c>
      <c r="CJ19" s="798">
        <f>IF('ชื่อ-คะแนน'!$C18="","",IF('ชื่อ-คะแนน'!$D18="ออก","",IF('ชื่อ-คะแนน'!$D18="ย้าย","",IF('ชื่อ-คะแนน'!$D18="พัก","",IF($CJ$6="?",$CJ$6,$CJ$6)))))</f>
        <v>0</v>
      </c>
      <c r="CK19" s="799"/>
      <c r="CL19" s="796">
        <f>IF('ชื่อ-คะแนน'!$C18="","",IF('ชื่อ-คะแนน'!$D18="ออก","",IF('ชื่อ-คะแนน'!$D18="ย้าย","",IF('ชื่อ-คะแนน'!$D18="พัก","",IF($CL$6="?",$CL$6,$CL$6)))))</f>
        <v>0</v>
      </c>
      <c r="CM19" s="797">
        <f>IF('ชื่อ-คะแนน'!$C18="","",IF('ชื่อ-คะแนน'!$D18="ออก","",IF('ชื่อ-คะแนน'!$D18="ย้าย","",IF('ชื่อ-คะแนน'!$D18="พัก","",IF($CM$6="?",$CM$6,$CM$6)))))</f>
        <v>0</v>
      </c>
      <c r="CN19" s="797">
        <f>IF('ชื่อ-คะแนน'!$C18="","",IF('ชื่อ-คะแนน'!$D18="ออก","",IF('ชื่อ-คะแนน'!$D18="ย้าย","",IF('ชื่อ-คะแนน'!$D18="พัก","",IF($CN$6="?",$CN$6,$CN$6)))))</f>
        <v>0</v>
      </c>
      <c r="CO19" s="797">
        <f>IF('ชื่อ-คะแนน'!$C18="","",IF('ชื่อ-คะแนน'!$D18="ออก","",IF('ชื่อ-คะแนน'!$D18="ย้าย","",IF('ชื่อ-คะแนน'!$D18="พัก","",IF($CO$6="?",$CO$6,$CO$6)))))</f>
        <v>0</v>
      </c>
      <c r="CP19" s="798">
        <f>IF('ชื่อ-คะแนน'!$C18="","",IF('ชื่อ-คะแนน'!$D18="ออก","",IF('ชื่อ-คะแนน'!$D18="ย้าย","",IF('ชื่อ-คะแนน'!$D18="พัก","",IF($CP$6="?",$CP$6,$CP$6)))))</f>
        <v>0</v>
      </c>
      <c r="CQ19" s="799"/>
      <c r="CR19" s="796">
        <f>IF('ชื่อ-คะแนน'!$C18="","",IF('ชื่อ-คะแนน'!$D18="ออก","",IF('ชื่อ-คะแนน'!$D18="ย้าย","",IF('ชื่อ-คะแนน'!$D18="พัก","",IF($CR$6="?",$CR$6,$CR$6)))))</f>
        <v>0</v>
      </c>
      <c r="CS19" s="797">
        <f>IF('ชื่อ-คะแนน'!$C18="","",IF('ชื่อ-คะแนน'!$D18="ออก","",IF('ชื่อ-คะแนน'!$D18="ย้าย","",IF('ชื่อ-คะแนน'!$D18="พัก","",IF($CS$6="?",$CS$6,$CS$6)))))</f>
        <v>0</v>
      </c>
      <c r="CT19" s="797">
        <f>IF('ชื่อ-คะแนน'!$C18="","",IF('ชื่อ-คะแนน'!$D18="ออก","",IF('ชื่อ-คะแนน'!$D18="ย้าย","",IF('ชื่อ-คะแนน'!$D18="พัก","",IF($CT$6="?",$CT$6,$CT$6)))))</f>
        <v>0</v>
      </c>
      <c r="CU19" s="797">
        <f>IF('ชื่อ-คะแนน'!$C18="","",IF('ชื่อ-คะแนน'!$D18="ออก","",IF('ชื่อ-คะแนน'!$D18="ย้าย","",IF('ชื่อ-คะแนน'!$D18="พัก","",IF($CU$6="?",$CU$6,$CU$6)))))</f>
        <v>0</v>
      </c>
      <c r="CV19" s="798">
        <f>IF('ชื่อ-คะแนน'!$C18="","",IF('ชื่อ-คะแนน'!$D18="ออก","",IF('ชื่อ-คะแนน'!$D18="ย้าย","",IF('ชื่อ-คะแนน'!$D18="พัก","",IF($CV$6="?",$CV$6,$CV$6)))))</f>
        <v>0</v>
      </c>
      <c r="CW19" s="799"/>
      <c r="CX19" s="796">
        <f>IF('ชื่อ-คะแนน'!$C18="","",IF('ชื่อ-คะแนน'!$D18="ออก","",IF('ชื่อ-คะแนน'!$D18="ย้าย","",IF('ชื่อ-คะแนน'!$D18="พัก","",IF($CX$6="?",$CX$6,$CX$6)))))</f>
        <v>0</v>
      </c>
      <c r="CY19" s="797">
        <f>IF('ชื่อ-คะแนน'!$C18="","",IF('ชื่อ-คะแนน'!$D18="ออก","",IF('ชื่อ-คะแนน'!$D18="ย้าย","",IF('ชื่อ-คะแนน'!$D18="พัก","",IF($CY$6="?",$CY$6,$CY$6)))))</f>
        <v>0</v>
      </c>
      <c r="CZ19" s="797">
        <f>IF('ชื่อ-คะแนน'!$C18="","",IF('ชื่อ-คะแนน'!$D18="ออก","",IF('ชื่อ-คะแนน'!$D18="ย้าย","",IF('ชื่อ-คะแนน'!$D18="พัก","",IF($CZ$6="?",$CZ$6,$CZ$6)))))</f>
        <v>0</v>
      </c>
      <c r="DA19" s="797">
        <f>IF('ชื่อ-คะแนน'!$C18="","",IF('ชื่อ-คะแนน'!$D18="ออก","",IF('ชื่อ-คะแนน'!$D18="ย้าย","",IF('ชื่อ-คะแนน'!$D18="พัก","",IF($DA$6="?",$DA$6,$DA$6)))))</f>
        <v>0</v>
      </c>
      <c r="DB19" s="798">
        <f>IF('ชื่อ-คะแนน'!$C18="","",IF('ชื่อ-คะแนน'!$D18="ออก","",IF('ชื่อ-คะแนน'!$D18="ย้าย","",IF('ชื่อ-คะแนน'!$D18="พัก","",IF($DB$6="?",$DB$6,$DB$6)))))</f>
        <v>0</v>
      </c>
      <c r="DC19" s="799"/>
      <c r="DD19" s="1419">
        <f>IF('ชื่อ-คะแนน'!$C18="","",IF('ชื่อ-คะแนน'!$D18="ออก","",IF('ชื่อ-คะแนน'!$D18="ย้าย","",IF('ชื่อ-คะแนน'!$D18="พัก","",IF($DD$6="?",$DD$6,$DD$6)))))</f>
        <v>0</v>
      </c>
      <c r="DE19" s="1420">
        <f>IF('ชื่อ-คะแนน'!$C18="","",IF('ชื่อ-คะแนน'!$D18="ออก","",IF('ชื่อ-คะแนน'!$D18="ย้าย","",IF('ชื่อ-คะแนน'!$D18="พัก","",IF($DE$6="?",$DE$6,$DE$6)))))</f>
        <v>0</v>
      </c>
      <c r="DF19" s="1420">
        <f>IF('ชื่อ-คะแนน'!$C18="","",IF('ชื่อ-คะแนน'!$D18="ออก","",IF('ชื่อ-คะแนน'!$D18="ย้าย","",IF('ชื่อ-คะแนน'!$D18="พัก","",IF($DF$6="?",$DF$6,$DF$6)))))</f>
        <v>0</v>
      </c>
      <c r="DG19" s="1420">
        <f>IF('ชื่อ-คะแนน'!$C18="","",IF('ชื่อ-คะแนน'!$D18="ออก","",IF('ชื่อ-คะแนน'!$D18="ย้าย","",IF('ชื่อ-คะแนน'!$D18="พัก","",IF($DG$6="?",$DG$6,$DG$6)))))</f>
        <v>0</v>
      </c>
      <c r="DH19" s="1421">
        <f>IF('ชื่อ-คะแนน'!$C18="","",IF('ชื่อ-คะแนน'!$D18="ออก","",IF('ชื่อ-คะแนน'!$D18="ย้าย","",IF('ชื่อ-คะแนน'!$D18="พัก","",IF($DH$6="?",$DH$6,$DH$6)))))</f>
        <v>0</v>
      </c>
      <c r="DI19" s="799"/>
      <c r="DJ19" s="796">
        <f>IF('ชื่อ-คะแนน'!$C18="","",IF('ชื่อ-คะแนน'!$D18="ออก","",IF('ชื่อ-คะแนน'!$D18="ย้าย","",IF('ชื่อ-คะแนน'!$D18="พัก","",IF($DJ$6="?",$DJ$6,$DJ$6)))))</f>
        <v>0</v>
      </c>
      <c r="DK19" s="797">
        <f>IF('ชื่อ-คะแนน'!$C18="","",IF('ชื่อ-คะแนน'!$D18="ออก","",IF('ชื่อ-คะแนน'!$D18="ย้าย","",IF('ชื่อ-คะแนน'!$D18="พัก","",IF($DK$6="?",$DK$6,$DK$6)))))</f>
        <v>0</v>
      </c>
      <c r="DL19" s="797">
        <f>IF('ชื่อ-คะแนน'!$C18="","",IF('ชื่อ-คะแนน'!$D18="ออก","",IF('ชื่อ-คะแนน'!$D18="ย้าย","",IF('ชื่อ-คะแนน'!$D18="พัก","",IF($DL$6="?",$DL$6,$DL$6)))))</f>
        <v>0</v>
      </c>
      <c r="DM19" s="797">
        <f>IF('ชื่อ-คะแนน'!$C18="","",IF('ชื่อ-คะแนน'!$D18="ออก","",IF('ชื่อ-คะแนน'!$D18="ย้าย","",IF('ชื่อ-คะแนน'!$D18="พัก","",IF($DM$6="?",$DM$6,$DM$6)))))</f>
        <v>0</v>
      </c>
      <c r="DN19" s="798">
        <f>IF('ชื่อ-คะแนน'!$C18="","",IF('ชื่อ-คะแนน'!$D18="ออก","",IF('ชื่อ-คะแนน'!$D18="ย้าย","",IF('ชื่อ-คะแนน'!$D18="พัก","",IF($DN$6="?",$DN$6,$DN$6)))))</f>
        <v>0</v>
      </c>
      <c r="DO19" s="799"/>
      <c r="DP19" s="800">
        <f>IF('ชื่อ-คะแนน'!$C18="","",IF('ชื่อ-คะแนน'!$D18="ออก","",IF('ชื่อ-คะแนน'!$D18="ย้าย","",IF('ชื่อ-คะแนน'!$D18="พัก","",IF($DP$6="?",$DP$6,$DP$6)))))</f>
        <v>0</v>
      </c>
      <c r="DQ19" s="801">
        <f>IF('ชื่อ-คะแนน'!$C18="","",IF('ชื่อ-คะแนน'!$D18="ออก","",IF('ชื่อ-คะแนน'!$D18="ย้าย","",IF('ชื่อ-คะแนน'!$D18="พัก","",IF($DQ$6="?",$DQ$6,$DQ$6)))))</f>
        <v>0</v>
      </c>
      <c r="DR19" s="801">
        <f>IF('ชื่อ-คะแนน'!$C18="","",IF('ชื่อ-คะแนน'!$D18="ออก","",IF('ชื่อ-คะแนน'!$D18="ย้าย","",IF('ชื่อ-คะแนน'!$D18="พัก","",IF($DR$6="?",$DR$6,$DR$6)))))</f>
        <v>0</v>
      </c>
      <c r="DS19" s="801">
        <f>IF('ชื่อ-คะแนน'!$C18="","",IF('ชื่อ-คะแนน'!$D18="ออก","",IF('ชื่อ-คะแนน'!$D18="ย้าย","",IF('ชื่อ-คะแนน'!$D18="พัก","",IF($DS$6="?",$DS$6,$DS$6)))))</f>
        <v>0</v>
      </c>
      <c r="DT19" s="802">
        <f>IF('ชื่อ-คะแนน'!$C18="","",IF('ชื่อ-คะแนน'!$D18="ออก","",IF('ชื่อ-คะแนน'!$D18="ย้าย","",IF('ชื่อ-คะแนน'!$D18="พัก","",IF($DT$6="?",$DT$6,$DT$6)))))</f>
        <v>0</v>
      </c>
      <c r="DU19" s="799"/>
      <c r="DV19" s="796">
        <f>IF('ชื่อ-คะแนน'!$C18="","",IF('ชื่อ-คะแนน'!$D18="ออก","",IF('ชื่อ-คะแนน'!$D18="ย้าย","",IF('ชื่อ-คะแนน'!$D18="พัก","",IF($DV$6="?",$DV$6,$DV$6)))))</f>
        <v>0</v>
      </c>
      <c r="DW19" s="797">
        <f>IF('ชื่อ-คะแนน'!$C18="","",IF('ชื่อ-คะแนน'!$D18="ออก","",IF('ชื่อ-คะแนน'!$D18="ย้าย","",IF('ชื่อ-คะแนน'!$D18="พัก","",IF($DW$6="?",$DW$6,$DW$6)))))</f>
        <v>0</v>
      </c>
      <c r="DX19" s="797">
        <f>IF('ชื่อ-คะแนน'!$C18="","",IF('ชื่อ-คะแนน'!$D18="ออก","",IF('ชื่อ-คะแนน'!$D18="ย้าย","",IF('ชื่อ-คะแนน'!$D18="พัก","",IF($DX$6="?",$DX$6,$DX$6)))))</f>
        <v>0</v>
      </c>
      <c r="DY19" s="797">
        <f>IF('ชื่อ-คะแนน'!$C18="","",IF('ชื่อ-คะแนน'!$D18="ออก","",IF('ชื่อ-คะแนน'!$D18="ย้าย","",IF('ชื่อ-คะแนน'!$D18="พัก","",IF($DY$6="?",$DY$6,$DY$6)))))</f>
        <v>0</v>
      </c>
      <c r="DZ19" s="798">
        <f>IF('ชื่อ-คะแนน'!$C18="","",IF('ชื่อ-คะแนน'!$D18="ออก","",IF('ชื่อ-คะแนน'!$D18="ย้าย","",IF('ชื่อ-คะแนน'!$D18="พัก","",IF($DZ$6="?",$DZ$6,$DZ$6)))))</f>
        <v>0</v>
      </c>
      <c r="EA19" s="799"/>
      <c r="EB19" s="796">
        <f>IF('ชื่อ-คะแนน'!$C18="","",IF('ชื่อ-คะแนน'!$D18="ออก","",IF('ชื่อ-คะแนน'!$D18="ย้าย","",IF('ชื่อ-คะแนน'!$D18="พัก","",IF($EB$6="?",$EB$6,$EB$6)))))</f>
        <v>0</v>
      </c>
      <c r="EC19" s="797">
        <f>IF('ชื่อ-คะแนน'!$C18="","",IF('ชื่อ-คะแนน'!$D18="ออก","",IF('ชื่อ-คะแนน'!$D18="ย้าย","",IF('ชื่อ-คะแนน'!$D18="พัก","",IF($EC$6="?",$EC$6,$EC$6)))))</f>
        <v>0</v>
      </c>
      <c r="ED19" s="797">
        <f>IF('ชื่อ-คะแนน'!$C18="","",IF('ชื่อ-คะแนน'!$D18="ออก","",IF('ชื่อ-คะแนน'!$D18="ย้าย","",IF('ชื่อ-คะแนน'!$D18="พัก","",IF($ED$6="?",$ED$6,$ED$6)))))</f>
        <v>0</v>
      </c>
      <c r="EE19" s="797">
        <f>IF('ชื่อ-คะแนน'!$C18="","",IF('ชื่อ-คะแนน'!$D18="ออก","",IF('ชื่อ-คะแนน'!$D18="ย้าย","",IF('ชื่อ-คะแนน'!$D18="พัก","",IF($EE$6="?",$EE$6,$EE$6)))))</f>
        <v>0</v>
      </c>
      <c r="EF19" s="798">
        <f>IF('ชื่อ-คะแนน'!$C18="","",IF('ชื่อ-คะแนน'!$D18="ออก","",IF('ชื่อ-คะแนน'!$D18="ย้าย","",IF('ชื่อ-คะแนน'!$D18="พัก","",IF($EF$6="?",$EF$6,$EF$6)))))</f>
        <v>0</v>
      </c>
      <c r="EG19" s="803"/>
      <c r="EH19" s="804" t="str">
        <f>IF('ชื่อ-คะแนน'!C18="","",COUNTIF(E19:DZ19,"ป")+COUNTIF(E19:DZ19,"ล")+COUNTIF(E19:DZ19,"ข")+COUNTIF(E19:DZ19,"ร")+COUNTIF(E19:DZ19,"อ")+COUNTIF(E19:DZ19,"ก")+COUNTIF(E19:DZ19,"ฟ")+COUNTIF(E19:DZ19,"ด")+COUNTIF(E19:DZ19,"ย"))&amp;IF('ชื่อ-คะแนน'!C18="","","/")&amp;IF('ชื่อ-คะแนน'!C18="","",SUM($F$6:$DZ$6)-SUM(F19:DZ19))</f>
        <v>0/1</v>
      </c>
      <c r="EI19" s="805">
        <f>IF('ชื่อ-คะแนน'!C18="","",COUNTIF(F19:EF19,"/")+SUM(F19:EF19))</f>
        <v>0</v>
      </c>
      <c r="EJ19" s="758"/>
      <c r="EK19" s="778" t="str">
        <f>IF('ชื่อ-คะแนน'!C18="","",IF(EI19=0,"",IF(EI19&gt;$EI$3-$EI$4,"-",$EI$3-$EI$4-EI19)))</f>
        <v/>
      </c>
      <c r="EL19" s="760" t="str">
        <f>IF('ชื่อ-คะแนน'!C18="","",IF(EI19=0,"",(EI19/$EI$3)*100))</f>
        <v/>
      </c>
      <c r="EM19" s="792" t="str">
        <f t="shared" si="1"/>
        <v>-</v>
      </c>
      <c r="EN19" s="793" t="str">
        <f t="shared" si="2"/>
        <v>-</v>
      </c>
      <c r="EP19" s="824"/>
      <c r="EQ19" s="824"/>
      <c r="ER19" s="824"/>
    </row>
    <row r="20" spans="1:149" s="1371" customFormat="1" ht="18" customHeight="1" thickBot="1" x14ac:dyDescent="0.55000000000000004">
      <c r="A20" s="142">
        <f>'ชื่อ-คะแนน'!A19</f>
        <v>14</v>
      </c>
      <c r="B20" s="822" t="str">
        <f>'ชื่อ-คะแนน'!B19</f>
        <v>12719</v>
      </c>
      <c r="C20" s="1312" t="str">
        <f>'ชื่อ-คะแนน'!C19</f>
        <v>นางสาว ปวริศา  แซ่เติ๋น</v>
      </c>
      <c r="D20" s="795" t="str">
        <f>'ชื่อ-คะแนน'!D19</f>
        <v>เรียน</v>
      </c>
      <c r="E20" s="781" t="str">
        <f>'ชื่อ-คะแนน'!E19</f>
        <v/>
      </c>
      <c r="F20" s="796">
        <f>IF('ชื่อ-คะแนน'!$C19="","",IF('ชื่อ-คะแนน'!$D19="ออก","",IF('ชื่อ-คะแนน'!$D19="ย้าย","",IF('ชื่อ-คะแนน'!$D19="พัก","",IF(F$6="?",F$6,F$6)))))</f>
        <v>0</v>
      </c>
      <c r="G20" s="797">
        <f>IF('ชื่อ-คะแนน'!C19="","",IF('ชื่อ-คะแนน'!$D19="ออก","",IF('ชื่อ-คะแนน'!$D19="ย้าย","",IF('ชื่อ-คะแนน'!$D19="พัก","",IF(G$6="?",G$6,G$6)))))</f>
        <v>0</v>
      </c>
      <c r="H20" s="797">
        <f>IF('ชื่อ-คะแนน'!C19="","",IF('ชื่อ-คะแนน'!$D19="ออก","",IF('ชื่อ-คะแนน'!$D19="ย้าย","",IF('ชื่อ-คะแนน'!$D19="พัก","",IF(H$6="?",H$6,H$6)))))</f>
        <v>0</v>
      </c>
      <c r="I20" s="797">
        <f>IF('ชื่อ-คะแนน'!G19="","",IF('ชื่อ-คะแนน'!$D19="ออก","",IF('ชื่อ-คะแนน'!$D19="ย้าย","",IF('ชื่อ-คะแนน'!$D19="พัก","",IF(I$6="?",I$6,$I$6)))))</f>
        <v>0</v>
      </c>
      <c r="J20" s="798">
        <f>IF('ชื่อ-คะแนน'!$C19="","",IF('ชื่อ-คะแนน'!$D19="ออก","",IF('ชื่อ-คะแนน'!$D19="ย้าย","",IF('ชื่อ-คะแนน'!$D19="พัก","",IF(J$6="?",J$6,J$6)))))</f>
        <v>0</v>
      </c>
      <c r="K20" s="799"/>
      <c r="L20" s="796">
        <f>IF('ชื่อ-คะแนน'!$C19="","",IF('ชื่อ-คะแนน'!$D19="ออก","",IF('ชื่อ-คะแนน'!$D19="ย้าย","",IF('ชื่อ-คะแนน'!$D19="พัก","",IF(L$6="?",L$6,L$6)))))</f>
        <v>0</v>
      </c>
      <c r="M20" s="797">
        <f>IF('ชื่อ-คะแนน'!$C19="","",IF('ชื่อ-คะแนน'!$D19="ออก","",IF('ชื่อ-คะแนน'!$D19="ย้าย","",IF('ชื่อ-คะแนน'!$D19="พัก","",IF(M$6="?",M$6,M$6)))))</f>
        <v>0</v>
      </c>
      <c r="N20" s="797">
        <f>IF('ชื่อ-คะแนน'!$C19="","",IF('ชื่อ-คะแนน'!$D19="ออก","",IF('ชื่อ-คะแนน'!$D19="ย้าย","",IF('ชื่อ-คะแนน'!$D19="พัก","",IF(N$6="?",N$6,N$6)))))</f>
        <v>0</v>
      </c>
      <c r="O20" s="797">
        <f>IF('ชื่อ-คะแนน'!$C19="","",IF('ชื่อ-คะแนน'!$D19="ออก","",IF('ชื่อ-คะแนน'!$D19="ย้าย","",IF('ชื่อ-คะแนน'!$D19="พัก","",IF(O$6="?",O$6,O$6)))))</f>
        <v>0</v>
      </c>
      <c r="P20" s="798">
        <f>IF('ชื่อ-คะแนน'!$C19="","",IF('ชื่อ-คะแนน'!$D19="ออก","",IF('ชื่อ-คะแนน'!$D19="ย้าย","",IF('ชื่อ-คะแนน'!$D19="พัก","",IF(P$6="?",P$6,P$6)))))</f>
        <v>0</v>
      </c>
      <c r="Q20" s="799"/>
      <c r="R20" s="796">
        <f>IF('ชื่อ-คะแนน'!$C19="","",IF('ชื่อ-คะแนน'!$D19="ออก","",IF('ชื่อ-คะแนน'!$D19="ย้าย","",IF('ชื่อ-คะแนน'!$D19="พัก","",IF(R$6="?",R$6,R$6)))))</f>
        <v>0</v>
      </c>
      <c r="S20" s="797">
        <f>IF('ชื่อ-คะแนน'!$C19="","",IF('ชื่อ-คะแนน'!$D19="ออก","",IF('ชื่อ-คะแนน'!$D19="ย้าย","",IF('ชื่อ-คะแนน'!$D19="พัก","",IF(S$6="?",S$6,S$6)))))</f>
        <v>0</v>
      </c>
      <c r="T20" s="797">
        <f>IF('ชื่อ-คะแนน'!$C19="","",IF('ชื่อ-คะแนน'!$D19="ออก","",IF('ชื่อ-คะแนน'!$D19="ย้าย","",IF('ชื่อ-คะแนน'!$D19="พัก","",IF(T$6="?",T$6,T$6)))))</f>
        <v>0</v>
      </c>
      <c r="U20" s="797">
        <f>IF('ชื่อ-คะแนน'!$C19="","",IF('ชื่อ-คะแนน'!$D19="ออก","",IF('ชื่อ-คะแนน'!$D19="ย้าย","",IF('ชื่อ-คะแนน'!$D19="พัก","",IF(U$6="?",U$6,U$6)))))</f>
        <v>0</v>
      </c>
      <c r="V20" s="798">
        <f>IF('ชื่อ-คะแนน'!$C19="","",IF('ชื่อ-คะแนน'!$D19="ออก","",IF('ชื่อ-คะแนน'!$D19="ย้าย","",IF('ชื่อ-คะแนน'!$D19="พัก","",IF(V$6="?",V$6,V$6)))))</f>
        <v>0</v>
      </c>
      <c r="W20" s="799"/>
      <c r="X20" s="796">
        <f>IF('ชื่อ-คะแนน'!$C19="","",IF('ชื่อ-คะแนน'!$D19="ออก","",IF('ชื่อ-คะแนน'!$D19="ย้าย","",IF('ชื่อ-คะแนน'!$D19="พัก","",IF(X$6="?",X$6,X$6)))))</f>
        <v>0</v>
      </c>
      <c r="Y20" s="797">
        <f>IF('ชื่อ-คะแนน'!$C19="","",IF('ชื่อ-คะแนน'!$D19="ออก","",IF('ชื่อ-คะแนน'!$D19="ย้าย","",IF('ชื่อ-คะแนน'!$D19="พัก","",IF(Y$6="?",Y$6,Y$6)))))</f>
        <v>0</v>
      </c>
      <c r="Z20" s="797">
        <f>IF('ชื่อ-คะแนน'!$C19="","",IF('ชื่อ-คะแนน'!$D19="ออก","",IF('ชื่อ-คะแนน'!$D19="ย้าย","",IF('ชื่อ-คะแนน'!$D19="พัก","",IF(Z$6="?",Z$6,Z$6)))))</f>
        <v>0</v>
      </c>
      <c r="AA20" s="797">
        <f>IF('ชื่อ-คะแนน'!$C19="","",IF('ชื่อ-คะแนน'!$D19="ออก","",IF('ชื่อ-คะแนน'!$D19="ย้าย","",IF('ชื่อ-คะแนน'!$D19="พัก","",IF(AA$6="?",AA$6,AA$6)))))</f>
        <v>0</v>
      </c>
      <c r="AB20" s="798">
        <f>IF('ชื่อ-คะแนน'!$C19="","",IF('ชื่อ-คะแนน'!$D19="ออก","",IF('ชื่อ-คะแนน'!$D19="ย้าย","",IF('ชื่อ-คะแนน'!$D19="พัก","",IF(AB$6="?",AB$6,AB$6)))))</f>
        <v>0</v>
      </c>
      <c r="AC20" s="799"/>
      <c r="AD20" s="796">
        <f>IF('ชื่อ-คะแนน'!$C19="","",IF('ชื่อ-คะแนน'!$D19="ออก","",IF('ชื่อ-คะแนน'!$D19="ย้าย","",IF('ชื่อ-คะแนน'!$D19="พัก","",IF(AD$6="?",AD$6,AD$6)))))</f>
        <v>0</v>
      </c>
      <c r="AE20" s="797">
        <f>IF('ชื่อ-คะแนน'!$C19="","",IF('ชื่อ-คะแนน'!$D19="ออก","",IF('ชื่อ-คะแนน'!$D19="ย้าย","",IF('ชื่อ-คะแนน'!$D19="พัก","",IF(AE$6="?",AE$6,AE$6)))))</f>
        <v>0</v>
      </c>
      <c r="AF20" s="797">
        <f>IF('ชื่อ-คะแนน'!$C19="","",IF('ชื่อ-คะแนน'!$D19="ออก","",IF('ชื่อ-คะแนน'!$D19="ย้าย","",IF('ชื่อ-คะแนน'!$D19="พัก","",IF(AF$6="?",AF$6,AF$6)))))</f>
        <v>0</v>
      </c>
      <c r="AG20" s="797">
        <f>IF('ชื่อ-คะแนน'!$C19="","",IF('ชื่อ-คะแนน'!$D19="ออก","",IF('ชื่อ-คะแนน'!$D19="ย้าย","",IF('ชื่อ-คะแนน'!$D19="พัก","",IF($AG$6="?",$AG$6,$AG$6)))))</f>
        <v>0</v>
      </c>
      <c r="AH20" s="798">
        <f>IF('ชื่อ-คะแนน'!$C19="","",IF('ชื่อ-คะแนน'!$D19="ออก","",IF('ชื่อ-คะแนน'!$D19="ย้าย","",IF('ชื่อ-คะแนน'!$D19="พัก","",IF($AH$6="?",$AH$6,$AH$6)))))</f>
        <v>0</v>
      </c>
      <c r="AI20" s="799"/>
      <c r="AJ20" s="796">
        <f>IF('ชื่อ-คะแนน'!$C19="","",IF('ชื่อ-คะแนน'!$D19="ออก","",IF('ชื่อ-คะแนน'!$D19="ย้าย","",IF('ชื่อ-คะแนน'!$D19="พัก","",IF($AJ$6="?",$AJ$6,$AJ$6)))))</f>
        <v>0</v>
      </c>
      <c r="AK20" s="797">
        <f>IF('ชื่อ-คะแนน'!$C19="","",IF('ชื่อ-คะแนน'!$D19="ออก","",IF('ชื่อ-คะแนน'!$D19="ย้าย","",IF('ชื่อ-คะแนน'!$D19="พัก","",IF($AK$6="?",$AK$6,$AK$6)))))</f>
        <v>0</v>
      </c>
      <c r="AL20" s="797">
        <f>IF('ชื่อ-คะแนน'!$C19="","",IF('ชื่อ-คะแนน'!$D19="ออก","",IF('ชื่อ-คะแนน'!$D19="ย้าย","",IF('ชื่อ-คะแนน'!$D19="พัก","",IF($AL$6="?",$AL$6,$AL$6)))))</f>
        <v>0</v>
      </c>
      <c r="AM20" s="797">
        <f>IF('ชื่อ-คะแนน'!$C19="","",IF('ชื่อ-คะแนน'!$D19="ออก","",IF('ชื่อ-คะแนน'!$D19="ย้าย","",IF('ชื่อ-คะแนน'!$D19="พัก","",IF($AM$6="?",$AM$6,$AM$6)))))</f>
        <v>0</v>
      </c>
      <c r="AN20" s="798">
        <f>IF('ชื่อ-คะแนน'!$C19="","",IF('ชื่อ-คะแนน'!$D19="ออก","",IF('ชื่อ-คะแนน'!$D19="ย้าย","",IF('ชื่อ-คะแนน'!$D19="พัก","",IF($AN$6="?",$AN$6,$AN$6)))))</f>
        <v>0</v>
      </c>
      <c r="AO20" s="799"/>
      <c r="AP20" s="796">
        <f>IF('ชื่อ-คะแนน'!$C19="","",IF('ชื่อ-คะแนน'!$D19="ออก","",IF('ชื่อ-คะแนน'!$D19="ย้าย","",IF('ชื่อ-คะแนน'!$D19="พัก","",IF($AP$6="?",$AP$6,$AP$6)))))</f>
        <v>0</v>
      </c>
      <c r="AQ20" s="797">
        <f>IF('ชื่อ-คะแนน'!$C19="","",IF('ชื่อ-คะแนน'!$D19="ออก","",IF('ชื่อ-คะแนน'!$D19="ย้าย","",IF('ชื่อ-คะแนน'!$D19="พัก","",IF($AQ$6="?",$AQ$6,$AQ$6)))))</f>
        <v>0</v>
      </c>
      <c r="AR20" s="797">
        <f>IF('ชื่อ-คะแนน'!$C19="","",IF('ชื่อ-คะแนน'!$D19="ออก","",IF('ชื่อ-คะแนน'!$D19="ย้าย","",IF('ชื่อ-คะแนน'!$D19="พัก","",IF($AR$6="?",$AR$6,$AR$6)))))</f>
        <v>0</v>
      </c>
      <c r="AS20" s="797">
        <f>IF('ชื่อ-คะแนน'!$C19="","",IF('ชื่อ-คะแนน'!$D19="ออก","",IF('ชื่อ-คะแนน'!$D19="ย้าย","",IF('ชื่อ-คะแนน'!$D19="พัก","",IF($AS$6="?",$AS$6,$AS$6)))))</f>
        <v>0</v>
      </c>
      <c r="AT20" s="798">
        <f>IF('ชื่อ-คะแนน'!$C19="","",IF('ชื่อ-คะแนน'!$D19="ออก","",IF('ชื่อ-คะแนน'!$D19="ย้าย","",IF('ชื่อ-คะแนน'!$D19="พัก","",IF($AT$6="?",$AT$6,$AT$6)))))</f>
        <v>0</v>
      </c>
      <c r="AU20" s="799"/>
      <c r="AV20" s="796">
        <f>IF('ชื่อ-คะแนน'!$C19="","",IF('ชื่อ-คะแนน'!$D19="ออก","",IF('ชื่อ-คะแนน'!$D19="ย้าย","",IF('ชื่อ-คะแนน'!$D19="พัก","",IF($AV$6="?",$AV$6,$AV$6)))))</f>
        <v>0</v>
      </c>
      <c r="AW20" s="797">
        <f>IF('ชื่อ-คะแนน'!$C19="","",IF('ชื่อ-คะแนน'!$D19="ออก","",IF('ชื่อ-คะแนน'!$D19="ย้าย","",IF('ชื่อ-คะแนน'!$D19="พัก","",IF($AW$6="?",$AW$6,$AW$6)))))</f>
        <v>0</v>
      </c>
      <c r="AX20" s="797">
        <f>IF('ชื่อ-คะแนน'!$C19="","",IF('ชื่อ-คะแนน'!$D19="ออก","",IF('ชื่อ-คะแนน'!$D19="ย้าย","",IF('ชื่อ-คะแนน'!$D19="พัก","",IF($AX$6="?",$AX$6,$AX$6)))))</f>
        <v>0</v>
      </c>
      <c r="AY20" s="797">
        <f>IF('ชื่อ-คะแนน'!$C19="","",IF('ชื่อ-คะแนน'!$D19="ออก","",IF('ชื่อ-คะแนน'!$D19="ย้าย","",IF('ชื่อ-คะแนน'!$D19="พัก","",IF($AY$6="?",$AY$6,$AY$6)))))</f>
        <v>0</v>
      </c>
      <c r="AZ20" s="798">
        <f>IF('ชื่อ-คะแนน'!$C19="","",IF('ชื่อ-คะแนน'!$D19="ออก","",IF('ชื่อ-คะแนน'!$D19="ย้าย","",IF('ชื่อ-คะแนน'!$D19="พัก","",IF($AZ$6="?",$AZ$6,$AZ$6)))))</f>
        <v>0</v>
      </c>
      <c r="BA20" s="799"/>
      <c r="BB20" s="1419">
        <f>IF('ชื่อ-คะแนน'!$C19="","",IF('ชื่อ-คะแนน'!$D19="ออก","",IF('ชื่อ-คะแนน'!$D19="ย้าย","",IF('ชื่อ-คะแนน'!$D19="พัก","",IF($BB$6="?",$BB$6,$BB$6)))))</f>
        <v>0</v>
      </c>
      <c r="BC20" s="1420">
        <f>IF('ชื่อ-คะแนน'!$C19="","",IF('ชื่อ-คะแนน'!$D19="ออก","",IF('ชื่อ-คะแนน'!$D19="ย้าย","",IF('ชื่อ-คะแนน'!$D19="พัก","",IF($BC$6="?",$BC$6,$BC$6)))))</f>
        <v>0</v>
      </c>
      <c r="BD20" s="1420">
        <f>IF('ชื่อ-คะแนน'!$C19="","",IF('ชื่อ-คะแนน'!$D19="ออก","",IF('ชื่อ-คะแนน'!$D19="ย้าย","",IF('ชื่อ-คะแนน'!$D19="พัก","",IF($BD$6="?",$BD$6,$BD$6)))))</f>
        <v>0</v>
      </c>
      <c r="BE20" s="1420">
        <f>IF('ชื่อ-คะแนน'!$C19="","",IF('ชื่อ-คะแนน'!$D19="ออก","",IF('ชื่อ-คะแนน'!$D19="ย้าย","",IF('ชื่อ-คะแนน'!$D19="พัก","",IF($BE$6="?",$BE$6,$BE$6)))))</f>
        <v>0</v>
      </c>
      <c r="BF20" s="1421">
        <f>IF('ชื่อ-คะแนน'!$C19="","",IF('ชื่อ-คะแนน'!$D19="ออก","",IF('ชื่อ-คะแนน'!$D19="ย้าย","",IF('ชื่อ-คะแนน'!$D19="พัก","",IF($BF$6="?",$BF$6,$BF$6)))))</f>
        <v>0</v>
      </c>
      <c r="BG20" s="799"/>
      <c r="BH20" s="800">
        <f>IF('ชื่อ-คะแนน'!$C19="","",IF('ชื่อ-คะแนน'!$D19="ออก","",IF('ชื่อ-คะแนน'!$D19="ย้าย","",IF('ชื่อ-คะแนน'!$D19="พัก","",IF($BH$6="?",$BH$6,$BH$6)))))</f>
        <v>0</v>
      </c>
      <c r="BI20" s="801">
        <f>IF('ชื่อ-คะแนน'!$C19="","",IF('ชื่อ-คะแนน'!$D19="ออก","",IF('ชื่อ-คะแนน'!$D19="ย้าย","",IF('ชื่อ-คะแนน'!$D19="พัก","",IF($BI$6="?",$BI$6,$BI$6)))))</f>
        <v>0</v>
      </c>
      <c r="BJ20" s="801">
        <f>IF('ชื่อ-คะแนน'!$C19="","",IF('ชื่อ-คะแนน'!$D19="ออก","",IF('ชื่อ-คะแนน'!$D19="ย้าย","",IF('ชื่อ-คะแนน'!$D19="พัก","",IF($BJ$6="?",$BJ$6,$BJ$6)))))</f>
        <v>0</v>
      </c>
      <c r="BK20" s="801">
        <f>IF('ชื่อ-คะแนน'!$C19="","",IF('ชื่อ-คะแนน'!$D19="ออก","",IF('ชื่อ-คะแนน'!$D19="ย้าย","",IF('ชื่อ-คะแนน'!$D19="พัก","",IF($BK$6="?",$BK$6,$BK$6)))))</f>
        <v>0</v>
      </c>
      <c r="BL20" s="802">
        <f>IF('ชื่อ-คะแนน'!$C19="","",IF('ชื่อ-คะแนน'!$D19="ออก","",IF('ชื่อ-คะแนน'!$D19="ย้าย","",IF('ชื่อ-คะแนน'!$D19="พัก","",IF($BL$6="?",$BL$6,$BL$6)))))</f>
        <v>0</v>
      </c>
      <c r="BM20" s="799"/>
      <c r="BN20" s="796">
        <f>IF('ชื่อ-คะแนน'!$C19="","",IF('ชื่อ-คะแนน'!$D19="ออก","",IF('ชื่อ-คะแนน'!$D19="ย้าย","",IF('ชื่อ-คะแนน'!$D19="พัก","",IF($BN$6="?",$BN$6,$BN$6)))))</f>
        <v>0</v>
      </c>
      <c r="BO20" s="797">
        <f>IF('ชื่อ-คะแนน'!$C19="","",IF('ชื่อ-คะแนน'!$D19="ออก","",IF('ชื่อ-คะแนน'!$D19="ย้าย","",IF('ชื่อ-คะแนน'!$D19="พัก","",IF($BO$6="?",$BO$6,$BO$6)))))</f>
        <v>0</v>
      </c>
      <c r="BP20" s="797">
        <f>IF('ชื่อ-คะแนน'!$C19="","",IF('ชื่อ-คะแนน'!$D19="ออก","",IF('ชื่อ-คะแนน'!$D19="ย้าย","",IF('ชื่อ-คะแนน'!$D19="พัก","",IF($BP$6="?",$BP$6,$BP$6)))))</f>
        <v>0</v>
      </c>
      <c r="BQ20" s="797">
        <f>IF('ชื่อ-คะแนน'!$C19="","",IF('ชื่อ-คะแนน'!$D19="ออก","",IF('ชื่อ-คะแนน'!$D19="ย้าย","",IF('ชื่อ-คะแนน'!$D19="พัก","",IF($BQ$6="?",$BQ$6,$BQ$6)))))</f>
        <v>0</v>
      </c>
      <c r="BR20" s="798">
        <f>IF('ชื่อ-คะแนน'!$C19="","",IF('ชื่อ-คะแนน'!$D19="ออก","",IF('ชื่อ-คะแนน'!$D19="ย้าย","",IF('ชื่อ-คะแนน'!$D19="พัก","",IF($BR$6="?",$BR$6,$BR$6)))))</f>
        <v>0</v>
      </c>
      <c r="BS20" s="799"/>
      <c r="BT20" s="796">
        <f>IF('ชื่อ-คะแนน'!$C19="","",IF('ชื่อ-คะแนน'!$D19="ออก","",IF('ชื่อ-คะแนน'!$D19="ย้าย","",IF('ชื่อ-คะแนน'!$D19="พัก","",IF($BT$6="?",$BT$6,$BT$6)))))</f>
        <v>0</v>
      </c>
      <c r="BU20" s="797">
        <f>IF('ชื่อ-คะแนน'!$C19="","",IF('ชื่อ-คะแนน'!$D19="ออก","",IF('ชื่อ-คะแนน'!$D19="ย้าย","",IF('ชื่อ-คะแนน'!$D19="พัก","",IF($BU$6="?",$BU$6,$BU$6)))))</f>
        <v>0</v>
      </c>
      <c r="BV20" s="797">
        <f>IF('ชื่อ-คะแนน'!$C19="","",IF('ชื่อ-คะแนน'!$D19="ออก","",IF('ชื่อ-คะแนน'!$D19="ย้าย","",IF('ชื่อ-คะแนน'!$D19="พัก","",IF($BV$6="?",$BV$6,$BV$6)))))</f>
        <v>0</v>
      </c>
      <c r="BW20" s="797">
        <f>IF('ชื่อ-คะแนน'!$C19="","",IF('ชื่อ-คะแนน'!$D19="ออก","",IF('ชื่อ-คะแนน'!$D19="ย้าย","",IF('ชื่อ-คะแนน'!$D19="พัก","",IF($BW$6="?",$BW$6,$BW$6)))))</f>
        <v>0</v>
      </c>
      <c r="BX20" s="798">
        <f>IF('ชื่อ-คะแนน'!$C19="","",IF('ชื่อ-คะแนน'!$D19="ออก","",IF('ชื่อ-คะแนน'!$D19="ย้าย","",IF('ชื่อ-คะแนน'!$D19="พัก","",IF($BX$6="?",$BX$6,$BX$6)))))</f>
        <v>0</v>
      </c>
      <c r="BY20" s="799"/>
      <c r="BZ20" s="796">
        <f>IF('ชื่อ-คะแนน'!$C19="","",IF('ชื่อ-คะแนน'!$D19="ออก","",IF('ชื่อ-คะแนน'!$D19="ย้าย","",IF('ชื่อ-คะแนน'!$D19="พัก","",IF($BZ$6="?",$BZ$6,$BZ$6)))))</f>
        <v>0</v>
      </c>
      <c r="CA20" s="797">
        <f>IF('ชื่อ-คะแนน'!$C19="","",IF('ชื่อ-คะแนน'!$D19="ออก","",IF('ชื่อ-คะแนน'!$D19="ย้าย","",IF('ชื่อ-คะแนน'!$D19="พัก","",IF($CA$6="?",$CA$6,$CA$6)))))</f>
        <v>0</v>
      </c>
      <c r="CB20" s="797">
        <f>IF('ชื่อ-คะแนน'!$C19="","",IF('ชื่อ-คะแนน'!$D19="ออก","",IF('ชื่อ-คะแนน'!$D19="ย้าย","",IF('ชื่อ-คะแนน'!$D19="พัก","",IF($CB$6="?",$CB$6,$CB$6)))))</f>
        <v>0</v>
      </c>
      <c r="CC20" s="797">
        <f>IF('ชื่อ-คะแนน'!$C19="","",IF('ชื่อ-คะแนน'!$D19="ออก","",IF('ชื่อ-คะแนน'!$D19="ย้าย","",IF('ชื่อ-คะแนน'!$D19="พัก","",IF($CC$6="?",$CC$6,$CC$6)))))</f>
        <v>0</v>
      </c>
      <c r="CD20" s="798">
        <f>IF('ชื่อ-คะแนน'!$C19="","",IF('ชื่อ-คะแนน'!$D19="ออก","",IF('ชื่อ-คะแนน'!$D19="ย้าย","",IF('ชื่อ-คะแนน'!$D19="พัก","",IF($CD$6="?",$CD$6,$CD$6)))))</f>
        <v>0</v>
      </c>
      <c r="CE20" s="799"/>
      <c r="CF20" s="796">
        <f>IF('ชื่อ-คะแนน'!$C19="","",IF('ชื่อ-คะแนน'!$D19="ออก","",IF('ชื่อ-คะแนน'!$D19="ย้าย","",IF('ชื่อ-คะแนน'!$D19="พัก","",IF($CF$6="?",$CF$6,$CF$6)))))</f>
        <v>0</v>
      </c>
      <c r="CG20" s="797">
        <f>IF('ชื่อ-คะแนน'!$C19="","",IF('ชื่อ-คะแนน'!$D19="ออก","",IF('ชื่อ-คะแนน'!$D19="ย้าย","",IF('ชื่อ-คะแนน'!$D19="พัก","",IF($CG$6="?",$CG$6,$CG$6)))))</f>
        <v>0</v>
      </c>
      <c r="CH20" s="797">
        <f>IF('ชื่อ-คะแนน'!$C19="","",IF('ชื่อ-คะแนน'!$D19="ออก","",IF('ชื่อ-คะแนน'!$D19="ย้าย","",IF('ชื่อ-คะแนน'!$D19="พัก","",IF($CH$6="?",$CH$6,$CH$6)))))</f>
        <v>0</v>
      </c>
      <c r="CI20" s="797">
        <f>IF('ชื่อ-คะแนน'!$C19="","",IF('ชื่อ-คะแนน'!$D19="ออก","",IF('ชื่อ-คะแนน'!$D19="ย้าย","",IF('ชื่อ-คะแนน'!$D19="พัก","",IF($CI$6="?",$CI$6,$CI$6)))))</f>
        <v>0</v>
      </c>
      <c r="CJ20" s="798">
        <f>IF('ชื่อ-คะแนน'!$C19="","",IF('ชื่อ-คะแนน'!$D19="ออก","",IF('ชื่อ-คะแนน'!$D19="ย้าย","",IF('ชื่อ-คะแนน'!$D19="พัก","",IF($CJ$6="?",$CJ$6,$CJ$6)))))</f>
        <v>0</v>
      </c>
      <c r="CK20" s="799"/>
      <c r="CL20" s="796">
        <f>IF('ชื่อ-คะแนน'!$C19="","",IF('ชื่อ-คะแนน'!$D19="ออก","",IF('ชื่อ-คะแนน'!$D19="ย้าย","",IF('ชื่อ-คะแนน'!$D19="พัก","",IF($CL$6="?",$CL$6,$CL$6)))))</f>
        <v>0</v>
      </c>
      <c r="CM20" s="797">
        <f>IF('ชื่อ-คะแนน'!$C19="","",IF('ชื่อ-คะแนน'!$D19="ออก","",IF('ชื่อ-คะแนน'!$D19="ย้าย","",IF('ชื่อ-คะแนน'!$D19="พัก","",IF($CM$6="?",$CM$6,$CM$6)))))</f>
        <v>0</v>
      </c>
      <c r="CN20" s="797">
        <f>IF('ชื่อ-คะแนน'!$C19="","",IF('ชื่อ-คะแนน'!$D19="ออก","",IF('ชื่อ-คะแนน'!$D19="ย้าย","",IF('ชื่อ-คะแนน'!$D19="พัก","",IF($CN$6="?",$CN$6,$CN$6)))))</f>
        <v>0</v>
      </c>
      <c r="CO20" s="797">
        <f>IF('ชื่อ-คะแนน'!$C19="","",IF('ชื่อ-คะแนน'!$D19="ออก","",IF('ชื่อ-คะแนน'!$D19="ย้าย","",IF('ชื่อ-คะแนน'!$D19="พัก","",IF($CO$6="?",$CO$6,$CO$6)))))</f>
        <v>0</v>
      </c>
      <c r="CP20" s="798">
        <f>IF('ชื่อ-คะแนน'!$C19="","",IF('ชื่อ-คะแนน'!$D19="ออก","",IF('ชื่อ-คะแนน'!$D19="ย้าย","",IF('ชื่อ-คะแนน'!$D19="พัก","",IF($CP$6="?",$CP$6,$CP$6)))))</f>
        <v>0</v>
      </c>
      <c r="CQ20" s="799"/>
      <c r="CR20" s="796">
        <f>IF('ชื่อ-คะแนน'!$C19="","",IF('ชื่อ-คะแนน'!$D19="ออก","",IF('ชื่อ-คะแนน'!$D19="ย้าย","",IF('ชื่อ-คะแนน'!$D19="พัก","",IF($CR$6="?",$CR$6,$CR$6)))))</f>
        <v>0</v>
      </c>
      <c r="CS20" s="797">
        <f>IF('ชื่อ-คะแนน'!$C19="","",IF('ชื่อ-คะแนน'!$D19="ออก","",IF('ชื่อ-คะแนน'!$D19="ย้าย","",IF('ชื่อ-คะแนน'!$D19="พัก","",IF($CS$6="?",$CS$6,$CS$6)))))</f>
        <v>0</v>
      </c>
      <c r="CT20" s="797">
        <f>IF('ชื่อ-คะแนน'!$C19="","",IF('ชื่อ-คะแนน'!$D19="ออก","",IF('ชื่อ-คะแนน'!$D19="ย้าย","",IF('ชื่อ-คะแนน'!$D19="พัก","",IF($CT$6="?",$CT$6,$CT$6)))))</f>
        <v>0</v>
      </c>
      <c r="CU20" s="797">
        <f>IF('ชื่อ-คะแนน'!$C19="","",IF('ชื่อ-คะแนน'!$D19="ออก","",IF('ชื่อ-คะแนน'!$D19="ย้าย","",IF('ชื่อ-คะแนน'!$D19="พัก","",IF($CU$6="?",$CU$6,$CU$6)))))</f>
        <v>0</v>
      </c>
      <c r="CV20" s="798">
        <f>IF('ชื่อ-คะแนน'!$C19="","",IF('ชื่อ-คะแนน'!$D19="ออก","",IF('ชื่อ-คะแนน'!$D19="ย้าย","",IF('ชื่อ-คะแนน'!$D19="พัก","",IF($CV$6="?",$CV$6,$CV$6)))))</f>
        <v>0</v>
      </c>
      <c r="CW20" s="799"/>
      <c r="CX20" s="796">
        <f>IF('ชื่อ-คะแนน'!$C19="","",IF('ชื่อ-คะแนน'!$D19="ออก","",IF('ชื่อ-คะแนน'!$D19="ย้าย","",IF('ชื่อ-คะแนน'!$D19="พัก","",IF($CX$6="?",$CX$6,$CX$6)))))</f>
        <v>0</v>
      </c>
      <c r="CY20" s="797">
        <f>IF('ชื่อ-คะแนน'!$C19="","",IF('ชื่อ-คะแนน'!$D19="ออก","",IF('ชื่อ-คะแนน'!$D19="ย้าย","",IF('ชื่อ-คะแนน'!$D19="พัก","",IF($CY$6="?",$CY$6,$CY$6)))))</f>
        <v>0</v>
      </c>
      <c r="CZ20" s="797">
        <f>IF('ชื่อ-คะแนน'!$C19="","",IF('ชื่อ-คะแนน'!$D19="ออก","",IF('ชื่อ-คะแนน'!$D19="ย้าย","",IF('ชื่อ-คะแนน'!$D19="พัก","",IF($CZ$6="?",$CZ$6,$CZ$6)))))</f>
        <v>0</v>
      </c>
      <c r="DA20" s="797">
        <f>IF('ชื่อ-คะแนน'!$C19="","",IF('ชื่อ-คะแนน'!$D19="ออก","",IF('ชื่อ-คะแนน'!$D19="ย้าย","",IF('ชื่อ-คะแนน'!$D19="พัก","",IF($DA$6="?",$DA$6,$DA$6)))))</f>
        <v>0</v>
      </c>
      <c r="DB20" s="798">
        <f>IF('ชื่อ-คะแนน'!$C19="","",IF('ชื่อ-คะแนน'!$D19="ออก","",IF('ชื่อ-คะแนน'!$D19="ย้าย","",IF('ชื่อ-คะแนน'!$D19="พัก","",IF($DB$6="?",$DB$6,$DB$6)))))</f>
        <v>0</v>
      </c>
      <c r="DC20" s="799"/>
      <c r="DD20" s="1419">
        <f>IF('ชื่อ-คะแนน'!$C19="","",IF('ชื่อ-คะแนน'!$D19="ออก","",IF('ชื่อ-คะแนน'!$D19="ย้าย","",IF('ชื่อ-คะแนน'!$D19="พัก","",IF($DD$6="?",$DD$6,$DD$6)))))</f>
        <v>0</v>
      </c>
      <c r="DE20" s="1420">
        <f>IF('ชื่อ-คะแนน'!$C19="","",IF('ชื่อ-คะแนน'!$D19="ออก","",IF('ชื่อ-คะแนน'!$D19="ย้าย","",IF('ชื่อ-คะแนน'!$D19="พัก","",IF($DE$6="?",$DE$6,$DE$6)))))</f>
        <v>0</v>
      </c>
      <c r="DF20" s="1420">
        <f>IF('ชื่อ-คะแนน'!$C19="","",IF('ชื่อ-คะแนน'!$D19="ออก","",IF('ชื่อ-คะแนน'!$D19="ย้าย","",IF('ชื่อ-คะแนน'!$D19="พัก","",IF($DF$6="?",$DF$6,$DF$6)))))</f>
        <v>0</v>
      </c>
      <c r="DG20" s="1420">
        <f>IF('ชื่อ-คะแนน'!$C19="","",IF('ชื่อ-คะแนน'!$D19="ออก","",IF('ชื่อ-คะแนน'!$D19="ย้าย","",IF('ชื่อ-คะแนน'!$D19="พัก","",IF($DG$6="?",$DG$6,$DG$6)))))</f>
        <v>0</v>
      </c>
      <c r="DH20" s="1421">
        <f>IF('ชื่อ-คะแนน'!$C19="","",IF('ชื่อ-คะแนน'!$D19="ออก","",IF('ชื่อ-คะแนน'!$D19="ย้าย","",IF('ชื่อ-คะแนน'!$D19="พัก","",IF($DH$6="?",$DH$6,$DH$6)))))</f>
        <v>0</v>
      </c>
      <c r="DI20" s="799"/>
      <c r="DJ20" s="796">
        <f>IF('ชื่อ-คะแนน'!$C19="","",IF('ชื่อ-คะแนน'!$D19="ออก","",IF('ชื่อ-คะแนน'!$D19="ย้าย","",IF('ชื่อ-คะแนน'!$D19="พัก","",IF($DJ$6="?",$DJ$6,$DJ$6)))))</f>
        <v>0</v>
      </c>
      <c r="DK20" s="797">
        <f>IF('ชื่อ-คะแนน'!$C19="","",IF('ชื่อ-คะแนน'!$D19="ออก","",IF('ชื่อ-คะแนน'!$D19="ย้าย","",IF('ชื่อ-คะแนน'!$D19="พัก","",IF($DK$6="?",$DK$6,$DK$6)))))</f>
        <v>0</v>
      </c>
      <c r="DL20" s="797">
        <f>IF('ชื่อ-คะแนน'!$C19="","",IF('ชื่อ-คะแนน'!$D19="ออก","",IF('ชื่อ-คะแนน'!$D19="ย้าย","",IF('ชื่อ-คะแนน'!$D19="พัก","",IF($DL$6="?",$DL$6,$DL$6)))))</f>
        <v>0</v>
      </c>
      <c r="DM20" s="797">
        <f>IF('ชื่อ-คะแนน'!$C19="","",IF('ชื่อ-คะแนน'!$D19="ออก","",IF('ชื่อ-คะแนน'!$D19="ย้าย","",IF('ชื่อ-คะแนน'!$D19="พัก","",IF($DM$6="?",$DM$6,$DM$6)))))</f>
        <v>0</v>
      </c>
      <c r="DN20" s="798">
        <f>IF('ชื่อ-คะแนน'!$C19="","",IF('ชื่อ-คะแนน'!$D19="ออก","",IF('ชื่อ-คะแนน'!$D19="ย้าย","",IF('ชื่อ-คะแนน'!$D19="พัก","",IF($DN$6="?",$DN$6,$DN$6)))))</f>
        <v>0</v>
      </c>
      <c r="DO20" s="799"/>
      <c r="DP20" s="800">
        <f>IF('ชื่อ-คะแนน'!$C19="","",IF('ชื่อ-คะแนน'!$D19="ออก","",IF('ชื่อ-คะแนน'!$D19="ย้าย","",IF('ชื่อ-คะแนน'!$D19="พัก","",IF($DP$6="?",$DP$6,$DP$6)))))</f>
        <v>0</v>
      </c>
      <c r="DQ20" s="801">
        <f>IF('ชื่อ-คะแนน'!$C19="","",IF('ชื่อ-คะแนน'!$D19="ออก","",IF('ชื่อ-คะแนน'!$D19="ย้าย","",IF('ชื่อ-คะแนน'!$D19="พัก","",IF($DQ$6="?",$DQ$6,$DQ$6)))))</f>
        <v>0</v>
      </c>
      <c r="DR20" s="801">
        <f>IF('ชื่อ-คะแนน'!$C19="","",IF('ชื่อ-คะแนน'!$D19="ออก","",IF('ชื่อ-คะแนน'!$D19="ย้าย","",IF('ชื่อ-คะแนน'!$D19="พัก","",IF($DR$6="?",$DR$6,$DR$6)))))</f>
        <v>0</v>
      </c>
      <c r="DS20" s="801">
        <f>IF('ชื่อ-คะแนน'!$C19="","",IF('ชื่อ-คะแนน'!$D19="ออก","",IF('ชื่อ-คะแนน'!$D19="ย้าย","",IF('ชื่อ-คะแนน'!$D19="พัก","",IF($DS$6="?",$DS$6,$DS$6)))))</f>
        <v>0</v>
      </c>
      <c r="DT20" s="802">
        <f>IF('ชื่อ-คะแนน'!$C19="","",IF('ชื่อ-คะแนน'!$D19="ออก","",IF('ชื่อ-คะแนน'!$D19="ย้าย","",IF('ชื่อ-คะแนน'!$D19="พัก","",IF($DT$6="?",$DT$6,$DT$6)))))</f>
        <v>0</v>
      </c>
      <c r="DU20" s="799"/>
      <c r="DV20" s="796">
        <f>IF('ชื่อ-คะแนน'!$C19="","",IF('ชื่อ-คะแนน'!$D19="ออก","",IF('ชื่อ-คะแนน'!$D19="ย้าย","",IF('ชื่อ-คะแนน'!$D19="พัก","",IF($DV$6="?",$DV$6,$DV$6)))))</f>
        <v>0</v>
      </c>
      <c r="DW20" s="797">
        <f>IF('ชื่อ-คะแนน'!$C19="","",IF('ชื่อ-คะแนน'!$D19="ออก","",IF('ชื่อ-คะแนน'!$D19="ย้าย","",IF('ชื่อ-คะแนน'!$D19="พัก","",IF($DW$6="?",$DW$6,$DW$6)))))</f>
        <v>0</v>
      </c>
      <c r="DX20" s="797">
        <f>IF('ชื่อ-คะแนน'!$C19="","",IF('ชื่อ-คะแนน'!$D19="ออก","",IF('ชื่อ-คะแนน'!$D19="ย้าย","",IF('ชื่อ-คะแนน'!$D19="พัก","",IF($DX$6="?",$DX$6,$DX$6)))))</f>
        <v>0</v>
      </c>
      <c r="DY20" s="797">
        <f>IF('ชื่อ-คะแนน'!$C19="","",IF('ชื่อ-คะแนน'!$D19="ออก","",IF('ชื่อ-คะแนน'!$D19="ย้าย","",IF('ชื่อ-คะแนน'!$D19="พัก","",IF($DY$6="?",$DY$6,$DY$6)))))</f>
        <v>0</v>
      </c>
      <c r="DZ20" s="798">
        <f>IF('ชื่อ-คะแนน'!$C19="","",IF('ชื่อ-คะแนน'!$D19="ออก","",IF('ชื่อ-คะแนน'!$D19="ย้าย","",IF('ชื่อ-คะแนน'!$D19="พัก","",IF($DZ$6="?",$DZ$6,$DZ$6)))))</f>
        <v>0</v>
      </c>
      <c r="EA20" s="799"/>
      <c r="EB20" s="796">
        <f>IF('ชื่อ-คะแนน'!$C19="","",IF('ชื่อ-คะแนน'!$D19="ออก","",IF('ชื่อ-คะแนน'!$D19="ย้าย","",IF('ชื่อ-คะแนน'!$D19="พัก","",IF($EB$6="?",$EB$6,$EB$6)))))</f>
        <v>0</v>
      </c>
      <c r="EC20" s="797">
        <f>IF('ชื่อ-คะแนน'!$C19="","",IF('ชื่อ-คะแนน'!$D19="ออก","",IF('ชื่อ-คะแนน'!$D19="ย้าย","",IF('ชื่อ-คะแนน'!$D19="พัก","",IF($EC$6="?",$EC$6,$EC$6)))))</f>
        <v>0</v>
      </c>
      <c r="ED20" s="797">
        <f>IF('ชื่อ-คะแนน'!$C19="","",IF('ชื่อ-คะแนน'!$D19="ออก","",IF('ชื่อ-คะแนน'!$D19="ย้าย","",IF('ชื่อ-คะแนน'!$D19="พัก","",IF($ED$6="?",$ED$6,$ED$6)))))</f>
        <v>0</v>
      </c>
      <c r="EE20" s="797">
        <f>IF('ชื่อ-คะแนน'!$C19="","",IF('ชื่อ-คะแนน'!$D19="ออก","",IF('ชื่อ-คะแนน'!$D19="ย้าย","",IF('ชื่อ-คะแนน'!$D19="พัก","",IF($EE$6="?",$EE$6,$EE$6)))))</f>
        <v>0</v>
      </c>
      <c r="EF20" s="798">
        <f>IF('ชื่อ-คะแนน'!$C19="","",IF('ชื่อ-คะแนน'!$D19="ออก","",IF('ชื่อ-คะแนน'!$D19="ย้าย","",IF('ชื่อ-คะแนน'!$D19="พัก","",IF($EF$6="?",$EF$6,$EF$6)))))</f>
        <v>0</v>
      </c>
      <c r="EG20" s="803"/>
      <c r="EH20" s="804" t="str">
        <f>IF('ชื่อ-คะแนน'!C19="","",COUNTIF(E20:DZ20,"ป")+COUNTIF(E20:DZ20,"ล")+COUNTIF(E20:DZ20,"ข")+COUNTIF(E20:DZ20,"ร")+COUNTIF(E20:DZ20,"อ")+COUNTIF(E20:DZ20,"ก")+COUNTIF(E20:DZ20,"ฟ")+COUNTIF(E20:DZ20,"ด")+COUNTIF(E20:DZ20,"ย"))&amp;IF('ชื่อ-คะแนน'!C19="","","/")&amp;IF('ชื่อ-คะแนน'!C19="","",SUM($F$6:$DZ$6)-SUM(F20:DZ20))</f>
        <v>0/1</v>
      </c>
      <c r="EI20" s="805">
        <f>IF('ชื่อ-คะแนน'!C19="","",COUNTIF(F20:EF20,"/")+SUM(F20:EF20))</f>
        <v>0</v>
      </c>
      <c r="EJ20" s="758"/>
      <c r="EK20" s="778" t="str">
        <f>IF('ชื่อ-คะแนน'!C19="","",IF(EI20=0,"",IF(EI20&gt;$EI$3-$EI$4,"-",$EI$3-$EI$4-EI20)))</f>
        <v/>
      </c>
      <c r="EL20" s="760" t="str">
        <f>IF('ชื่อ-คะแนน'!C19="","",IF(EI20=0,"",(EI20/$EI$3)*100))</f>
        <v/>
      </c>
      <c r="EM20" s="792" t="str">
        <f t="shared" si="1"/>
        <v>-</v>
      </c>
      <c r="EN20" s="793" t="str">
        <f t="shared" si="2"/>
        <v>-</v>
      </c>
      <c r="EO20" s="141"/>
      <c r="EP20" s="141"/>
      <c r="EQ20" s="1354"/>
      <c r="ER20" s="1354"/>
      <c r="ES20" s="1370">
        <v>20</v>
      </c>
    </row>
    <row r="21" spans="1:149" s="1371" customFormat="1" ht="18" customHeight="1" thickBot="1" x14ac:dyDescent="0.55000000000000004">
      <c r="A21" s="165">
        <f>'ชื่อ-คะแนน'!A20</f>
        <v>15</v>
      </c>
      <c r="B21" s="825" t="str">
        <f>'ชื่อ-คะแนน'!B20</f>
        <v>12720</v>
      </c>
      <c r="C21" s="1313" t="str">
        <f>'ชื่อ-คะแนน'!C20</f>
        <v>นาย พิรภัทร  เป็งคำวัน</v>
      </c>
      <c r="D21" s="809" t="str">
        <f>'ชื่อ-คะแนน'!D20</f>
        <v>เรียน</v>
      </c>
      <c r="E21" s="781" t="str">
        <f>'ชื่อ-คะแนน'!E20</f>
        <v/>
      </c>
      <c r="F21" s="810">
        <f>IF('ชื่อ-คะแนน'!$C20="","",IF('ชื่อ-คะแนน'!$D20="ออก","",IF('ชื่อ-คะแนน'!$D20="ย้าย","",IF('ชื่อ-คะแนน'!$D20="พัก","",IF(F$6="?",F$6,F$6)))))</f>
        <v>0</v>
      </c>
      <c r="G21" s="811">
        <f>IF('ชื่อ-คะแนน'!C20="","",IF('ชื่อ-คะแนน'!$D20="ออก","",IF('ชื่อ-คะแนน'!$D20="ย้าย","",IF('ชื่อ-คะแนน'!$D20="พัก","",IF(G$6="?",G$6,G$6)))))</f>
        <v>0</v>
      </c>
      <c r="H21" s="811">
        <f>IF('ชื่อ-คะแนน'!C20="","",IF('ชื่อ-คะแนน'!$D20="ออก","",IF('ชื่อ-คะแนน'!$D20="ย้าย","",IF('ชื่อ-คะแนน'!$D20="พัก","",IF(H$6="?",H$6,H$6)))))</f>
        <v>0</v>
      </c>
      <c r="I21" s="811">
        <f>IF('ชื่อ-คะแนน'!G20="","",IF('ชื่อ-คะแนน'!$D20="ออก","",IF('ชื่อ-คะแนน'!$D20="ย้าย","",IF('ชื่อ-คะแนน'!$D20="พัก","",IF(I$6="?",I$6,$I$6)))))</f>
        <v>0</v>
      </c>
      <c r="J21" s="812">
        <f>IF('ชื่อ-คะแนน'!$C20="","",IF('ชื่อ-คะแนน'!$D20="ออก","",IF('ชื่อ-คะแนน'!$D20="ย้าย","",IF('ชื่อ-คะแนน'!$D20="พัก","",IF(J$6="?",J$6,J$6)))))</f>
        <v>0</v>
      </c>
      <c r="K21" s="813"/>
      <c r="L21" s="810">
        <f>IF('ชื่อ-คะแนน'!$C20="","",IF('ชื่อ-คะแนน'!$D20="ออก","",IF('ชื่อ-คะแนน'!$D20="ย้าย","",IF('ชื่อ-คะแนน'!$D20="พัก","",IF(L$6="?",L$6,L$6)))))</f>
        <v>0</v>
      </c>
      <c r="M21" s="811">
        <f>IF('ชื่อ-คะแนน'!$C20="","",IF('ชื่อ-คะแนน'!$D20="ออก","",IF('ชื่อ-คะแนน'!$D20="ย้าย","",IF('ชื่อ-คะแนน'!$D20="พัก","",IF(M$6="?",M$6,M$6)))))</f>
        <v>0</v>
      </c>
      <c r="N21" s="811">
        <f>IF('ชื่อ-คะแนน'!$C20="","",IF('ชื่อ-คะแนน'!$D20="ออก","",IF('ชื่อ-คะแนน'!$D20="ย้าย","",IF('ชื่อ-คะแนน'!$D20="พัก","",IF(N$6="?",N$6,N$6)))))</f>
        <v>0</v>
      </c>
      <c r="O21" s="811">
        <f>IF('ชื่อ-คะแนน'!$C20="","",IF('ชื่อ-คะแนน'!$D20="ออก","",IF('ชื่อ-คะแนน'!$D20="ย้าย","",IF('ชื่อ-คะแนน'!$D20="พัก","",IF(O$6="?",O$6,O$6)))))</f>
        <v>0</v>
      </c>
      <c r="P21" s="812">
        <f>IF('ชื่อ-คะแนน'!$C20="","",IF('ชื่อ-คะแนน'!$D20="ออก","",IF('ชื่อ-คะแนน'!$D20="ย้าย","",IF('ชื่อ-คะแนน'!$D20="พัก","",IF(P$6="?",P$6,P$6)))))</f>
        <v>0</v>
      </c>
      <c r="Q21" s="813"/>
      <c r="R21" s="810">
        <f>IF('ชื่อ-คะแนน'!$C20="","",IF('ชื่อ-คะแนน'!$D20="ออก","",IF('ชื่อ-คะแนน'!$D20="ย้าย","",IF('ชื่อ-คะแนน'!$D20="พัก","",IF(R$6="?",R$6,R$6)))))</f>
        <v>0</v>
      </c>
      <c r="S21" s="811">
        <f>IF('ชื่อ-คะแนน'!$C20="","",IF('ชื่อ-คะแนน'!$D20="ออก","",IF('ชื่อ-คะแนน'!$D20="ย้าย","",IF('ชื่อ-คะแนน'!$D20="พัก","",IF(S$6="?",S$6,S$6)))))</f>
        <v>0</v>
      </c>
      <c r="T21" s="811">
        <f>IF('ชื่อ-คะแนน'!$C20="","",IF('ชื่อ-คะแนน'!$D20="ออก","",IF('ชื่อ-คะแนน'!$D20="ย้าย","",IF('ชื่อ-คะแนน'!$D20="พัก","",IF(T$6="?",T$6,T$6)))))</f>
        <v>0</v>
      </c>
      <c r="U21" s="811">
        <f>IF('ชื่อ-คะแนน'!$C20="","",IF('ชื่อ-คะแนน'!$D20="ออก","",IF('ชื่อ-คะแนน'!$D20="ย้าย","",IF('ชื่อ-คะแนน'!$D20="พัก","",IF(U$6="?",U$6,U$6)))))</f>
        <v>0</v>
      </c>
      <c r="V21" s="812">
        <f>IF('ชื่อ-คะแนน'!$C20="","",IF('ชื่อ-คะแนน'!$D20="ออก","",IF('ชื่อ-คะแนน'!$D20="ย้าย","",IF('ชื่อ-คะแนน'!$D20="พัก","",IF(V$6="?",V$6,V$6)))))</f>
        <v>0</v>
      </c>
      <c r="W21" s="813"/>
      <c r="X21" s="810">
        <f>IF('ชื่อ-คะแนน'!$C20="","",IF('ชื่อ-คะแนน'!$D20="ออก","",IF('ชื่อ-คะแนน'!$D20="ย้าย","",IF('ชื่อ-คะแนน'!$D20="พัก","",IF(X$6="?",X$6,X$6)))))</f>
        <v>0</v>
      </c>
      <c r="Y21" s="811">
        <f>IF('ชื่อ-คะแนน'!$C20="","",IF('ชื่อ-คะแนน'!$D20="ออก","",IF('ชื่อ-คะแนน'!$D20="ย้าย","",IF('ชื่อ-คะแนน'!$D20="พัก","",IF(Y$6="?",Y$6,Y$6)))))</f>
        <v>0</v>
      </c>
      <c r="Z21" s="811">
        <f>IF('ชื่อ-คะแนน'!$C20="","",IF('ชื่อ-คะแนน'!$D20="ออก","",IF('ชื่อ-คะแนน'!$D20="ย้าย","",IF('ชื่อ-คะแนน'!$D20="พัก","",IF(Z$6="?",Z$6,Z$6)))))</f>
        <v>0</v>
      </c>
      <c r="AA21" s="811">
        <f>IF('ชื่อ-คะแนน'!$C20="","",IF('ชื่อ-คะแนน'!$D20="ออก","",IF('ชื่อ-คะแนน'!$D20="ย้าย","",IF('ชื่อ-คะแนน'!$D20="พัก","",IF(AA$6="?",AA$6,AA$6)))))</f>
        <v>0</v>
      </c>
      <c r="AB21" s="812">
        <f>IF('ชื่อ-คะแนน'!$C20="","",IF('ชื่อ-คะแนน'!$D20="ออก","",IF('ชื่อ-คะแนน'!$D20="ย้าย","",IF('ชื่อ-คะแนน'!$D20="พัก","",IF(AB$6="?",AB$6,AB$6)))))</f>
        <v>0</v>
      </c>
      <c r="AC21" s="813"/>
      <c r="AD21" s="810">
        <f>IF('ชื่อ-คะแนน'!$C20="","",IF('ชื่อ-คะแนน'!$D20="ออก","",IF('ชื่อ-คะแนน'!$D20="ย้าย","",IF('ชื่อ-คะแนน'!$D20="พัก","",IF(AD$6="?",AD$6,AD$6)))))</f>
        <v>0</v>
      </c>
      <c r="AE21" s="811">
        <f>IF('ชื่อ-คะแนน'!$C20="","",IF('ชื่อ-คะแนน'!$D20="ออก","",IF('ชื่อ-คะแนน'!$D20="ย้าย","",IF('ชื่อ-คะแนน'!$D20="พัก","",IF(AE$6="?",AE$6,AE$6)))))</f>
        <v>0</v>
      </c>
      <c r="AF21" s="811">
        <f>IF('ชื่อ-คะแนน'!$C20="","",IF('ชื่อ-คะแนน'!$D20="ออก","",IF('ชื่อ-คะแนน'!$D20="ย้าย","",IF('ชื่อ-คะแนน'!$D20="พัก","",IF(AF$6="?",AF$6,AF$6)))))</f>
        <v>0</v>
      </c>
      <c r="AG21" s="811">
        <f>IF('ชื่อ-คะแนน'!$C20="","",IF('ชื่อ-คะแนน'!$D20="ออก","",IF('ชื่อ-คะแนน'!$D20="ย้าย","",IF('ชื่อ-คะแนน'!$D20="พัก","",IF($AG$6="?",$AG$6,$AG$6)))))</f>
        <v>0</v>
      </c>
      <c r="AH21" s="812">
        <f>IF('ชื่อ-คะแนน'!$C20="","",IF('ชื่อ-คะแนน'!$D20="ออก","",IF('ชื่อ-คะแนน'!$D20="ย้าย","",IF('ชื่อ-คะแนน'!$D20="พัก","",IF($AH$6="?",$AH$6,$AH$6)))))</f>
        <v>0</v>
      </c>
      <c r="AI21" s="813"/>
      <c r="AJ21" s="810">
        <f>IF('ชื่อ-คะแนน'!$C20="","",IF('ชื่อ-คะแนน'!$D20="ออก","",IF('ชื่อ-คะแนน'!$D20="ย้าย","",IF('ชื่อ-คะแนน'!$D20="พัก","",IF($AJ$6="?",$AJ$6,$AJ$6)))))</f>
        <v>0</v>
      </c>
      <c r="AK21" s="811">
        <f>IF('ชื่อ-คะแนน'!$C20="","",IF('ชื่อ-คะแนน'!$D20="ออก","",IF('ชื่อ-คะแนน'!$D20="ย้าย","",IF('ชื่อ-คะแนน'!$D20="พัก","",IF($AK$6="?",$AK$6,$AK$6)))))</f>
        <v>0</v>
      </c>
      <c r="AL21" s="811">
        <f>IF('ชื่อ-คะแนน'!$C20="","",IF('ชื่อ-คะแนน'!$D20="ออก","",IF('ชื่อ-คะแนน'!$D20="ย้าย","",IF('ชื่อ-คะแนน'!$D20="พัก","",IF($AL$6="?",$AL$6,$AL$6)))))</f>
        <v>0</v>
      </c>
      <c r="AM21" s="811">
        <f>IF('ชื่อ-คะแนน'!$C20="","",IF('ชื่อ-คะแนน'!$D20="ออก","",IF('ชื่อ-คะแนน'!$D20="ย้าย","",IF('ชื่อ-คะแนน'!$D20="พัก","",IF($AM$6="?",$AM$6,$AM$6)))))</f>
        <v>0</v>
      </c>
      <c r="AN21" s="812">
        <f>IF('ชื่อ-คะแนน'!$C20="","",IF('ชื่อ-คะแนน'!$D20="ออก","",IF('ชื่อ-คะแนน'!$D20="ย้าย","",IF('ชื่อ-คะแนน'!$D20="พัก","",IF($AN$6="?",$AN$6,$AN$6)))))</f>
        <v>0</v>
      </c>
      <c r="AO21" s="813"/>
      <c r="AP21" s="810">
        <f>IF('ชื่อ-คะแนน'!$C20="","",IF('ชื่อ-คะแนน'!$D20="ออก","",IF('ชื่อ-คะแนน'!$D20="ย้าย","",IF('ชื่อ-คะแนน'!$D20="พัก","",IF($AP$6="?",$AP$6,$AP$6)))))</f>
        <v>0</v>
      </c>
      <c r="AQ21" s="811">
        <f>IF('ชื่อ-คะแนน'!$C20="","",IF('ชื่อ-คะแนน'!$D20="ออก","",IF('ชื่อ-คะแนน'!$D20="ย้าย","",IF('ชื่อ-คะแนน'!$D20="พัก","",IF($AQ$6="?",$AQ$6,$AQ$6)))))</f>
        <v>0</v>
      </c>
      <c r="AR21" s="811">
        <f>IF('ชื่อ-คะแนน'!$C20="","",IF('ชื่อ-คะแนน'!$D20="ออก","",IF('ชื่อ-คะแนน'!$D20="ย้าย","",IF('ชื่อ-คะแนน'!$D20="พัก","",IF($AR$6="?",$AR$6,$AR$6)))))</f>
        <v>0</v>
      </c>
      <c r="AS21" s="811">
        <f>IF('ชื่อ-คะแนน'!$C20="","",IF('ชื่อ-คะแนน'!$D20="ออก","",IF('ชื่อ-คะแนน'!$D20="ย้าย","",IF('ชื่อ-คะแนน'!$D20="พัก","",IF($AS$6="?",$AS$6,$AS$6)))))</f>
        <v>0</v>
      </c>
      <c r="AT21" s="812">
        <f>IF('ชื่อ-คะแนน'!$C20="","",IF('ชื่อ-คะแนน'!$D20="ออก","",IF('ชื่อ-คะแนน'!$D20="ย้าย","",IF('ชื่อ-คะแนน'!$D20="พัก","",IF($AT$6="?",$AT$6,$AT$6)))))</f>
        <v>0</v>
      </c>
      <c r="AU21" s="813"/>
      <c r="AV21" s="810">
        <f>IF('ชื่อ-คะแนน'!$C20="","",IF('ชื่อ-คะแนน'!$D20="ออก","",IF('ชื่อ-คะแนน'!$D20="ย้าย","",IF('ชื่อ-คะแนน'!$D20="พัก","",IF($AV$6="?",$AV$6,$AV$6)))))</f>
        <v>0</v>
      </c>
      <c r="AW21" s="811">
        <f>IF('ชื่อ-คะแนน'!$C20="","",IF('ชื่อ-คะแนน'!$D20="ออก","",IF('ชื่อ-คะแนน'!$D20="ย้าย","",IF('ชื่อ-คะแนน'!$D20="พัก","",IF($AW$6="?",$AW$6,$AW$6)))))</f>
        <v>0</v>
      </c>
      <c r="AX21" s="811">
        <f>IF('ชื่อ-คะแนน'!$C20="","",IF('ชื่อ-คะแนน'!$D20="ออก","",IF('ชื่อ-คะแนน'!$D20="ย้าย","",IF('ชื่อ-คะแนน'!$D20="พัก","",IF($AX$6="?",$AX$6,$AX$6)))))</f>
        <v>0</v>
      </c>
      <c r="AY21" s="811">
        <f>IF('ชื่อ-คะแนน'!$C20="","",IF('ชื่อ-คะแนน'!$D20="ออก","",IF('ชื่อ-คะแนน'!$D20="ย้าย","",IF('ชื่อ-คะแนน'!$D20="พัก","",IF($AY$6="?",$AY$6,$AY$6)))))</f>
        <v>0</v>
      </c>
      <c r="AZ21" s="812">
        <f>IF('ชื่อ-คะแนน'!$C20="","",IF('ชื่อ-คะแนน'!$D20="ออก","",IF('ชื่อ-คะแนน'!$D20="ย้าย","",IF('ชื่อ-คะแนน'!$D20="พัก","",IF($AZ$6="?",$AZ$6,$AZ$6)))))</f>
        <v>0</v>
      </c>
      <c r="BA21" s="813"/>
      <c r="BB21" s="1422">
        <f>IF('ชื่อ-คะแนน'!$C20="","",IF('ชื่อ-คะแนน'!$D20="ออก","",IF('ชื่อ-คะแนน'!$D20="ย้าย","",IF('ชื่อ-คะแนน'!$D20="พัก","",IF($BB$6="?",$BB$6,$BB$6)))))</f>
        <v>0</v>
      </c>
      <c r="BC21" s="1423">
        <f>IF('ชื่อ-คะแนน'!$C20="","",IF('ชื่อ-คะแนน'!$D20="ออก","",IF('ชื่อ-คะแนน'!$D20="ย้าย","",IF('ชื่อ-คะแนน'!$D20="พัก","",IF($BC$6="?",$BC$6,$BC$6)))))</f>
        <v>0</v>
      </c>
      <c r="BD21" s="1423">
        <f>IF('ชื่อ-คะแนน'!$C20="","",IF('ชื่อ-คะแนน'!$D20="ออก","",IF('ชื่อ-คะแนน'!$D20="ย้าย","",IF('ชื่อ-คะแนน'!$D20="พัก","",IF($BD$6="?",$BD$6,$BD$6)))))</f>
        <v>0</v>
      </c>
      <c r="BE21" s="1423">
        <f>IF('ชื่อ-คะแนน'!$C20="","",IF('ชื่อ-คะแนน'!$D20="ออก","",IF('ชื่อ-คะแนน'!$D20="ย้าย","",IF('ชื่อ-คะแนน'!$D20="พัก","",IF($BE$6="?",$BE$6,$BE$6)))))</f>
        <v>0</v>
      </c>
      <c r="BF21" s="1424">
        <f>IF('ชื่อ-คะแนน'!$C20="","",IF('ชื่อ-คะแนน'!$D20="ออก","",IF('ชื่อ-คะแนน'!$D20="ย้าย","",IF('ชื่อ-คะแนน'!$D20="พัก","",IF($BF$6="?",$BF$6,$BF$6)))))</f>
        <v>0</v>
      </c>
      <c r="BG21" s="813"/>
      <c r="BH21" s="814">
        <f>IF('ชื่อ-คะแนน'!$C20="","",IF('ชื่อ-คะแนน'!$D20="ออก","",IF('ชื่อ-คะแนน'!$D20="ย้าย","",IF('ชื่อ-คะแนน'!$D20="พัก","",IF($BH$6="?",$BH$6,$BH$6)))))</f>
        <v>0</v>
      </c>
      <c r="BI21" s="815">
        <f>IF('ชื่อ-คะแนน'!$C20="","",IF('ชื่อ-คะแนน'!$D20="ออก","",IF('ชื่อ-คะแนน'!$D20="ย้าย","",IF('ชื่อ-คะแนน'!$D20="พัก","",IF($BI$6="?",$BI$6,$BI$6)))))</f>
        <v>0</v>
      </c>
      <c r="BJ21" s="815">
        <f>IF('ชื่อ-คะแนน'!$C20="","",IF('ชื่อ-คะแนน'!$D20="ออก","",IF('ชื่อ-คะแนน'!$D20="ย้าย","",IF('ชื่อ-คะแนน'!$D20="พัก","",IF($BJ$6="?",$BJ$6,$BJ$6)))))</f>
        <v>0</v>
      </c>
      <c r="BK21" s="815">
        <f>IF('ชื่อ-คะแนน'!$C20="","",IF('ชื่อ-คะแนน'!$D20="ออก","",IF('ชื่อ-คะแนน'!$D20="ย้าย","",IF('ชื่อ-คะแนน'!$D20="พัก","",IF($BK$6="?",$BK$6,$BK$6)))))</f>
        <v>0</v>
      </c>
      <c r="BL21" s="816">
        <f>IF('ชื่อ-คะแนน'!$C20="","",IF('ชื่อ-คะแนน'!$D20="ออก","",IF('ชื่อ-คะแนน'!$D20="ย้าย","",IF('ชื่อ-คะแนน'!$D20="พัก","",IF($BL$6="?",$BL$6,$BL$6)))))</f>
        <v>0</v>
      </c>
      <c r="BM21" s="813"/>
      <c r="BN21" s="810">
        <f>IF('ชื่อ-คะแนน'!$C20="","",IF('ชื่อ-คะแนน'!$D20="ออก","",IF('ชื่อ-คะแนน'!$D20="ย้าย","",IF('ชื่อ-คะแนน'!$D20="พัก","",IF($BN$6="?",$BN$6,$BN$6)))))</f>
        <v>0</v>
      </c>
      <c r="BO21" s="811">
        <f>IF('ชื่อ-คะแนน'!$C20="","",IF('ชื่อ-คะแนน'!$D20="ออก","",IF('ชื่อ-คะแนน'!$D20="ย้าย","",IF('ชื่อ-คะแนน'!$D20="พัก","",IF($BO$6="?",$BO$6,$BO$6)))))</f>
        <v>0</v>
      </c>
      <c r="BP21" s="811">
        <f>IF('ชื่อ-คะแนน'!$C20="","",IF('ชื่อ-คะแนน'!$D20="ออก","",IF('ชื่อ-คะแนน'!$D20="ย้าย","",IF('ชื่อ-คะแนน'!$D20="พัก","",IF($BP$6="?",$BP$6,$BP$6)))))</f>
        <v>0</v>
      </c>
      <c r="BQ21" s="811">
        <f>IF('ชื่อ-คะแนน'!$C20="","",IF('ชื่อ-คะแนน'!$D20="ออก","",IF('ชื่อ-คะแนน'!$D20="ย้าย","",IF('ชื่อ-คะแนน'!$D20="พัก","",IF($BQ$6="?",$BQ$6,$BQ$6)))))</f>
        <v>0</v>
      </c>
      <c r="BR21" s="812">
        <f>IF('ชื่อ-คะแนน'!$C20="","",IF('ชื่อ-คะแนน'!$D20="ออก","",IF('ชื่อ-คะแนน'!$D20="ย้าย","",IF('ชื่อ-คะแนน'!$D20="พัก","",IF($BR$6="?",$BR$6,$BR$6)))))</f>
        <v>0</v>
      </c>
      <c r="BS21" s="813"/>
      <c r="BT21" s="810">
        <f>IF('ชื่อ-คะแนน'!$C20="","",IF('ชื่อ-คะแนน'!$D20="ออก","",IF('ชื่อ-คะแนน'!$D20="ย้าย","",IF('ชื่อ-คะแนน'!$D20="พัก","",IF($BT$6="?",$BT$6,$BT$6)))))</f>
        <v>0</v>
      </c>
      <c r="BU21" s="811">
        <f>IF('ชื่อ-คะแนน'!$C20="","",IF('ชื่อ-คะแนน'!$D20="ออก","",IF('ชื่อ-คะแนน'!$D20="ย้าย","",IF('ชื่อ-คะแนน'!$D20="พัก","",IF($BU$6="?",$BU$6,$BU$6)))))</f>
        <v>0</v>
      </c>
      <c r="BV21" s="811">
        <f>IF('ชื่อ-คะแนน'!$C20="","",IF('ชื่อ-คะแนน'!$D20="ออก","",IF('ชื่อ-คะแนน'!$D20="ย้าย","",IF('ชื่อ-คะแนน'!$D20="พัก","",IF($BV$6="?",$BV$6,$BV$6)))))</f>
        <v>0</v>
      </c>
      <c r="BW21" s="811">
        <f>IF('ชื่อ-คะแนน'!$C20="","",IF('ชื่อ-คะแนน'!$D20="ออก","",IF('ชื่อ-คะแนน'!$D20="ย้าย","",IF('ชื่อ-คะแนน'!$D20="พัก","",IF($BW$6="?",$BW$6,$BW$6)))))</f>
        <v>0</v>
      </c>
      <c r="BX21" s="812">
        <f>IF('ชื่อ-คะแนน'!$C20="","",IF('ชื่อ-คะแนน'!$D20="ออก","",IF('ชื่อ-คะแนน'!$D20="ย้าย","",IF('ชื่อ-คะแนน'!$D20="พัก","",IF($BX$6="?",$BX$6,$BX$6)))))</f>
        <v>0</v>
      </c>
      <c r="BY21" s="813"/>
      <c r="BZ21" s="810">
        <f>IF('ชื่อ-คะแนน'!$C20="","",IF('ชื่อ-คะแนน'!$D20="ออก","",IF('ชื่อ-คะแนน'!$D20="ย้าย","",IF('ชื่อ-คะแนน'!$D20="พัก","",IF($BZ$6="?",$BZ$6,$BZ$6)))))</f>
        <v>0</v>
      </c>
      <c r="CA21" s="811">
        <f>IF('ชื่อ-คะแนน'!$C20="","",IF('ชื่อ-คะแนน'!$D20="ออก","",IF('ชื่อ-คะแนน'!$D20="ย้าย","",IF('ชื่อ-คะแนน'!$D20="พัก","",IF($CA$6="?",$CA$6,$CA$6)))))</f>
        <v>0</v>
      </c>
      <c r="CB21" s="811">
        <f>IF('ชื่อ-คะแนน'!$C20="","",IF('ชื่อ-คะแนน'!$D20="ออก","",IF('ชื่อ-คะแนน'!$D20="ย้าย","",IF('ชื่อ-คะแนน'!$D20="พัก","",IF($CB$6="?",$CB$6,$CB$6)))))</f>
        <v>0</v>
      </c>
      <c r="CC21" s="811">
        <f>IF('ชื่อ-คะแนน'!$C20="","",IF('ชื่อ-คะแนน'!$D20="ออก","",IF('ชื่อ-คะแนน'!$D20="ย้าย","",IF('ชื่อ-คะแนน'!$D20="พัก","",IF($CC$6="?",$CC$6,$CC$6)))))</f>
        <v>0</v>
      </c>
      <c r="CD21" s="812">
        <f>IF('ชื่อ-คะแนน'!$C20="","",IF('ชื่อ-คะแนน'!$D20="ออก","",IF('ชื่อ-คะแนน'!$D20="ย้าย","",IF('ชื่อ-คะแนน'!$D20="พัก","",IF($CD$6="?",$CD$6,$CD$6)))))</f>
        <v>0</v>
      </c>
      <c r="CE21" s="813"/>
      <c r="CF21" s="810">
        <f>IF('ชื่อ-คะแนน'!$C20="","",IF('ชื่อ-คะแนน'!$D20="ออก","",IF('ชื่อ-คะแนน'!$D20="ย้าย","",IF('ชื่อ-คะแนน'!$D20="พัก","",IF($CF$6="?",$CF$6,$CF$6)))))</f>
        <v>0</v>
      </c>
      <c r="CG21" s="811">
        <f>IF('ชื่อ-คะแนน'!$C20="","",IF('ชื่อ-คะแนน'!$D20="ออก","",IF('ชื่อ-คะแนน'!$D20="ย้าย","",IF('ชื่อ-คะแนน'!$D20="พัก","",IF($CG$6="?",$CG$6,$CG$6)))))</f>
        <v>0</v>
      </c>
      <c r="CH21" s="811">
        <f>IF('ชื่อ-คะแนน'!$C20="","",IF('ชื่อ-คะแนน'!$D20="ออก","",IF('ชื่อ-คะแนน'!$D20="ย้าย","",IF('ชื่อ-คะแนน'!$D20="พัก","",IF($CH$6="?",$CH$6,$CH$6)))))</f>
        <v>0</v>
      </c>
      <c r="CI21" s="811">
        <f>IF('ชื่อ-คะแนน'!$C20="","",IF('ชื่อ-คะแนน'!$D20="ออก","",IF('ชื่อ-คะแนน'!$D20="ย้าย","",IF('ชื่อ-คะแนน'!$D20="พัก","",IF($CI$6="?",$CI$6,$CI$6)))))</f>
        <v>0</v>
      </c>
      <c r="CJ21" s="812">
        <f>IF('ชื่อ-คะแนน'!$C20="","",IF('ชื่อ-คะแนน'!$D20="ออก","",IF('ชื่อ-คะแนน'!$D20="ย้าย","",IF('ชื่อ-คะแนน'!$D20="พัก","",IF($CJ$6="?",$CJ$6,$CJ$6)))))</f>
        <v>0</v>
      </c>
      <c r="CK21" s="813"/>
      <c r="CL21" s="810">
        <f>IF('ชื่อ-คะแนน'!$C20="","",IF('ชื่อ-คะแนน'!$D20="ออก","",IF('ชื่อ-คะแนน'!$D20="ย้าย","",IF('ชื่อ-คะแนน'!$D20="พัก","",IF($CL$6="?",$CL$6,$CL$6)))))</f>
        <v>0</v>
      </c>
      <c r="CM21" s="811">
        <f>IF('ชื่อ-คะแนน'!$C20="","",IF('ชื่อ-คะแนน'!$D20="ออก","",IF('ชื่อ-คะแนน'!$D20="ย้าย","",IF('ชื่อ-คะแนน'!$D20="พัก","",IF($CM$6="?",$CM$6,$CM$6)))))</f>
        <v>0</v>
      </c>
      <c r="CN21" s="811">
        <f>IF('ชื่อ-คะแนน'!$C20="","",IF('ชื่อ-คะแนน'!$D20="ออก","",IF('ชื่อ-คะแนน'!$D20="ย้าย","",IF('ชื่อ-คะแนน'!$D20="พัก","",IF($CN$6="?",$CN$6,$CN$6)))))</f>
        <v>0</v>
      </c>
      <c r="CO21" s="811">
        <f>IF('ชื่อ-คะแนน'!$C20="","",IF('ชื่อ-คะแนน'!$D20="ออก","",IF('ชื่อ-คะแนน'!$D20="ย้าย","",IF('ชื่อ-คะแนน'!$D20="พัก","",IF($CO$6="?",$CO$6,$CO$6)))))</f>
        <v>0</v>
      </c>
      <c r="CP21" s="812">
        <f>IF('ชื่อ-คะแนน'!$C20="","",IF('ชื่อ-คะแนน'!$D20="ออก","",IF('ชื่อ-คะแนน'!$D20="ย้าย","",IF('ชื่อ-คะแนน'!$D20="พัก","",IF($CP$6="?",$CP$6,$CP$6)))))</f>
        <v>0</v>
      </c>
      <c r="CQ21" s="813"/>
      <c r="CR21" s="810">
        <f>IF('ชื่อ-คะแนน'!$C20="","",IF('ชื่อ-คะแนน'!$D20="ออก","",IF('ชื่อ-คะแนน'!$D20="ย้าย","",IF('ชื่อ-คะแนน'!$D20="พัก","",IF($CR$6="?",$CR$6,$CR$6)))))</f>
        <v>0</v>
      </c>
      <c r="CS21" s="811">
        <f>IF('ชื่อ-คะแนน'!$C20="","",IF('ชื่อ-คะแนน'!$D20="ออก","",IF('ชื่อ-คะแนน'!$D20="ย้าย","",IF('ชื่อ-คะแนน'!$D20="พัก","",IF($CS$6="?",$CS$6,$CS$6)))))</f>
        <v>0</v>
      </c>
      <c r="CT21" s="811">
        <f>IF('ชื่อ-คะแนน'!$C20="","",IF('ชื่อ-คะแนน'!$D20="ออก","",IF('ชื่อ-คะแนน'!$D20="ย้าย","",IF('ชื่อ-คะแนน'!$D20="พัก","",IF($CT$6="?",$CT$6,$CT$6)))))</f>
        <v>0</v>
      </c>
      <c r="CU21" s="811">
        <f>IF('ชื่อ-คะแนน'!$C20="","",IF('ชื่อ-คะแนน'!$D20="ออก","",IF('ชื่อ-คะแนน'!$D20="ย้าย","",IF('ชื่อ-คะแนน'!$D20="พัก","",IF($CU$6="?",$CU$6,$CU$6)))))</f>
        <v>0</v>
      </c>
      <c r="CV21" s="812">
        <f>IF('ชื่อ-คะแนน'!$C20="","",IF('ชื่อ-คะแนน'!$D20="ออก","",IF('ชื่อ-คะแนน'!$D20="ย้าย","",IF('ชื่อ-คะแนน'!$D20="พัก","",IF($CV$6="?",$CV$6,$CV$6)))))</f>
        <v>0</v>
      </c>
      <c r="CW21" s="813"/>
      <c r="CX21" s="810">
        <f>IF('ชื่อ-คะแนน'!$C20="","",IF('ชื่อ-คะแนน'!$D20="ออก","",IF('ชื่อ-คะแนน'!$D20="ย้าย","",IF('ชื่อ-คะแนน'!$D20="พัก","",IF($CX$6="?",$CX$6,$CX$6)))))</f>
        <v>0</v>
      </c>
      <c r="CY21" s="811">
        <f>IF('ชื่อ-คะแนน'!$C20="","",IF('ชื่อ-คะแนน'!$D20="ออก","",IF('ชื่อ-คะแนน'!$D20="ย้าย","",IF('ชื่อ-คะแนน'!$D20="พัก","",IF($CY$6="?",$CY$6,$CY$6)))))</f>
        <v>0</v>
      </c>
      <c r="CZ21" s="811">
        <f>IF('ชื่อ-คะแนน'!$C20="","",IF('ชื่อ-คะแนน'!$D20="ออก","",IF('ชื่อ-คะแนน'!$D20="ย้าย","",IF('ชื่อ-คะแนน'!$D20="พัก","",IF($CZ$6="?",$CZ$6,$CZ$6)))))</f>
        <v>0</v>
      </c>
      <c r="DA21" s="811">
        <f>IF('ชื่อ-คะแนน'!$C20="","",IF('ชื่อ-คะแนน'!$D20="ออก","",IF('ชื่อ-คะแนน'!$D20="ย้าย","",IF('ชื่อ-คะแนน'!$D20="พัก","",IF($DA$6="?",$DA$6,$DA$6)))))</f>
        <v>0</v>
      </c>
      <c r="DB21" s="812">
        <f>IF('ชื่อ-คะแนน'!$C20="","",IF('ชื่อ-คะแนน'!$D20="ออก","",IF('ชื่อ-คะแนน'!$D20="ย้าย","",IF('ชื่อ-คะแนน'!$D20="พัก","",IF($DB$6="?",$DB$6,$DB$6)))))</f>
        <v>0</v>
      </c>
      <c r="DC21" s="813"/>
      <c r="DD21" s="1422">
        <f>IF('ชื่อ-คะแนน'!$C20="","",IF('ชื่อ-คะแนน'!$D20="ออก","",IF('ชื่อ-คะแนน'!$D20="ย้าย","",IF('ชื่อ-คะแนน'!$D20="พัก","",IF($DD$6="?",$DD$6,$DD$6)))))</f>
        <v>0</v>
      </c>
      <c r="DE21" s="1423">
        <f>IF('ชื่อ-คะแนน'!$C20="","",IF('ชื่อ-คะแนน'!$D20="ออก","",IF('ชื่อ-คะแนน'!$D20="ย้าย","",IF('ชื่อ-คะแนน'!$D20="พัก","",IF($DE$6="?",$DE$6,$DE$6)))))</f>
        <v>0</v>
      </c>
      <c r="DF21" s="1423">
        <f>IF('ชื่อ-คะแนน'!$C20="","",IF('ชื่อ-คะแนน'!$D20="ออก","",IF('ชื่อ-คะแนน'!$D20="ย้าย","",IF('ชื่อ-คะแนน'!$D20="พัก","",IF($DF$6="?",$DF$6,$DF$6)))))</f>
        <v>0</v>
      </c>
      <c r="DG21" s="1423">
        <f>IF('ชื่อ-คะแนน'!$C20="","",IF('ชื่อ-คะแนน'!$D20="ออก","",IF('ชื่อ-คะแนน'!$D20="ย้าย","",IF('ชื่อ-คะแนน'!$D20="พัก","",IF($DG$6="?",$DG$6,$DG$6)))))</f>
        <v>0</v>
      </c>
      <c r="DH21" s="1424">
        <f>IF('ชื่อ-คะแนน'!$C20="","",IF('ชื่อ-คะแนน'!$D20="ออก","",IF('ชื่อ-คะแนน'!$D20="ย้าย","",IF('ชื่อ-คะแนน'!$D20="พัก","",IF($DH$6="?",$DH$6,$DH$6)))))</f>
        <v>0</v>
      </c>
      <c r="DI21" s="813"/>
      <c r="DJ21" s="810">
        <f>IF('ชื่อ-คะแนน'!$C20="","",IF('ชื่อ-คะแนน'!$D20="ออก","",IF('ชื่อ-คะแนน'!$D20="ย้าย","",IF('ชื่อ-คะแนน'!$D20="พัก","",IF($DJ$6="?",$DJ$6,$DJ$6)))))</f>
        <v>0</v>
      </c>
      <c r="DK21" s="811">
        <f>IF('ชื่อ-คะแนน'!$C20="","",IF('ชื่อ-คะแนน'!$D20="ออก","",IF('ชื่อ-คะแนน'!$D20="ย้าย","",IF('ชื่อ-คะแนน'!$D20="พัก","",IF($DK$6="?",$DK$6,$DK$6)))))</f>
        <v>0</v>
      </c>
      <c r="DL21" s="811">
        <f>IF('ชื่อ-คะแนน'!$C20="","",IF('ชื่อ-คะแนน'!$D20="ออก","",IF('ชื่อ-คะแนน'!$D20="ย้าย","",IF('ชื่อ-คะแนน'!$D20="พัก","",IF($DL$6="?",$DL$6,$DL$6)))))</f>
        <v>0</v>
      </c>
      <c r="DM21" s="811">
        <f>IF('ชื่อ-คะแนน'!$C20="","",IF('ชื่อ-คะแนน'!$D20="ออก","",IF('ชื่อ-คะแนน'!$D20="ย้าย","",IF('ชื่อ-คะแนน'!$D20="พัก","",IF($DM$6="?",$DM$6,$DM$6)))))</f>
        <v>0</v>
      </c>
      <c r="DN21" s="812">
        <f>IF('ชื่อ-คะแนน'!$C20="","",IF('ชื่อ-คะแนน'!$D20="ออก","",IF('ชื่อ-คะแนน'!$D20="ย้าย","",IF('ชื่อ-คะแนน'!$D20="พัก","",IF($DN$6="?",$DN$6,$DN$6)))))</f>
        <v>0</v>
      </c>
      <c r="DO21" s="813"/>
      <c r="DP21" s="814">
        <f>IF('ชื่อ-คะแนน'!$C20="","",IF('ชื่อ-คะแนน'!$D20="ออก","",IF('ชื่อ-คะแนน'!$D20="ย้าย","",IF('ชื่อ-คะแนน'!$D20="พัก","",IF($DP$6="?",$DP$6,$DP$6)))))</f>
        <v>0</v>
      </c>
      <c r="DQ21" s="815">
        <f>IF('ชื่อ-คะแนน'!$C20="","",IF('ชื่อ-คะแนน'!$D20="ออก","",IF('ชื่อ-คะแนน'!$D20="ย้าย","",IF('ชื่อ-คะแนน'!$D20="พัก","",IF($DQ$6="?",$DQ$6,$DQ$6)))))</f>
        <v>0</v>
      </c>
      <c r="DR21" s="815">
        <f>IF('ชื่อ-คะแนน'!$C20="","",IF('ชื่อ-คะแนน'!$D20="ออก","",IF('ชื่อ-คะแนน'!$D20="ย้าย","",IF('ชื่อ-คะแนน'!$D20="พัก","",IF($DR$6="?",$DR$6,$DR$6)))))</f>
        <v>0</v>
      </c>
      <c r="DS21" s="815">
        <f>IF('ชื่อ-คะแนน'!$C20="","",IF('ชื่อ-คะแนน'!$D20="ออก","",IF('ชื่อ-คะแนน'!$D20="ย้าย","",IF('ชื่อ-คะแนน'!$D20="พัก","",IF($DS$6="?",$DS$6,$DS$6)))))</f>
        <v>0</v>
      </c>
      <c r="DT21" s="816">
        <f>IF('ชื่อ-คะแนน'!$C20="","",IF('ชื่อ-คะแนน'!$D20="ออก","",IF('ชื่อ-คะแนน'!$D20="ย้าย","",IF('ชื่อ-คะแนน'!$D20="พัก","",IF($DT$6="?",$DT$6,$DT$6)))))</f>
        <v>0</v>
      </c>
      <c r="DU21" s="813"/>
      <c r="DV21" s="810">
        <f>IF('ชื่อ-คะแนน'!$C20="","",IF('ชื่อ-คะแนน'!$D20="ออก","",IF('ชื่อ-คะแนน'!$D20="ย้าย","",IF('ชื่อ-คะแนน'!$D20="พัก","",IF($DV$6="?",$DV$6,$DV$6)))))</f>
        <v>0</v>
      </c>
      <c r="DW21" s="811">
        <f>IF('ชื่อ-คะแนน'!$C20="","",IF('ชื่อ-คะแนน'!$D20="ออก","",IF('ชื่อ-คะแนน'!$D20="ย้าย","",IF('ชื่อ-คะแนน'!$D20="พัก","",IF($DW$6="?",$DW$6,$DW$6)))))</f>
        <v>0</v>
      </c>
      <c r="DX21" s="811">
        <f>IF('ชื่อ-คะแนน'!$C20="","",IF('ชื่อ-คะแนน'!$D20="ออก","",IF('ชื่อ-คะแนน'!$D20="ย้าย","",IF('ชื่อ-คะแนน'!$D20="พัก","",IF($DX$6="?",$DX$6,$DX$6)))))</f>
        <v>0</v>
      </c>
      <c r="DY21" s="811">
        <f>IF('ชื่อ-คะแนน'!$C20="","",IF('ชื่อ-คะแนน'!$D20="ออก","",IF('ชื่อ-คะแนน'!$D20="ย้าย","",IF('ชื่อ-คะแนน'!$D20="พัก","",IF($DY$6="?",$DY$6,$DY$6)))))</f>
        <v>0</v>
      </c>
      <c r="DZ21" s="812">
        <f>IF('ชื่อ-คะแนน'!$C20="","",IF('ชื่อ-คะแนน'!$D20="ออก","",IF('ชื่อ-คะแนน'!$D20="ย้าย","",IF('ชื่อ-คะแนน'!$D20="พัก","",IF($DZ$6="?",$DZ$6,$DZ$6)))))</f>
        <v>0</v>
      </c>
      <c r="EA21" s="813"/>
      <c r="EB21" s="810">
        <f>IF('ชื่อ-คะแนน'!$C20="","",IF('ชื่อ-คะแนน'!$D20="ออก","",IF('ชื่อ-คะแนน'!$D20="ย้าย","",IF('ชื่อ-คะแนน'!$D20="พัก","",IF($EB$6="?",$EB$6,$EB$6)))))</f>
        <v>0</v>
      </c>
      <c r="EC21" s="811">
        <f>IF('ชื่อ-คะแนน'!$C20="","",IF('ชื่อ-คะแนน'!$D20="ออก","",IF('ชื่อ-คะแนน'!$D20="ย้าย","",IF('ชื่อ-คะแนน'!$D20="พัก","",IF($EC$6="?",$EC$6,$EC$6)))))</f>
        <v>0</v>
      </c>
      <c r="ED21" s="811">
        <f>IF('ชื่อ-คะแนน'!$C20="","",IF('ชื่อ-คะแนน'!$D20="ออก","",IF('ชื่อ-คะแนน'!$D20="ย้าย","",IF('ชื่อ-คะแนน'!$D20="พัก","",IF($ED$6="?",$ED$6,$ED$6)))))</f>
        <v>0</v>
      </c>
      <c r="EE21" s="811">
        <f>IF('ชื่อ-คะแนน'!$C20="","",IF('ชื่อ-คะแนน'!$D20="ออก","",IF('ชื่อ-คะแนน'!$D20="ย้าย","",IF('ชื่อ-คะแนน'!$D20="พัก","",IF($EE$6="?",$EE$6,$EE$6)))))</f>
        <v>0</v>
      </c>
      <c r="EF21" s="812">
        <f>IF('ชื่อ-คะแนน'!$C20="","",IF('ชื่อ-คะแนน'!$D20="ออก","",IF('ชื่อ-คะแนน'!$D20="ย้าย","",IF('ชื่อ-คะแนน'!$D20="พัก","",IF($EF$6="?",$EF$6,$EF$6)))))</f>
        <v>0</v>
      </c>
      <c r="EG21" s="817"/>
      <c r="EH21" s="818" t="str">
        <f>IF('ชื่อ-คะแนน'!C20="","",COUNTIF(E21:DZ21,"ป")+COUNTIF(E21:DZ21,"ล")+COUNTIF(E21:DZ21,"ข")+COUNTIF(E21:DZ21,"ร")+COUNTIF(E21:DZ21,"อ")+COUNTIF(E21:DZ21,"ก")+COUNTIF(E21:DZ21,"ฟ")+COUNTIF(E21:DZ21,"ด")+COUNTIF(E21:DZ21,"ย"))&amp;IF('ชื่อ-คะแนน'!C20="","","/")&amp;IF('ชื่อ-คะแนน'!C20="","",SUM($F$6:$DZ$6)-SUM(F21:DZ21))</f>
        <v>0/1</v>
      </c>
      <c r="EI21" s="819">
        <f>IF('ชื่อ-คะแนน'!C20="","",COUNTIF(F21:EF21,"/")+SUM(F21:EF21))</f>
        <v>0</v>
      </c>
      <c r="EJ21" s="758"/>
      <c r="EK21" s="778" t="str">
        <f>IF('ชื่อ-คะแนน'!C20="","",IF(EI21=0,"",IF(EI21&gt;$EI$3-$EI$4,"-",$EI$3-$EI$4-EI21)))</f>
        <v/>
      </c>
      <c r="EL21" s="760" t="str">
        <f>IF('ชื่อ-คะแนน'!C20="","",IF(EI21=0,"",(EI21/$EI$3)*100))</f>
        <v/>
      </c>
      <c r="EM21" s="806" t="str">
        <f t="shared" si="1"/>
        <v>-</v>
      </c>
      <c r="EN21" s="807" t="str">
        <f t="shared" si="2"/>
        <v>-</v>
      </c>
      <c r="EO21" s="141"/>
      <c r="EP21" s="1369" t="s">
        <v>202</v>
      </c>
      <c r="EQ21" s="1354"/>
      <c r="ER21" s="1354"/>
      <c r="ES21" s="1370">
        <v>19</v>
      </c>
    </row>
    <row r="22" spans="1:149" s="1371" customFormat="1" ht="18" customHeight="1" thickBot="1" x14ac:dyDescent="0.55000000000000004">
      <c r="A22" s="112">
        <f>'ชื่อ-คะแนน'!A21</f>
        <v>16</v>
      </c>
      <c r="B22" s="794" t="str">
        <f>'ชื่อ-คะแนน'!B21</f>
        <v>12721</v>
      </c>
      <c r="C22" s="1311" t="str">
        <f>'ชื่อ-คะแนน'!C21</f>
        <v>นาย พุฒิเมธ  ยิ่งดีเจริญ</v>
      </c>
      <c r="D22" s="780" t="str">
        <f>'ชื่อ-คะแนน'!D21</f>
        <v>เรียน</v>
      </c>
      <c r="E22" s="781" t="str">
        <f>'ชื่อ-คะแนน'!E21</f>
        <v/>
      </c>
      <c r="F22" s="782">
        <f>IF('ชื่อ-คะแนน'!$C21="","",IF('ชื่อ-คะแนน'!$D21="ออก","",IF('ชื่อ-คะแนน'!$D21="ย้าย","",IF('ชื่อ-คะแนน'!$D21="พัก","",IF(F$6="?",F$6,F$6)))))</f>
        <v>0</v>
      </c>
      <c r="G22" s="783">
        <f>IF('ชื่อ-คะแนน'!C21="","",IF('ชื่อ-คะแนน'!$D21="ออก","",IF('ชื่อ-คะแนน'!$D21="ย้าย","",IF('ชื่อ-คะแนน'!$D21="พัก","",IF(G$6="?",G$6,G$6)))))</f>
        <v>0</v>
      </c>
      <c r="H22" s="783">
        <f>IF('ชื่อ-คะแนน'!C21="","",IF('ชื่อ-คะแนน'!$D21="ออก","",IF('ชื่อ-คะแนน'!$D21="ย้าย","",IF('ชื่อ-คะแนน'!$D21="พัก","",IF(H$6="?",H$6,H$6)))))</f>
        <v>0</v>
      </c>
      <c r="I22" s="783">
        <f>IF('ชื่อ-คะแนน'!G21="","",IF('ชื่อ-คะแนน'!$D21="ออก","",IF('ชื่อ-คะแนน'!$D21="ย้าย","",IF('ชื่อ-คะแนน'!$D21="พัก","",IF(I$6="?",I$6,$I$6)))))</f>
        <v>0</v>
      </c>
      <c r="J22" s="784">
        <f>IF('ชื่อ-คะแนน'!$C21="","",IF('ชื่อ-คะแนน'!$D21="ออก","",IF('ชื่อ-คะแนน'!$D21="ย้าย","",IF('ชื่อ-คะแนน'!$D21="พัก","",IF(J$6="?",J$6,J$6)))))</f>
        <v>0</v>
      </c>
      <c r="K22" s="785"/>
      <c r="L22" s="782">
        <f>IF('ชื่อ-คะแนน'!$C21="","",IF('ชื่อ-คะแนน'!$D21="ออก","",IF('ชื่อ-คะแนน'!$D21="ย้าย","",IF('ชื่อ-คะแนน'!$D21="พัก","",IF(L$6="?",L$6,L$6)))))</f>
        <v>0</v>
      </c>
      <c r="M22" s="783">
        <f>IF('ชื่อ-คะแนน'!$C21="","",IF('ชื่อ-คะแนน'!$D21="ออก","",IF('ชื่อ-คะแนน'!$D21="ย้าย","",IF('ชื่อ-คะแนน'!$D21="พัก","",IF(M$6="?",M$6,M$6)))))</f>
        <v>0</v>
      </c>
      <c r="N22" s="783">
        <f>IF('ชื่อ-คะแนน'!$C21="","",IF('ชื่อ-คะแนน'!$D21="ออก","",IF('ชื่อ-คะแนน'!$D21="ย้าย","",IF('ชื่อ-คะแนน'!$D21="พัก","",IF(N$6="?",N$6,N$6)))))</f>
        <v>0</v>
      </c>
      <c r="O22" s="783">
        <f>IF('ชื่อ-คะแนน'!$C21="","",IF('ชื่อ-คะแนน'!$D21="ออก","",IF('ชื่อ-คะแนน'!$D21="ย้าย","",IF('ชื่อ-คะแนน'!$D21="พัก","",IF(O$6="?",O$6,O$6)))))</f>
        <v>0</v>
      </c>
      <c r="P22" s="784">
        <f>IF('ชื่อ-คะแนน'!$C21="","",IF('ชื่อ-คะแนน'!$D21="ออก","",IF('ชื่อ-คะแนน'!$D21="ย้าย","",IF('ชื่อ-คะแนน'!$D21="พัก","",IF(P$6="?",P$6,P$6)))))</f>
        <v>0</v>
      </c>
      <c r="Q22" s="785"/>
      <c r="R22" s="782">
        <f>IF('ชื่อ-คะแนน'!$C21="","",IF('ชื่อ-คะแนน'!$D21="ออก","",IF('ชื่อ-คะแนน'!$D21="ย้าย","",IF('ชื่อ-คะแนน'!$D21="พัก","",IF(R$6="?",R$6,R$6)))))</f>
        <v>0</v>
      </c>
      <c r="S22" s="783">
        <f>IF('ชื่อ-คะแนน'!$C21="","",IF('ชื่อ-คะแนน'!$D21="ออก","",IF('ชื่อ-คะแนน'!$D21="ย้าย","",IF('ชื่อ-คะแนน'!$D21="พัก","",IF(S$6="?",S$6,S$6)))))</f>
        <v>0</v>
      </c>
      <c r="T22" s="783">
        <f>IF('ชื่อ-คะแนน'!$C21="","",IF('ชื่อ-คะแนน'!$D21="ออก","",IF('ชื่อ-คะแนน'!$D21="ย้าย","",IF('ชื่อ-คะแนน'!$D21="พัก","",IF(T$6="?",T$6,T$6)))))</f>
        <v>0</v>
      </c>
      <c r="U22" s="783">
        <f>IF('ชื่อ-คะแนน'!$C21="","",IF('ชื่อ-คะแนน'!$D21="ออก","",IF('ชื่อ-คะแนน'!$D21="ย้าย","",IF('ชื่อ-คะแนน'!$D21="พัก","",IF(U$6="?",U$6,U$6)))))</f>
        <v>0</v>
      </c>
      <c r="V22" s="784">
        <f>IF('ชื่อ-คะแนน'!$C21="","",IF('ชื่อ-คะแนน'!$D21="ออก","",IF('ชื่อ-คะแนน'!$D21="ย้าย","",IF('ชื่อ-คะแนน'!$D21="พัก","",IF(V$6="?",V$6,V$6)))))</f>
        <v>0</v>
      </c>
      <c r="W22" s="785"/>
      <c r="X22" s="782">
        <f>IF('ชื่อ-คะแนน'!$C21="","",IF('ชื่อ-คะแนน'!$D21="ออก","",IF('ชื่อ-คะแนน'!$D21="ย้าย","",IF('ชื่อ-คะแนน'!$D21="พัก","",IF(X$6="?",X$6,X$6)))))</f>
        <v>0</v>
      </c>
      <c r="Y22" s="783">
        <f>IF('ชื่อ-คะแนน'!$C21="","",IF('ชื่อ-คะแนน'!$D21="ออก","",IF('ชื่อ-คะแนน'!$D21="ย้าย","",IF('ชื่อ-คะแนน'!$D21="พัก","",IF(Y$6="?",Y$6,Y$6)))))</f>
        <v>0</v>
      </c>
      <c r="Z22" s="783">
        <f>IF('ชื่อ-คะแนน'!$C21="","",IF('ชื่อ-คะแนน'!$D21="ออก","",IF('ชื่อ-คะแนน'!$D21="ย้าย","",IF('ชื่อ-คะแนน'!$D21="พัก","",IF(Z$6="?",Z$6,Z$6)))))</f>
        <v>0</v>
      </c>
      <c r="AA22" s="783">
        <f>IF('ชื่อ-คะแนน'!$C21="","",IF('ชื่อ-คะแนน'!$D21="ออก","",IF('ชื่อ-คะแนน'!$D21="ย้าย","",IF('ชื่อ-คะแนน'!$D21="พัก","",IF(AA$6="?",AA$6,AA$6)))))</f>
        <v>0</v>
      </c>
      <c r="AB22" s="784">
        <f>IF('ชื่อ-คะแนน'!$C21="","",IF('ชื่อ-คะแนน'!$D21="ออก","",IF('ชื่อ-คะแนน'!$D21="ย้าย","",IF('ชื่อ-คะแนน'!$D21="พัก","",IF(AB$6="?",AB$6,AB$6)))))</f>
        <v>0</v>
      </c>
      <c r="AC22" s="785"/>
      <c r="AD22" s="782">
        <f>IF('ชื่อ-คะแนน'!$C21="","",IF('ชื่อ-คะแนน'!$D21="ออก","",IF('ชื่อ-คะแนน'!$D21="ย้าย","",IF('ชื่อ-คะแนน'!$D21="พัก","",IF(AD$6="?",AD$6,AD$6)))))</f>
        <v>0</v>
      </c>
      <c r="AE22" s="783">
        <f>IF('ชื่อ-คะแนน'!$C21="","",IF('ชื่อ-คะแนน'!$D21="ออก","",IF('ชื่อ-คะแนน'!$D21="ย้าย","",IF('ชื่อ-คะแนน'!$D21="พัก","",IF(AE$6="?",AE$6,AE$6)))))</f>
        <v>0</v>
      </c>
      <c r="AF22" s="783">
        <f>IF('ชื่อ-คะแนน'!$C21="","",IF('ชื่อ-คะแนน'!$D21="ออก","",IF('ชื่อ-คะแนน'!$D21="ย้าย","",IF('ชื่อ-คะแนน'!$D21="พัก","",IF(AF$6="?",AF$6,AF$6)))))</f>
        <v>0</v>
      </c>
      <c r="AG22" s="783">
        <f>IF('ชื่อ-คะแนน'!$C21="","",IF('ชื่อ-คะแนน'!$D21="ออก","",IF('ชื่อ-คะแนน'!$D21="ย้าย","",IF('ชื่อ-คะแนน'!$D21="พัก","",IF($AG$6="?",$AG$6,$AG$6)))))</f>
        <v>0</v>
      </c>
      <c r="AH22" s="784">
        <f>IF('ชื่อ-คะแนน'!$C21="","",IF('ชื่อ-คะแนน'!$D21="ออก","",IF('ชื่อ-คะแนน'!$D21="ย้าย","",IF('ชื่อ-คะแนน'!$D21="พัก","",IF($AH$6="?",$AH$6,$AH$6)))))</f>
        <v>0</v>
      </c>
      <c r="AI22" s="785"/>
      <c r="AJ22" s="782">
        <f>IF('ชื่อ-คะแนน'!$C21="","",IF('ชื่อ-คะแนน'!$D21="ออก","",IF('ชื่อ-คะแนน'!$D21="ย้าย","",IF('ชื่อ-คะแนน'!$D21="พัก","",IF($AJ$6="?",$AJ$6,$AJ$6)))))</f>
        <v>0</v>
      </c>
      <c r="AK22" s="783">
        <f>IF('ชื่อ-คะแนน'!$C21="","",IF('ชื่อ-คะแนน'!$D21="ออก","",IF('ชื่อ-คะแนน'!$D21="ย้าย","",IF('ชื่อ-คะแนน'!$D21="พัก","",IF($AK$6="?",$AK$6,$AK$6)))))</f>
        <v>0</v>
      </c>
      <c r="AL22" s="783">
        <f>IF('ชื่อ-คะแนน'!$C21="","",IF('ชื่อ-คะแนน'!$D21="ออก","",IF('ชื่อ-คะแนน'!$D21="ย้าย","",IF('ชื่อ-คะแนน'!$D21="พัก","",IF($AL$6="?",$AL$6,$AL$6)))))</f>
        <v>0</v>
      </c>
      <c r="AM22" s="783">
        <f>IF('ชื่อ-คะแนน'!$C21="","",IF('ชื่อ-คะแนน'!$D21="ออก","",IF('ชื่อ-คะแนน'!$D21="ย้าย","",IF('ชื่อ-คะแนน'!$D21="พัก","",IF($AM$6="?",$AM$6,$AM$6)))))</f>
        <v>0</v>
      </c>
      <c r="AN22" s="784">
        <f>IF('ชื่อ-คะแนน'!$C21="","",IF('ชื่อ-คะแนน'!$D21="ออก","",IF('ชื่อ-คะแนน'!$D21="ย้าย","",IF('ชื่อ-คะแนน'!$D21="พัก","",IF($AN$6="?",$AN$6,$AN$6)))))</f>
        <v>0</v>
      </c>
      <c r="AO22" s="785"/>
      <c r="AP22" s="782">
        <f>IF('ชื่อ-คะแนน'!$C21="","",IF('ชื่อ-คะแนน'!$D21="ออก","",IF('ชื่อ-คะแนน'!$D21="ย้าย","",IF('ชื่อ-คะแนน'!$D21="พัก","",IF($AP$6="?",$AP$6,$AP$6)))))</f>
        <v>0</v>
      </c>
      <c r="AQ22" s="783">
        <f>IF('ชื่อ-คะแนน'!$C21="","",IF('ชื่อ-คะแนน'!$D21="ออก","",IF('ชื่อ-คะแนน'!$D21="ย้าย","",IF('ชื่อ-คะแนน'!$D21="พัก","",IF($AQ$6="?",$AQ$6,$AQ$6)))))</f>
        <v>0</v>
      </c>
      <c r="AR22" s="783">
        <f>IF('ชื่อ-คะแนน'!$C21="","",IF('ชื่อ-คะแนน'!$D21="ออก","",IF('ชื่อ-คะแนน'!$D21="ย้าย","",IF('ชื่อ-คะแนน'!$D21="พัก","",IF($AR$6="?",$AR$6,$AR$6)))))</f>
        <v>0</v>
      </c>
      <c r="AS22" s="783">
        <f>IF('ชื่อ-คะแนน'!$C21="","",IF('ชื่อ-คะแนน'!$D21="ออก","",IF('ชื่อ-คะแนน'!$D21="ย้าย","",IF('ชื่อ-คะแนน'!$D21="พัก","",IF($AS$6="?",$AS$6,$AS$6)))))</f>
        <v>0</v>
      </c>
      <c r="AT22" s="784">
        <f>IF('ชื่อ-คะแนน'!$C21="","",IF('ชื่อ-คะแนน'!$D21="ออก","",IF('ชื่อ-คะแนน'!$D21="ย้าย","",IF('ชื่อ-คะแนน'!$D21="พัก","",IF($AT$6="?",$AT$6,$AT$6)))))</f>
        <v>0</v>
      </c>
      <c r="AU22" s="785"/>
      <c r="AV22" s="782">
        <f>IF('ชื่อ-คะแนน'!$C21="","",IF('ชื่อ-คะแนน'!$D21="ออก","",IF('ชื่อ-คะแนน'!$D21="ย้าย","",IF('ชื่อ-คะแนน'!$D21="พัก","",IF($AV$6="?",$AV$6,$AV$6)))))</f>
        <v>0</v>
      </c>
      <c r="AW22" s="783">
        <f>IF('ชื่อ-คะแนน'!$C21="","",IF('ชื่อ-คะแนน'!$D21="ออก","",IF('ชื่อ-คะแนน'!$D21="ย้าย","",IF('ชื่อ-คะแนน'!$D21="พัก","",IF($AW$6="?",$AW$6,$AW$6)))))</f>
        <v>0</v>
      </c>
      <c r="AX22" s="783">
        <f>IF('ชื่อ-คะแนน'!$C21="","",IF('ชื่อ-คะแนน'!$D21="ออก","",IF('ชื่อ-คะแนน'!$D21="ย้าย","",IF('ชื่อ-คะแนน'!$D21="พัก","",IF($AX$6="?",$AX$6,$AX$6)))))</f>
        <v>0</v>
      </c>
      <c r="AY22" s="783">
        <f>IF('ชื่อ-คะแนน'!$C21="","",IF('ชื่อ-คะแนน'!$D21="ออก","",IF('ชื่อ-คะแนน'!$D21="ย้าย","",IF('ชื่อ-คะแนน'!$D21="พัก","",IF($AY$6="?",$AY$6,$AY$6)))))</f>
        <v>0</v>
      </c>
      <c r="AZ22" s="784">
        <f>IF('ชื่อ-คะแนน'!$C21="","",IF('ชื่อ-คะแนน'!$D21="ออก","",IF('ชื่อ-คะแนน'!$D21="ย้าย","",IF('ชื่อ-คะแนน'!$D21="พัก","",IF($AZ$6="?",$AZ$6,$AZ$6)))))</f>
        <v>0</v>
      </c>
      <c r="BA22" s="785"/>
      <c r="BB22" s="1416">
        <f>IF('ชื่อ-คะแนน'!$C21="","",IF('ชื่อ-คะแนน'!$D21="ออก","",IF('ชื่อ-คะแนน'!$D21="ย้าย","",IF('ชื่อ-คะแนน'!$D21="พัก","",IF($BB$6="?",$BB$6,$BB$6)))))</f>
        <v>0</v>
      </c>
      <c r="BC22" s="1417">
        <f>IF('ชื่อ-คะแนน'!$C21="","",IF('ชื่อ-คะแนน'!$D21="ออก","",IF('ชื่อ-คะแนน'!$D21="ย้าย","",IF('ชื่อ-คะแนน'!$D21="พัก","",IF($BC$6="?",$BC$6,$BC$6)))))</f>
        <v>0</v>
      </c>
      <c r="BD22" s="1417">
        <f>IF('ชื่อ-คะแนน'!$C21="","",IF('ชื่อ-คะแนน'!$D21="ออก","",IF('ชื่อ-คะแนน'!$D21="ย้าย","",IF('ชื่อ-คะแนน'!$D21="พัก","",IF($BD$6="?",$BD$6,$BD$6)))))</f>
        <v>0</v>
      </c>
      <c r="BE22" s="1417">
        <f>IF('ชื่อ-คะแนน'!$C21="","",IF('ชื่อ-คะแนน'!$D21="ออก","",IF('ชื่อ-คะแนน'!$D21="ย้าย","",IF('ชื่อ-คะแนน'!$D21="พัก","",IF($BE$6="?",$BE$6,$BE$6)))))</f>
        <v>0</v>
      </c>
      <c r="BF22" s="1418">
        <f>IF('ชื่อ-คะแนน'!$C21="","",IF('ชื่อ-คะแนน'!$D21="ออก","",IF('ชื่อ-คะแนน'!$D21="ย้าย","",IF('ชื่อ-คะแนน'!$D21="พัก","",IF($BF$6="?",$BF$6,$BF$6)))))</f>
        <v>0</v>
      </c>
      <c r="BG22" s="785"/>
      <c r="BH22" s="786">
        <f>IF('ชื่อ-คะแนน'!$C21="","",IF('ชื่อ-คะแนน'!$D21="ออก","",IF('ชื่อ-คะแนน'!$D21="ย้าย","",IF('ชื่อ-คะแนน'!$D21="พัก","",IF($BH$6="?",$BH$6,$BH$6)))))</f>
        <v>0</v>
      </c>
      <c r="BI22" s="787">
        <f>IF('ชื่อ-คะแนน'!$C21="","",IF('ชื่อ-คะแนน'!$D21="ออก","",IF('ชื่อ-คะแนน'!$D21="ย้าย","",IF('ชื่อ-คะแนน'!$D21="พัก","",IF($BI$6="?",$BI$6,$BI$6)))))</f>
        <v>0</v>
      </c>
      <c r="BJ22" s="787">
        <f>IF('ชื่อ-คะแนน'!$C21="","",IF('ชื่อ-คะแนน'!$D21="ออก","",IF('ชื่อ-คะแนน'!$D21="ย้าย","",IF('ชื่อ-คะแนน'!$D21="พัก","",IF($BJ$6="?",$BJ$6,$BJ$6)))))</f>
        <v>0</v>
      </c>
      <c r="BK22" s="787">
        <f>IF('ชื่อ-คะแนน'!$C21="","",IF('ชื่อ-คะแนน'!$D21="ออก","",IF('ชื่อ-คะแนน'!$D21="ย้าย","",IF('ชื่อ-คะแนน'!$D21="พัก","",IF($BK$6="?",$BK$6,$BK$6)))))</f>
        <v>0</v>
      </c>
      <c r="BL22" s="788">
        <f>IF('ชื่อ-คะแนน'!$C21="","",IF('ชื่อ-คะแนน'!$D21="ออก","",IF('ชื่อ-คะแนน'!$D21="ย้าย","",IF('ชื่อ-คะแนน'!$D21="พัก","",IF($BL$6="?",$BL$6,$BL$6)))))</f>
        <v>0</v>
      </c>
      <c r="BM22" s="785"/>
      <c r="BN22" s="782">
        <f>IF('ชื่อ-คะแนน'!$C21="","",IF('ชื่อ-คะแนน'!$D21="ออก","",IF('ชื่อ-คะแนน'!$D21="ย้าย","",IF('ชื่อ-คะแนน'!$D21="พัก","",IF($BN$6="?",$BN$6,$BN$6)))))</f>
        <v>0</v>
      </c>
      <c r="BO22" s="783">
        <f>IF('ชื่อ-คะแนน'!$C21="","",IF('ชื่อ-คะแนน'!$D21="ออก","",IF('ชื่อ-คะแนน'!$D21="ย้าย","",IF('ชื่อ-คะแนน'!$D21="พัก","",IF($BO$6="?",$BO$6,$BO$6)))))</f>
        <v>0</v>
      </c>
      <c r="BP22" s="783">
        <f>IF('ชื่อ-คะแนน'!$C21="","",IF('ชื่อ-คะแนน'!$D21="ออก","",IF('ชื่อ-คะแนน'!$D21="ย้าย","",IF('ชื่อ-คะแนน'!$D21="พัก","",IF($BP$6="?",$BP$6,$BP$6)))))</f>
        <v>0</v>
      </c>
      <c r="BQ22" s="783">
        <f>IF('ชื่อ-คะแนน'!$C21="","",IF('ชื่อ-คะแนน'!$D21="ออก","",IF('ชื่อ-คะแนน'!$D21="ย้าย","",IF('ชื่อ-คะแนน'!$D21="พัก","",IF($BQ$6="?",$BQ$6,$BQ$6)))))</f>
        <v>0</v>
      </c>
      <c r="BR22" s="784">
        <f>IF('ชื่อ-คะแนน'!$C21="","",IF('ชื่อ-คะแนน'!$D21="ออก","",IF('ชื่อ-คะแนน'!$D21="ย้าย","",IF('ชื่อ-คะแนน'!$D21="พัก","",IF($BR$6="?",$BR$6,$BR$6)))))</f>
        <v>0</v>
      </c>
      <c r="BS22" s="785"/>
      <c r="BT22" s="782">
        <f>IF('ชื่อ-คะแนน'!$C21="","",IF('ชื่อ-คะแนน'!$D21="ออก","",IF('ชื่อ-คะแนน'!$D21="ย้าย","",IF('ชื่อ-คะแนน'!$D21="พัก","",IF($BT$6="?",$BT$6,$BT$6)))))</f>
        <v>0</v>
      </c>
      <c r="BU22" s="783">
        <f>IF('ชื่อ-คะแนน'!$C21="","",IF('ชื่อ-คะแนน'!$D21="ออก","",IF('ชื่อ-คะแนน'!$D21="ย้าย","",IF('ชื่อ-คะแนน'!$D21="พัก","",IF($BU$6="?",$BU$6,$BU$6)))))</f>
        <v>0</v>
      </c>
      <c r="BV22" s="783">
        <f>IF('ชื่อ-คะแนน'!$C21="","",IF('ชื่อ-คะแนน'!$D21="ออก","",IF('ชื่อ-คะแนน'!$D21="ย้าย","",IF('ชื่อ-คะแนน'!$D21="พัก","",IF($BV$6="?",$BV$6,$BV$6)))))</f>
        <v>0</v>
      </c>
      <c r="BW22" s="783">
        <f>IF('ชื่อ-คะแนน'!$C21="","",IF('ชื่อ-คะแนน'!$D21="ออก","",IF('ชื่อ-คะแนน'!$D21="ย้าย","",IF('ชื่อ-คะแนน'!$D21="พัก","",IF($BW$6="?",$BW$6,$BW$6)))))</f>
        <v>0</v>
      </c>
      <c r="BX22" s="784">
        <f>IF('ชื่อ-คะแนน'!$C21="","",IF('ชื่อ-คะแนน'!$D21="ออก","",IF('ชื่อ-คะแนน'!$D21="ย้าย","",IF('ชื่อ-คะแนน'!$D21="พัก","",IF($BX$6="?",$BX$6,$BX$6)))))</f>
        <v>0</v>
      </c>
      <c r="BY22" s="785"/>
      <c r="BZ22" s="782">
        <f>IF('ชื่อ-คะแนน'!$C21="","",IF('ชื่อ-คะแนน'!$D21="ออก","",IF('ชื่อ-คะแนน'!$D21="ย้าย","",IF('ชื่อ-คะแนน'!$D21="พัก","",IF($BZ$6="?",$BZ$6,$BZ$6)))))</f>
        <v>0</v>
      </c>
      <c r="CA22" s="783">
        <f>IF('ชื่อ-คะแนน'!$C21="","",IF('ชื่อ-คะแนน'!$D21="ออก","",IF('ชื่อ-คะแนน'!$D21="ย้าย","",IF('ชื่อ-คะแนน'!$D21="พัก","",IF($CA$6="?",$CA$6,$CA$6)))))</f>
        <v>0</v>
      </c>
      <c r="CB22" s="783">
        <f>IF('ชื่อ-คะแนน'!$C21="","",IF('ชื่อ-คะแนน'!$D21="ออก","",IF('ชื่อ-คะแนน'!$D21="ย้าย","",IF('ชื่อ-คะแนน'!$D21="พัก","",IF($CB$6="?",$CB$6,$CB$6)))))</f>
        <v>0</v>
      </c>
      <c r="CC22" s="783">
        <f>IF('ชื่อ-คะแนน'!$C21="","",IF('ชื่อ-คะแนน'!$D21="ออก","",IF('ชื่อ-คะแนน'!$D21="ย้าย","",IF('ชื่อ-คะแนน'!$D21="พัก","",IF($CC$6="?",$CC$6,$CC$6)))))</f>
        <v>0</v>
      </c>
      <c r="CD22" s="784">
        <f>IF('ชื่อ-คะแนน'!$C21="","",IF('ชื่อ-คะแนน'!$D21="ออก","",IF('ชื่อ-คะแนน'!$D21="ย้าย","",IF('ชื่อ-คะแนน'!$D21="พัก","",IF($CD$6="?",$CD$6,$CD$6)))))</f>
        <v>0</v>
      </c>
      <c r="CE22" s="785"/>
      <c r="CF22" s="782">
        <f>IF('ชื่อ-คะแนน'!$C21="","",IF('ชื่อ-คะแนน'!$D21="ออก","",IF('ชื่อ-คะแนน'!$D21="ย้าย","",IF('ชื่อ-คะแนน'!$D21="พัก","",IF($CF$6="?",$CF$6,$CF$6)))))</f>
        <v>0</v>
      </c>
      <c r="CG22" s="783">
        <f>IF('ชื่อ-คะแนน'!$C21="","",IF('ชื่อ-คะแนน'!$D21="ออก","",IF('ชื่อ-คะแนน'!$D21="ย้าย","",IF('ชื่อ-คะแนน'!$D21="พัก","",IF($CG$6="?",$CG$6,$CG$6)))))</f>
        <v>0</v>
      </c>
      <c r="CH22" s="783">
        <f>IF('ชื่อ-คะแนน'!$C21="","",IF('ชื่อ-คะแนน'!$D21="ออก","",IF('ชื่อ-คะแนน'!$D21="ย้าย","",IF('ชื่อ-คะแนน'!$D21="พัก","",IF($CH$6="?",$CH$6,$CH$6)))))</f>
        <v>0</v>
      </c>
      <c r="CI22" s="783">
        <f>IF('ชื่อ-คะแนน'!$C21="","",IF('ชื่อ-คะแนน'!$D21="ออก","",IF('ชื่อ-คะแนน'!$D21="ย้าย","",IF('ชื่อ-คะแนน'!$D21="พัก","",IF($CI$6="?",$CI$6,$CI$6)))))</f>
        <v>0</v>
      </c>
      <c r="CJ22" s="784">
        <f>IF('ชื่อ-คะแนน'!$C21="","",IF('ชื่อ-คะแนน'!$D21="ออก","",IF('ชื่อ-คะแนน'!$D21="ย้าย","",IF('ชื่อ-คะแนน'!$D21="พัก","",IF($CJ$6="?",$CJ$6,$CJ$6)))))</f>
        <v>0</v>
      </c>
      <c r="CK22" s="785"/>
      <c r="CL22" s="782">
        <f>IF('ชื่อ-คะแนน'!$C21="","",IF('ชื่อ-คะแนน'!$D21="ออก","",IF('ชื่อ-คะแนน'!$D21="ย้าย","",IF('ชื่อ-คะแนน'!$D21="พัก","",IF($CL$6="?",$CL$6,$CL$6)))))</f>
        <v>0</v>
      </c>
      <c r="CM22" s="783">
        <f>IF('ชื่อ-คะแนน'!$C21="","",IF('ชื่อ-คะแนน'!$D21="ออก","",IF('ชื่อ-คะแนน'!$D21="ย้าย","",IF('ชื่อ-คะแนน'!$D21="พัก","",IF($CM$6="?",$CM$6,$CM$6)))))</f>
        <v>0</v>
      </c>
      <c r="CN22" s="783">
        <f>IF('ชื่อ-คะแนน'!$C21="","",IF('ชื่อ-คะแนน'!$D21="ออก","",IF('ชื่อ-คะแนน'!$D21="ย้าย","",IF('ชื่อ-คะแนน'!$D21="พัก","",IF($CN$6="?",$CN$6,$CN$6)))))</f>
        <v>0</v>
      </c>
      <c r="CO22" s="783">
        <f>IF('ชื่อ-คะแนน'!$C21="","",IF('ชื่อ-คะแนน'!$D21="ออก","",IF('ชื่อ-คะแนน'!$D21="ย้าย","",IF('ชื่อ-คะแนน'!$D21="พัก","",IF($CO$6="?",$CO$6,$CO$6)))))</f>
        <v>0</v>
      </c>
      <c r="CP22" s="784">
        <f>IF('ชื่อ-คะแนน'!$C21="","",IF('ชื่อ-คะแนน'!$D21="ออก","",IF('ชื่อ-คะแนน'!$D21="ย้าย","",IF('ชื่อ-คะแนน'!$D21="พัก","",IF($CP$6="?",$CP$6,$CP$6)))))</f>
        <v>0</v>
      </c>
      <c r="CQ22" s="785"/>
      <c r="CR22" s="782">
        <f>IF('ชื่อ-คะแนน'!$C21="","",IF('ชื่อ-คะแนน'!$D21="ออก","",IF('ชื่อ-คะแนน'!$D21="ย้าย","",IF('ชื่อ-คะแนน'!$D21="พัก","",IF($CR$6="?",$CR$6,$CR$6)))))</f>
        <v>0</v>
      </c>
      <c r="CS22" s="783">
        <f>IF('ชื่อ-คะแนน'!$C21="","",IF('ชื่อ-คะแนน'!$D21="ออก","",IF('ชื่อ-คะแนน'!$D21="ย้าย","",IF('ชื่อ-คะแนน'!$D21="พัก","",IF($CS$6="?",$CS$6,$CS$6)))))</f>
        <v>0</v>
      </c>
      <c r="CT22" s="783">
        <f>IF('ชื่อ-คะแนน'!$C21="","",IF('ชื่อ-คะแนน'!$D21="ออก","",IF('ชื่อ-คะแนน'!$D21="ย้าย","",IF('ชื่อ-คะแนน'!$D21="พัก","",IF($CT$6="?",$CT$6,$CT$6)))))</f>
        <v>0</v>
      </c>
      <c r="CU22" s="783">
        <f>IF('ชื่อ-คะแนน'!$C21="","",IF('ชื่อ-คะแนน'!$D21="ออก","",IF('ชื่อ-คะแนน'!$D21="ย้าย","",IF('ชื่อ-คะแนน'!$D21="พัก","",IF($CU$6="?",$CU$6,$CU$6)))))</f>
        <v>0</v>
      </c>
      <c r="CV22" s="784">
        <f>IF('ชื่อ-คะแนน'!$C21="","",IF('ชื่อ-คะแนน'!$D21="ออก","",IF('ชื่อ-คะแนน'!$D21="ย้าย","",IF('ชื่อ-คะแนน'!$D21="พัก","",IF($CV$6="?",$CV$6,$CV$6)))))</f>
        <v>0</v>
      </c>
      <c r="CW22" s="785"/>
      <c r="CX22" s="782">
        <f>IF('ชื่อ-คะแนน'!$C21="","",IF('ชื่อ-คะแนน'!$D21="ออก","",IF('ชื่อ-คะแนน'!$D21="ย้าย","",IF('ชื่อ-คะแนน'!$D21="พัก","",IF($CX$6="?",$CX$6,$CX$6)))))</f>
        <v>0</v>
      </c>
      <c r="CY22" s="783">
        <f>IF('ชื่อ-คะแนน'!$C21="","",IF('ชื่อ-คะแนน'!$D21="ออก","",IF('ชื่อ-คะแนน'!$D21="ย้าย","",IF('ชื่อ-คะแนน'!$D21="พัก","",IF($CY$6="?",$CY$6,$CY$6)))))</f>
        <v>0</v>
      </c>
      <c r="CZ22" s="783">
        <f>IF('ชื่อ-คะแนน'!$C21="","",IF('ชื่อ-คะแนน'!$D21="ออก","",IF('ชื่อ-คะแนน'!$D21="ย้าย","",IF('ชื่อ-คะแนน'!$D21="พัก","",IF($CZ$6="?",$CZ$6,$CZ$6)))))</f>
        <v>0</v>
      </c>
      <c r="DA22" s="783">
        <f>IF('ชื่อ-คะแนน'!$C21="","",IF('ชื่อ-คะแนน'!$D21="ออก","",IF('ชื่อ-คะแนน'!$D21="ย้าย","",IF('ชื่อ-คะแนน'!$D21="พัก","",IF($DA$6="?",$DA$6,$DA$6)))))</f>
        <v>0</v>
      </c>
      <c r="DB22" s="784">
        <f>IF('ชื่อ-คะแนน'!$C21="","",IF('ชื่อ-คะแนน'!$D21="ออก","",IF('ชื่อ-คะแนน'!$D21="ย้าย","",IF('ชื่อ-คะแนน'!$D21="พัก","",IF($DB$6="?",$DB$6,$DB$6)))))</f>
        <v>0</v>
      </c>
      <c r="DC22" s="785"/>
      <c r="DD22" s="1416">
        <f>IF('ชื่อ-คะแนน'!$C21="","",IF('ชื่อ-คะแนน'!$D21="ออก","",IF('ชื่อ-คะแนน'!$D21="ย้าย","",IF('ชื่อ-คะแนน'!$D21="พัก","",IF($DD$6="?",$DD$6,$DD$6)))))</f>
        <v>0</v>
      </c>
      <c r="DE22" s="1417">
        <f>IF('ชื่อ-คะแนน'!$C21="","",IF('ชื่อ-คะแนน'!$D21="ออก","",IF('ชื่อ-คะแนน'!$D21="ย้าย","",IF('ชื่อ-คะแนน'!$D21="พัก","",IF($DE$6="?",$DE$6,$DE$6)))))</f>
        <v>0</v>
      </c>
      <c r="DF22" s="1417">
        <f>IF('ชื่อ-คะแนน'!$C21="","",IF('ชื่อ-คะแนน'!$D21="ออก","",IF('ชื่อ-คะแนน'!$D21="ย้าย","",IF('ชื่อ-คะแนน'!$D21="พัก","",IF($DF$6="?",$DF$6,$DF$6)))))</f>
        <v>0</v>
      </c>
      <c r="DG22" s="1417">
        <f>IF('ชื่อ-คะแนน'!$C21="","",IF('ชื่อ-คะแนน'!$D21="ออก","",IF('ชื่อ-คะแนน'!$D21="ย้าย","",IF('ชื่อ-คะแนน'!$D21="พัก","",IF($DG$6="?",$DG$6,$DG$6)))))</f>
        <v>0</v>
      </c>
      <c r="DH22" s="1418">
        <f>IF('ชื่อ-คะแนน'!$C21="","",IF('ชื่อ-คะแนน'!$D21="ออก","",IF('ชื่อ-คะแนน'!$D21="ย้าย","",IF('ชื่อ-คะแนน'!$D21="พัก","",IF($DH$6="?",$DH$6,$DH$6)))))</f>
        <v>0</v>
      </c>
      <c r="DI22" s="785"/>
      <c r="DJ22" s="782">
        <f>IF('ชื่อ-คะแนน'!$C21="","",IF('ชื่อ-คะแนน'!$D21="ออก","",IF('ชื่อ-คะแนน'!$D21="ย้าย","",IF('ชื่อ-คะแนน'!$D21="พัก","",IF($DJ$6="?",$DJ$6,$DJ$6)))))</f>
        <v>0</v>
      </c>
      <c r="DK22" s="783">
        <f>IF('ชื่อ-คะแนน'!$C21="","",IF('ชื่อ-คะแนน'!$D21="ออก","",IF('ชื่อ-คะแนน'!$D21="ย้าย","",IF('ชื่อ-คะแนน'!$D21="พัก","",IF($DK$6="?",$DK$6,$DK$6)))))</f>
        <v>0</v>
      </c>
      <c r="DL22" s="783">
        <f>IF('ชื่อ-คะแนน'!$C21="","",IF('ชื่อ-คะแนน'!$D21="ออก","",IF('ชื่อ-คะแนน'!$D21="ย้าย","",IF('ชื่อ-คะแนน'!$D21="พัก","",IF($DL$6="?",$DL$6,$DL$6)))))</f>
        <v>0</v>
      </c>
      <c r="DM22" s="783">
        <f>IF('ชื่อ-คะแนน'!$C21="","",IF('ชื่อ-คะแนน'!$D21="ออก","",IF('ชื่อ-คะแนน'!$D21="ย้าย","",IF('ชื่อ-คะแนน'!$D21="พัก","",IF($DM$6="?",$DM$6,$DM$6)))))</f>
        <v>0</v>
      </c>
      <c r="DN22" s="784">
        <f>IF('ชื่อ-คะแนน'!$C21="","",IF('ชื่อ-คะแนน'!$D21="ออก","",IF('ชื่อ-คะแนน'!$D21="ย้าย","",IF('ชื่อ-คะแนน'!$D21="พัก","",IF($DN$6="?",$DN$6,$DN$6)))))</f>
        <v>0</v>
      </c>
      <c r="DO22" s="785"/>
      <c r="DP22" s="786">
        <f>IF('ชื่อ-คะแนน'!$C21="","",IF('ชื่อ-คะแนน'!$D21="ออก","",IF('ชื่อ-คะแนน'!$D21="ย้าย","",IF('ชื่อ-คะแนน'!$D21="พัก","",IF($DP$6="?",$DP$6,$DP$6)))))</f>
        <v>0</v>
      </c>
      <c r="DQ22" s="787">
        <f>IF('ชื่อ-คะแนน'!$C21="","",IF('ชื่อ-คะแนน'!$D21="ออก","",IF('ชื่อ-คะแนน'!$D21="ย้าย","",IF('ชื่อ-คะแนน'!$D21="พัก","",IF($DQ$6="?",$DQ$6,$DQ$6)))))</f>
        <v>0</v>
      </c>
      <c r="DR22" s="787">
        <f>IF('ชื่อ-คะแนน'!$C21="","",IF('ชื่อ-คะแนน'!$D21="ออก","",IF('ชื่อ-คะแนน'!$D21="ย้าย","",IF('ชื่อ-คะแนน'!$D21="พัก","",IF($DR$6="?",$DR$6,$DR$6)))))</f>
        <v>0</v>
      </c>
      <c r="DS22" s="787">
        <f>IF('ชื่อ-คะแนน'!$C21="","",IF('ชื่อ-คะแนน'!$D21="ออก","",IF('ชื่อ-คะแนน'!$D21="ย้าย","",IF('ชื่อ-คะแนน'!$D21="พัก","",IF($DS$6="?",$DS$6,$DS$6)))))</f>
        <v>0</v>
      </c>
      <c r="DT22" s="788">
        <f>IF('ชื่อ-คะแนน'!$C21="","",IF('ชื่อ-คะแนน'!$D21="ออก","",IF('ชื่อ-คะแนน'!$D21="ย้าย","",IF('ชื่อ-คะแนน'!$D21="พัก","",IF($DT$6="?",$DT$6,$DT$6)))))</f>
        <v>0</v>
      </c>
      <c r="DU22" s="785"/>
      <c r="DV22" s="782">
        <f>IF('ชื่อ-คะแนน'!$C21="","",IF('ชื่อ-คะแนน'!$D21="ออก","",IF('ชื่อ-คะแนน'!$D21="ย้าย","",IF('ชื่อ-คะแนน'!$D21="พัก","",IF($DV$6="?",$DV$6,$DV$6)))))</f>
        <v>0</v>
      </c>
      <c r="DW22" s="783">
        <f>IF('ชื่อ-คะแนน'!$C21="","",IF('ชื่อ-คะแนน'!$D21="ออก","",IF('ชื่อ-คะแนน'!$D21="ย้าย","",IF('ชื่อ-คะแนน'!$D21="พัก","",IF($DW$6="?",$DW$6,$DW$6)))))</f>
        <v>0</v>
      </c>
      <c r="DX22" s="783">
        <f>IF('ชื่อ-คะแนน'!$C21="","",IF('ชื่อ-คะแนน'!$D21="ออก","",IF('ชื่อ-คะแนน'!$D21="ย้าย","",IF('ชื่อ-คะแนน'!$D21="พัก","",IF($DX$6="?",$DX$6,$DX$6)))))</f>
        <v>0</v>
      </c>
      <c r="DY22" s="783">
        <f>IF('ชื่อ-คะแนน'!$C21="","",IF('ชื่อ-คะแนน'!$D21="ออก","",IF('ชื่อ-คะแนน'!$D21="ย้าย","",IF('ชื่อ-คะแนน'!$D21="พัก","",IF($DY$6="?",$DY$6,$DY$6)))))</f>
        <v>0</v>
      </c>
      <c r="DZ22" s="784">
        <f>IF('ชื่อ-คะแนน'!$C21="","",IF('ชื่อ-คะแนน'!$D21="ออก","",IF('ชื่อ-คะแนน'!$D21="ย้าย","",IF('ชื่อ-คะแนน'!$D21="พัก","",IF($DZ$6="?",$DZ$6,$DZ$6)))))</f>
        <v>0</v>
      </c>
      <c r="EA22" s="785"/>
      <c r="EB22" s="782">
        <f>IF('ชื่อ-คะแนน'!$C21="","",IF('ชื่อ-คะแนน'!$D21="ออก","",IF('ชื่อ-คะแนน'!$D21="ย้าย","",IF('ชื่อ-คะแนน'!$D21="พัก","",IF($EB$6="?",$EB$6,$EB$6)))))</f>
        <v>0</v>
      </c>
      <c r="EC22" s="783">
        <f>IF('ชื่อ-คะแนน'!$C21="","",IF('ชื่อ-คะแนน'!$D21="ออก","",IF('ชื่อ-คะแนน'!$D21="ย้าย","",IF('ชื่อ-คะแนน'!$D21="พัก","",IF($EC$6="?",$EC$6,$EC$6)))))</f>
        <v>0</v>
      </c>
      <c r="ED22" s="783">
        <f>IF('ชื่อ-คะแนน'!$C21="","",IF('ชื่อ-คะแนน'!$D21="ออก","",IF('ชื่อ-คะแนน'!$D21="ย้าย","",IF('ชื่อ-คะแนน'!$D21="พัก","",IF($ED$6="?",$ED$6,$ED$6)))))</f>
        <v>0</v>
      </c>
      <c r="EE22" s="783">
        <f>IF('ชื่อ-คะแนน'!$C21="","",IF('ชื่อ-คะแนน'!$D21="ออก","",IF('ชื่อ-คะแนน'!$D21="ย้าย","",IF('ชื่อ-คะแนน'!$D21="พัก","",IF($EE$6="?",$EE$6,$EE$6)))))</f>
        <v>0</v>
      </c>
      <c r="EF22" s="784">
        <f>IF('ชื่อ-คะแนน'!$C21="","",IF('ชื่อ-คะแนน'!$D21="ออก","",IF('ชื่อ-คะแนน'!$D21="ย้าย","",IF('ชื่อ-คะแนน'!$D21="พัก","",IF($EF$6="?",$EF$6,$EF$6)))))</f>
        <v>0</v>
      </c>
      <c r="EG22" s="820"/>
      <c r="EH22" s="790" t="str">
        <f>IF('ชื่อ-คะแนน'!C21="","",COUNTIF(E22:DZ22,"ป")+COUNTIF(E22:DZ22,"ล")+COUNTIF(E22:DZ22,"ข")+COUNTIF(E22:DZ22,"ร")+COUNTIF(E22:DZ22,"อ")+COUNTIF(E22:DZ22,"ก")+COUNTIF(E22:DZ22,"ฟ")+COUNTIF(E22:DZ22,"ด")+COUNTIF(E22:DZ22,"ย"))&amp;IF('ชื่อ-คะแนน'!C21="","","/")&amp;IF('ชื่อ-คะแนน'!C21="","",SUM($F$6:$DZ$6)-SUM(F22:DZ22))</f>
        <v>0/1</v>
      </c>
      <c r="EI22" s="821">
        <f>IF('ชื่อ-คะแนน'!C21="","",COUNTIF(F22:EF22,"/")+SUM(F22:EF22))</f>
        <v>0</v>
      </c>
      <c r="EJ22" s="758"/>
      <c r="EK22" s="778" t="str">
        <f>IF('ชื่อ-คะแนน'!C21="","",IF(EI22=0,"",IF(EI22&gt;$EI$3-$EI$4,"-",$EI$3-$EI$4-EI22)))</f>
        <v/>
      </c>
      <c r="EL22" s="760" t="str">
        <f>IF('ชื่อ-คะแนน'!C21="","",IF(EI22=0,"",(EI22/$EI$3)*100))</f>
        <v/>
      </c>
      <c r="EM22" s="761" t="str">
        <f t="shared" si="1"/>
        <v>-</v>
      </c>
      <c r="EN22" s="762" t="str">
        <f t="shared" si="2"/>
        <v>-</v>
      </c>
      <c r="EO22" s="141"/>
      <c r="EP22" s="1368">
        <f>COUNTIF(F6:J6,"0")+OR(COUNTIF(F6:J6,"&gt;0"))+COUNTIF(L6:P6,"0")+OR(COUNTIF(L6:P6,"&gt;0"))+COUNTIF(R6:V6,"0")+OR(COUNTIF(R6:V6,"&gt;0"))+COUNTIF(X6:AB6,"0")+OR(COUNTIF(X6:AB6,"&gt;0"))+COUNTIF(AD6:AH6,"0")+OR(COUNTIF(AD6:AH6,"&gt;0"))+COUNTIF(AJ6:AN6,"0")+OR(COUNTIF(AJ6:AN6,"&gt;0"))+COUNTIF(AP6:AT6,"0")+OR(COUNTIF(AP6:AT6,"&gt;0"))+COUNTIF(AV6:AZ6,"0")+OR(COUNTIF(AV6:AZ6,"&gt;0"))+COUNTIF(BB6:BF6,"0")+OR(COUNTIF(BB6:BF6,"&gt;0"))+COUNTIF(BH6:BL6,"0")+OR(COUNTIF(BH6:BL6,"&gt;0"))+COUNTIF(BN6:BR6,"0")+OR(COUNTIF(BN6:BR6,"&gt;0"))+COUNTIF(BT6:BX6,"0")+OR(COUNTIF(BT6:BX6,"&gt;0"))+COUNTIF(BZ6:CD6,"0")+OR(COUNTIF(BZ6:CD6,"&gt;0"))+COUNTIF(CF6:CJ6,"0")+OR(COUNTIF(CF6:CJ6,"&gt;0"))+COUNTIF(CL6:CP6,"0")+OR(COUNTIF(CL6:CP6,"&gt;0"))+COUNTIF(CR6:CV6,"0")+OR(COUNTIF(CR6:CV6,"&gt;0"))+COUNTIF(CX6:DB6,"0")+OR(COUNTIF(CX6:DB6,"&gt;0"))+COUNTIF(DD6:DH6,"0")+OR(COUNTIF(DD6:DH6,"&gt;0"))+COUNTIF(DJ6:DN6,"0")+OR(COUNTIF(DJ6:DN6,"&gt;0"))+COUNTIF(DP6:DT6,"0")+OR(COUNTIF(DP6:DT6,"&gt;0"))+COUNTIF(DV6:DZ6,"0")+OR(COUNTIF(DV6:DZ6,"&gt;0"))</f>
        <v>0</v>
      </c>
      <c r="EQ22" s="1354"/>
      <c r="ER22" s="1354"/>
      <c r="ES22" s="1370">
        <v>18</v>
      </c>
    </row>
    <row r="23" spans="1:149" s="1371" customFormat="1" ht="18" customHeight="1" thickBot="1" x14ac:dyDescent="0.55000000000000004">
      <c r="A23" s="142">
        <f>'ชื่อ-คะแนน'!A22</f>
        <v>17</v>
      </c>
      <c r="B23" s="822" t="str">
        <f>'ชื่อ-คะแนน'!B22</f>
        <v>12722</v>
      </c>
      <c r="C23" s="1312" t="str">
        <f>'ชื่อ-คะแนน'!C22</f>
        <v>นางสาว เพ็ญพิชชา  ใจฟู</v>
      </c>
      <c r="D23" s="795" t="str">
        <f>'ชื่อ-คะแนน'!D22</f>
        <v>เรียน</v>
      </c>
      <c r="E23" s="781" t="str">
        <f>'ชื่อ-คะแนน'!E22</f>
        <v/>
      </c>
      <c r="F23" s="796">
        <f>IF('ชื่อ-คะแนน'!$C22="","",IF('ชื่อ-คะแนน'!$D22="ออก","",IF('ชื่อ-คะแนน'!$D22="ย้าย","",IF('ชื่อ-คะแนน'!$D22="พัก","",IF(F$6="?",F$6,F$6)))))</f>
        <v>0</v>
      </c>
      <c r="G23" s="797">
        <f>IF('ชื่อ-คะแนน'!C22="","",IF('ชื่อ-คะแนน'!$D22="ออก","",IF('ชื่อ-คะแนน'!$D22="ย้าย","",IF('ชื่อ-คะแนน'!$D22="พัก","",IF(G$6="?",G$6,G$6)))))</f>
        <v>0</v>
      </c>
      <c r="H23" s="797">
        <f>IF('ชื่อ-คะแนน'!C22="","",IF('ชื่อ-คะแนน'!$D22="ออก","",IF('ชื่อ-คะแนน'!$D22="ย้าย","",IF('ชื่อ-คะแนน'!$D22="พัก","",IF(H$6="?",H$6,H$6)))))</f>
        <v>0</v>
      </c>
      <c r="I23" s="797">
        <f>IF('ชื่อ-คะแนน'!G22="","",IF('ชื่อ-คะแนน'!$D22="ออก","",IF('ชื่อ-คะแนน'!$D22="ย้าย","",IF('ชื่อ-คะแนน'!$D22="พัก","",IF(I$6="?",I$6,$I$6)))))</f>
        <v>0</v>
      </c>
      <c r="J23" s="798">
        <f>IF('ชื่อ-คะแนน'!$C22="","",IF('ชื่อ-คะแนน'!$D22="ออก","",IF('ชื่อ-คะแนน'!$D22="ย้าย","",IF('ชื่อ-คะแนน'!$D22="พัก","",IF(J$6="?",J$6,J$6)))))</f>
        <v>0</v>
      </c>
      <c r="K23" s="799"/>
      <c r="L23" s="796">
        <f>IF('ชื่อ-คะแนน'!$C22="","",IF('ชื่อ-คะแนน'!$D22="ออก","",IF('ชื่อ-คะแนน'!$D22="ย้าย","",IF('ชื่อ-คะแนน'!$D22="พัก","",IF(L$6="?",L$6,L$6)))))</f>
        <v>0</v>
      </c>
      <c r="M23" s="797">
        <f>IF('ชื่อ-คะแนน'!$C22="","",IF('ชื่อ-คะแนน'!$D22="ออก","",IF('ชื่อ-คะแนน'!$D22="ย้าย","",IF('ชื่อ-คะแนน'!$D22="พัก","",IF(M$6="?",M$6,M$6)))))</f>
        <v>0</v>
      </c>
      <c r="N23" s="797">
        <f>IF('ชื่อ-คะแนน'!$C22="","",IF('ชื่อ-คะแนน'!$D22="ออก","",IF('ชื่อ-คะแนน'!$D22="ย้าย","",IF('ชื่อ-คะแนน'!$D22="พัก","",IF(N$6="?",N$6,N$6)))))</f>
        <v>0</v>
      </c>
      <c r="O23" s="797">
        <f>IF('ชื่อ-คะแนน'!$C22="","",IF('ชื่อ-คะแนน'!$D22="ออก","",IF('ชื่อ-คะแนน'!$D22="ย้าย","",IF('ชื่อ-คะแนน'!$D22="พัก","",IF(O$6="?",O$6,O$6)))))</f>
        <v>0</v>
      </c>
      <c r="P23" s="798">
        <f>IF('ชื่อ-คะแนน'!$C22="","",IF('ชื่อ-คะแนน'!$D22="ออก","",IF('ชื่อ-คะแนน'!$D22="ย้าย","",IF('ชื่อ-คะแนน'!$D22="พัก","",IF(P$6="?",P$6,P$6)))))</f>
        <v>0</v>
      </c>
      <c r="Q23" s="799"/>
      <c r="R23" s="796">
        <f>IF('ชื่อ-คะแนน'!$C22="","",IF('ชื่อ-คะแนน'!$D22="ออก","",IF('ชื่อ-คะแนน'!$D22="ย้าย","",IF('ชื่อ-คะแนน'!$D22="พัก","",IF(R$6="?",R$6,R$6)))))</f>
        <v>0</v>
      </c>
      <c r="S23" s="797">
        <f>IF('ชื่อ-คะแนน'!$C22="","",IF('ชื่อ-คะแนน'!$D22="ออก","",IF('ชื่อ-คะแนน'!$D22="ย้าย","",IF('ชื่อ-คะแนน'!$D22="พัก","",IF(S$6="?",S$6,S$6)))))</f>
        <v>0</v>
      </c>
      <c r="T23" s="797">
        <f>IF('ชื่อ-คะแนน'!$C22="","",IF('ชื่อ-คะแนน'!$D22="ออก","",IF('ชื่อ-คะแนน'!$D22="ย้าย","",IF('ชื่อ-คะแนน'!$D22="พัก","",IF(T$6="?",T$6,T$6)))))</f>
        <v>0</v>
      </c>
      <c r="U23" s="797">
        <f>IF('ชื่อ-คะแนน'!$C22="","",IF('ชื่อ-คะแนน'!$D22="ออก","",IF('ชื่อ-คะแนน'!$D22="ย้าย","",IF('ชื่อ-คะแนน'!$D22="พัก","",IF(U$6="?",U$6,U$6)))))</f>
        <v>0</v>
      </c>
      <c r="V23" s="798">
        <f>IF('ชื่อ-คะแนน'!$C22="","",IF('ชื่อ-คะแนน'!$D22="ออก","",IF('ชื่อ-คะแนน'!$D22="ย้าย","",IF('ชื่อ-คะแนน'!$D22="พัก","",IF(V$6="?",V$6,V$6)))))</f>
        <v>0</v>
      </c>
      <c r="W23" s="799"/>
      <c r="X23" s="796">
        <f>IF('ชื่อ-คะแนน'!$C22="","",IF('ชื่อ-คะแนน'!$D22="ออก","",IF('ชื่อ-คะแนน'!$D22="ย้าย","",IF('ชื่อ-คะแนน'!$D22="พัก","",IF(X$6="?",X$6,X$6)))))</f>
        <v>0</v>
      </c>
      <c r="Y23" s="797">
        <f>IF('ชื่อ-คะแนน'!$C22="","",IF('ชื่อ-คะแนน'!$D22="ออก","",IF('ชื่อ-คะแนน'!$D22="ย้าย","",IF('ชื่อ-คะแนน'!$D22="พัก","",IF(Y$6="?",Y$6,Y$6)))))</f>
        <v>0</v>
      </c>
      <c r="Z23" s="797">
        <f>IF('ชื่อ-คะแนน'!$C22="","",IF('ชื่อ-คะแนน'!$D22="ออก","",IF('ชื่อ-คะแนน'!$D22="ย้าย","",IF('ชื่อ-คะแนน'!$D22="พัก","",IF(Z$6="?",Z$6,Z$6)))))</f>
        <v>0</v>
      </c>
      <c r="AA23" s="797">
        <f>IF('ชื่อ-คะแนน'!$C22="","",IF('ชื่อ-คะแนน'!$D22="ออก","",IF('ชื่อ-คะแนน'!$D22="ย้าย","",IF('ชื่อ-คะแนน'!$D22="พัก","",IF(AA$6="?",AA$6,AA$6)))))</f>
        <v>0</v>
      </c>
      <c r="AB23" s="798">
        <f>IF('ชื่อ-คะแนน'!$C22="","",IF('ชื่อ-คะแนน'!$D22="ออก","",IF('ชื่อ-คะแนน'!$D22="ย้าย","",IF('ชื่อ-คะแนน'!$D22="พัก","",IF(AB$6="?",AB$6,AB$6)))))</f>
        <v>0</v>
      </c>
      <c r="AC23" s="799"/>
      <c r="AD23" s="796">
        <f>IF('ชื่อ-คะแนน'!$C22="","",IF('ชื่อ-คะแนน'!$D22="ออก","",IF('ชื่อ-คะแนน'!$D22="ย้าย","",IF('ชื่อ-คะแนน'!$D22="พัก","",IF(AD$6="?",AD$6,AD$6)))))</f>
        <v>0</v>
      </c>
      <c r="AE23" s="797">
        <f>IF('ชื่อ-คะแนน'!$C22="","",IF('ชื่อ-คะแนน'!$D22="ออก","",IF('ชื่อ-คะแนน'!$D22="ย้าย","",IF('ชื่อ-คะแนน'!$D22="พัก","",IF(AE$6="?",AE$6,AE$6)))))</f>
        <v>0</v>
      </c>
      <c r="AF23" s="797">
        <f>IF('ชื่อ-คะแนน'!$C22="","",IF('ชื่อ-คะแนน'!$D22="ออก","",IF('ชื่อ-คะแนน'!$D22="ย้าย","",IF('ชื่อ-คะแนน'!$D22="พัก","",IF(AF$6="?",AF$6,AF$6)))))</f>
        <v>0</v>
      </c>
      <c r="AG23" s="797">
        <f>IF('ชื่อ-คะแนน'!$C22="","",IF('ชื่อ-คะแนน'!$D22="ออก","",IF('ชื่อ-คะแนน'!$D22="ย้าย","",IF('ชื่อ-คะแนน'!$D22="พัก","",IF($AG$6="?",$AG$6,$AG$6)))))</f>
        <v>0</v>
      </c>
      <c r="AH23" s="798">
        <f>IF('ชื่อ-คะแนน'!$C22="","",IF('ชื่อ-คะแนน'!$D22="ออก","",IF('ชื่อ-คะแนน'!$D22="ย้าย","",IF('ชื่อ-คะแนน'!$D22="พัก","",IF($AH$6="?",$AH$6,$AH$6)))))</f>
        <v>0</v>
      </c>
      <c r="AI23" s="799"/>
      <c r="AJ23" s="796">
        <f>IF('ชื่อ-คะแนน'!$C22="","",IF('ชื่อ-คะแนน'!$D22="ออก","",IF('ชื่อ-คะแนน'!$D22="ย้าย","",IF('ชื่อ-คะแนน'!$D22="พัก","",IF($AJ$6="?",$AJ$6,$AJ$6)))))</f>
        <v>0</v>
      </c>
      <c r="AK23" s="797">
        <f>IF('ชื่อ-คะแนน'!$C22="","",IF('ชื่อ-คะแนน'!$D22="ออก","",IF('ชื่อ-คะแนน'!$D22="ย้าย","",IF('ชื่อ-คะแนน'!$D22="พัก","",IF($AK$6="?",$AK$6,$AK$6)))))</f>
        <v>0</v>
      </c>
      <c r="AL23" s="797">
        <f>IF('ชื่อ-คะแนน'!$C22="","",IF('ชื่อ-คะแนน'!$D22="ออก","",IF('ชื่อ-คะแนน'!$D22="ย้าย","",IF('ชื่อ-คะแนน'!$D22="พัก","",IF($AL$6="?",$AL$6,$AL$6)))))</f>
        <v>0</v>
      </c>
      <c r="AM23" s="797">
        <f>IF('ชื่อ-คะแนน'!$C22="","",IF('ชื่อ-คะแนน'!$D22="ออก","",IF('ชื่อ-คะแนน'!$D22="ย้าย","",IF('ชื่อ-คะแนน'!$D22="พัก","",IF($AM$6="?",$AM$6,$AM$6)))))</f>
        <v>0</v>
      </c>
      <c r="AN23" s="798">
        <f>IF('ชื่อ-คะแนน'!$C22="","",IF('ชื่อ-คะแนน'!$D22="ออก","",IF('ชื่อ-คะแนน'!$D22="ย้าย","",IF('ชื่อ-คะแนน'!$D22="พัก","",IF($AN$6="?",$AN$6,$AN$6)))))</f>
        <v>0</v>
      </c>
      <c r="AO23" s="799"/>
      <c r="AP23" s="796">
        <f>IF('ชื่อ-คะแนน'!$C22="","",IF('ชื่อ-คะแนน'!$D22="ออก","",IF('ชื่อ-คะแนน'!$D22="ย้าย","",IF('ชื่อ-คะแนน'!$D22="พัก","",IF($AP$6="?",$AP$6,$AP$6)))))</f>
        <v>0</v>
      </c>
      <c r="AQ23" s="797">
        <f>IF('ชื่อ-คะแนน'!$C22="","",IF('ชื่อ-คะแนน'!$D22="ออก","",IF('ชื่อ-คะแนน'!$D22="ย้าย","",IF('ชื่อ-คะแนน'!$D22="พัก","",IF($AQ$6="?",$AQ$6,$AQ$6)))))</f>
        <v>0</v>
      </c>
      <c r="AR23" s="797">
        <f>IF('ชื่อ-คะแนน'!$C22="","",IF('ชื่อ-คะแนน'!$D22="ออก","",IF('ชื่อ-คะแนน'!$D22="ย้าย","",IF('ชื่อ-คะแนน'!$D22="พัก","",IF($AR$6="?",$AR$6,$AR$6)))))</f>
        <v>0</v>
      </c>
      <c r="AS23" s="797">
        <f>IF('ชื่อ-คะแนน'!$C22="","",IF('ชื่อ-คะแนน'!$D22="ออก","",IF('ชื่อ-คะแนน'!$D22="ย้าย","",IF('ชื่อ-คะแนน'!$D22="พัก","",IF($AS$6="?",$AS$6,$AS$6)))))</f>
        <v>0</v>
      </c>
      <c r="AT23" s="798">
        <f>IF('ชื่อ-คะแนน'!$C22="","",IF('ชื่อ-คะแนน'!$D22="ออก","",IF('ชื่อ-คะแนน'!$D22="ย้าย","",IF('ชื่อ-คะแนน'!$D22="พัก","",IF($AT$6="?",$AT$6,$AT$6)))))</f>
        <v>0</v>
      </c>
      <c r="AU23" s="799"/>
      <c r="AV23" s="796">
        <f>IF('ชื่อ-คะแนน'!$C22="","",IF('ชื่อ-คะแนน'!$D22="ออก","",IF('ชื่อ-คะแนน'!$D22="ย้าย","",IF('ชื่อ-คะแนน'!$D22="พัก","",IF($AV$6="?",$AV$6,$AV$6)))))</f>
        <v>0</v>
      </c>
      <c r="AW23" s="797">
        <f>IF('ชื่อ-คะแนน'!$C22="","",IF('ชื่อ-คะแนน'!$D22="ออก","",IF('ชื่อ-คะแนน'!$D22="ย้าย","",IF('ชื่อ-คะแนน'!$D22="พัก","",IF($AW$6="?",$AW$6,$AW$6)))))</f>
        <v>0</v>
      </c>
      <c r="AX23" s="797">
        <f>IF('ชื่อ-คะแนน'!$C22="","",IF('ชื่อ-คะแนน'!$D22="ออก","",IF('ชื่อ-คะแนน'!$D22="ย้าย","",IF('ชื่อ-คะแนน'!$D22="พัก","",IF($AX$6="?",$AX$6,$AX$6)))))</f>
        <v>0</v>
      </c>
      <c r="AY23" s="797">
        <f>IF('ชื่อ-คะแนน'!$C22="","",IF('ชื่อ-คะแนน'!$D22="ออก","",IF('ชื่อ-คะแนน'!$D22="ย้าย","",IF('ชื่อ-คะแนน'!$D22="พัก","",IF($AY$6="?",$AY$6,$AY$6)))))</f>
        <v>0</v>
      </c>
      <c r="AZ23" s="798">
        <f>IF('ชื่อ-คะแนน'!$C22="","",IF('ชื่อ-คะแนน'!$D22="ออก","",IF('ชื่อ-คะแนน'!$D22="ย้าย","",IF('ชื่อ-คะแนน'!$D22="พัก","",IF($AZ$6="?",$AZ$6,$AZ$6)))))</f>
        <v>0</v>
      </c>
      <c r="BA23" s="799"/>
      <c r="BB23" s="1419">
        <f>IF('ชื่อ-คะแนน'!$C22="","",IF('ชื่อ-คะแนน'!$D22="ออก","",IF('ชื่อ-คะแนน'!$D22="ย้าย","",IF('ชื่อ-คะแนน'!$D22="พัก","",IF($BB$6="?",$BB$6,$BB$6)))))</f>
        <v>0</v>
      </c>
      <c r="BC23" s="1420">
        <f>IF('ชื่อ-คะแนน'!$C22="","",IF('ชื่อ-คะแนน'!$D22="ออก","",IF('ชื่อ-คะแนน'!$D22="ย้าย","",IF('ชื่อ-คะแนน'!$D22="พัก","",IF($BC$6="?",$BC$6,$BC$6)))))</f>
        <v>0</v>
      </c>
      <c r="BD23" s="1420">
        <f>IF('ชื่อ-คะแนน'!$C22="","",IF('ชื่อ-คะแนน'!$D22="ออก","",IF('ชื่อ-คะแนน'!$D22="ย้าย","",IF('ชื่อ-คะแนน'!$D22="พัก","",IF($BD$6="?",$BD$6,$BD$6)))))</f>
        <v>0</v>
      </c>
      <c r="BE23" s="1420">
        <f>IF('ชื่อ-คะแนน'!$C22="","",IF('ชื่อ-คะแนน'!$D22="ออก","",IF('ชื่อ-คะแนน'!$D22="ย้าย","",IF('ชื่อ-คะแนน'!$D22="พัก","",IF($BE$6="?",$BE$6,$BE$6)))))</f>
        <v>0</v>
      </c>
      <c r="BF23" s="1421">
        <f>IF('ชื่อ-คะแนน'!$C22="","",IF('ชื่อ-คะแนน'!$D22="ออก","",IF('ชื่อ-คะแนน'!$D22="ย้าย","",IF('ชื่อ-คะแนน'!$D22="พัก","",IF($BF$6="?",$BF$6,$BF$6)))))</f>
        <v>0</v>
      </c>
      <c r="BG23" s="799"/>
      <c r="BH23" s="800">
        <f>IF('ชื่อ-คะแนน'!$C22="","",IF('ชื่อ-คะแนน'!$D22="ออก","",IF('ชื่อ-คะแนน'!$D22="ย้าย","",IF('ชื่อ-คะแนน'!$D22="พัก","",IF($BH$6="?",$BH$6,$BH$6)))))</f>
        <v>0</v>
      </c>
      <c r="BI23" s="801">
        <f>IF('ชื่อ-คะแนน'!$C22="","",IF('ชื่อ-คะแนน'!$D22="ออก","",IF('ชื่อ-คะแนน'!$D22="ย้าย","",IF('ชื่อ-คะแนน'!$D22="พัก","",IF($BI$6="?",$BI$6,$BI$6)))))</f>
        <v>0</v>
      </c>
      <c r="BJ23" s="801">
        <f>IF('ชื่อ-คะแนน'!$C22="","",IF('ชื่อ-คะแนน'!$D22="ออก","",IF('ชื่อ-คะแนน'!$D22="ย้าย","",IF('ชื่อ-คะแนน'!$D22="พัก","",IF($BJ$6="?",$BJ$6,$BJ$6)))))</f>
        <v>0</v>
      </c>
      <c r="BK23" s="801">
        <f>IF('ชื่อ-คะแนน'!$C22="","",IF('ชื่อ-คะแนน'!$D22="ออก","",IF('ชื่อ-คะแนน'!$D22="ย้าย","",IF('ชื่อ-คะแนน'!$D22="พัก","",IF($BK$6="?",$BK$6,$BK$6)))))</f>
        <v>0</v>
      </c>
      <c r="BL23" s="802">
        <f>IF('ชื่อ-คะแนน'!$C22="","",IF('ชื่อ-คะแนน'!$D22="ออก","",IF('ชื่อ-คะแนน'!$D22="ย้าย","",IF('ชื่อ-คะแนน'!$D22="พัก","",IF($BL$6="?",$BL$6,$BL$6)))))</f>
        <v>0</v>
      </c>
      <c r="BM23" s="799"/>
      <c r="BN23" s="796">
        <f>IF('ชื่อ-คะแนน'!$C22="","",IF('ชื่อ-คะแนน'!$D22="ออก","",IF('ชื่อ-คะแนน'!$D22="ย้าย","",IF('ชื่อ-คะแนน'!$D22="พัก","",IF($BN$6="?",$BN$6,$BN$6)))))</f>
        <v>0</v>
      </c>
      <c r="BO23" s="797">
        <f>IF('ชื่อ-คะแนน'!$C22="","",IF('ชื่อ-คะแนน'!$D22="ออก","",IF('ชื่อ-คะแนน'!$D22="ย้าย","",IF('ชื่อ-คะแนน'!$D22="พัก","",IF($BO$6="?",$BO$6,$BO$6)))))</f>
        <v>0</v>
      </c>
      <c r="BP23" s="797">
        <f>IF('ชื่อ-คะแนน'!$C22="","",IF('ชื่อ-คะแนน'!$D22="ออก","",IF('ชื่อ-คะแนน'!$D22="ย้าย","",IF('ชื่อ-คะแนน'!$D22="พัก","",IF($BP$6="?",$BP$6,$BP$6)))))</f>
        <v>0</v>
      </c>
      <c r="BQ23" s="797">
        <f>IF('ชื่อ-คะแนน'!$C22="","",IF('ชื่อ-คะแนน'!$D22="ออก","",IF('ชื่อ-คะแนน'!$D22="ย้าย","",IF('ชื่อ-คะแนน'!$D22="พัก","",IF($BQ$6="?",$BQ$6,$BQ$6)))))</f>
        <v>0</v>
      </c>
      <c r="BR23" s="798">
        <f>IF('ชื่อ-คะแนน'!$C22="","",IF('ชื่อ-คะแนน'!$D22="ออก","",IF('ชื่อ-คะแนน'!$D22="ย้าย","",IF('ชื่อ-คะแนน'!$D22="พัก","",IF($BR$6="?",$BR$6,$BR$6)))))</f>
        <v>0</v>
      </c>
      <c r="BS23" s="799"/>
      <c r="BT23" s="796">
        <f>IF('ชื่อ-คะแนน'!$C22="","",IF('ชื่อ-คะแนน'!$D22="ออก","",IF('ชื่อ-คะแนน'!$D22="ย้าย","",IF('ชื่อ-คะแนน'!$D22="พัก","",IF($BT$6="?",$BT$6,$BT$6)))))</f>
        <v>0</v>
      </c>
      <c r="BU23" s="797">
        <f>IF('ชื่อ-คะแนน'!$C22="","",IF('ชื่อ-คะแนน'!$D22="ออก","",IF('ชื่อ-คะแนน'!$D22="ย้าย","",IF('ชื่อ-คะแนน'!$D22="พัก","",IF($BU$6="?",$BU$6,$BU$6)))))</f>
        <v>0</v>
      </c>
      <c r="BV23" s="797">
        <f>IF('ชื่อ-คะแนน'!$C22="","",IF('ชื่อ-คะแนน'!$D22="ออก","",IF('ชื่อ-คะแนน'!$D22="ย้าย","",IF('ชื่อ-คะแนน'!$D22="พัก","",IF($BV$6="?",$BV$6,$BV$6)))))</f>
        <v>0</v>
      </c>
      <c r="BW23" s="797">
        <f>IF('ชื่อ-คะแนน'!$C22="","",IF('ชื่อ-คะแนน'!$D22="ออก","",IF('ชื่อ-คะแนน'!$D22="ย้าย","",IF('ชื่อ-คะแนน'!$D22="พัก","",IF($BW$6="?",$BW$6,$BW$6)))))</f>
        <v>0</v>
      </c>
      <c r="BX23" s="798">
        <f>IF('ชื่อ-คะแนน'!$C22="","",IF('ชื่อ-คะแนน'!$D22="ออก","",IF('ชื่อ-คะแนน'!$D22="ย้าย","",IF('ชื่อ-คะแนน'!$D22="พัก","",IF($BX$6="?",$BX$6,$BX$6)))))</f>
        <v>0</v>
      </c>
      <c r="BY23" s="799"/>
      <c r="BZ23" s="796">
        <f>IF('ชื่อ-คะแนน'!$C22="","",IF('ชื่อ-คะแนน'!$D22="ออก","",IF('ชื่อ-คะแนน'!$D22="ย้าย","",IF('ชื่อ-คะแนน'!$D22="พัก","",IF($BZ$6="?",$BZ$6,$BZ$6)))))</f>
        <v>0</v>
      </c>
      <c r="CA23" s="797">
        <f>IF('ชื่อ-คะแนน'!$C22="","",IF('ชื่อ-คะแนน'!$D22="ออก","",IF('ชื่อ-คะแนน'!$D22="ย้าย","",IF('ชื่อ-คะแนน'!$D22="พัก","",IF($CA$6="?",$CA$6,$CA$6)))))</f>
        <v>0</v>
      </c>
      <c r="CB23" s="797">
        <f>IF('ชื่อ-คะแนน'!$C22="","",IF('ชื่อ-คะแนน'!$D22="ออก","",IF('ชื่อ-คะแนน'!$D22="ย้าย","",IF('ชื่อ-คะแนน'!$D22="พัก","",IF($CB$6="?",$CB$6,$CB$6)))))</f>
        <v>0</v>
      </c>
      <c r="CC23" s="797">
        <f>IF('ชื่อ-คะแนน'!$C22="","",IF('ชื่อ-คะแนน'!$D22="ออก","",IF('ชื่อ-คะแนน'!$D22="ย้าย","",IF('ชื่อ-คะแนน'!$D22="พัก","",IF($CC$6="?",$CC$6,$CC$6)))))</f>
        <v>0</v>
      </c>
      <c r="CD23" s="798">
        <f>IF('ชื่อ-คะแนน'!$C22="","",IF('ชื่อ-คะแนน'!$D22="ออก","",IF('ชื่อ-คะแนน'!$D22="ย้าย","",IF('ชื่อ-คะแนน'!$D22="พัก","",IF($CD$6="?",$CD$6,$CD$6)))))</f>
        <v>0</v>
      </c>
      <c r="CE23" s="799"/>
      <c r="CF23" s="796">
        <f>IF('ชื่อ-คะแนน'!$C22="","",IF('ชื่อ-คะแนน'!$D22="ออก","",IF('ชื่อ-คะแนน'!$D22="ย้าย","",IF('ชื่อ-คะแนน'!$D22="พัก","",IF($CF$6="?",$CF$6,$CF$6)))))</f>
        <v>0</v>
      </c>
      <c r="CG23" s="797">
        <f>IF('ชื่อ-คะแนน'!$C22="","",IF('ชื่อ-คะแนน'!$D22="ออก","",IF('ชื่อ-คะแนน'!$D22="ย้าย","",IF('ชื่อ-คะแนน'!$D22="พัก","",IF($CG$6="?",$CG$6,$CG$6)))))</f>
        <v>0</v>
      </c>
      <c r="CH23" s="797">
        <f>IF('ชื่อ-คะแนน'!$C22="","",IF('ชื่อ-คะแนน'!$D22="ออก","",IF('ชื่อ-คะแนน'!$D22="ย้าย","",IF('ชื่อ-คะแนน'!$D22="พัก","",IF($CH$6="?",$CH$6,$CH$6)))))</f>
        <v>0</v>
      </c>
      <c r="CI23" s="797">
        <f>IF('ชื่อ-คะแนน'!$C22="","",IF('ชื่อ-คะแนน'!$D22="ออก","",IF('ชื่อ-คะแนน'!$D22="ย้าย","",IF('ชื่อ-คะแนน'!$D22="พัก","",IF($CI$6="?",$CI$6,$CI$6)))))</f>
        <v>0</v>
      </c>
      <c r="CJ23" s="798">
        <f>IF('ชื่อ-คะแนน'!$C22="","",IF('ชื่อ-คะแนน'!$D22="ออก","",IF('ชื่อ-คะแนน'!$D22="ย้าย","",IF('ชื่อ-คะแนน'!$D22="พัก","",IF($CJ$6="?",$CJ$6,$CJ$6)))))</f>
        <v>0</v>
      </c>
      <c r="CK23" s="799"/>
      <c r="CL23" s="796">
        <f>IF('ชื่อ-คะแนน'!$C22="","",IF('ชื่อ-คะแนน'!$D22="ออก","",IF('ชื่อ-คะแนน'!$D22="ย้าย","",IF('ชื่อ-คะแนน'!$D22="พัก","",IF($CL$6="?",$CL$6,$CL$6)))))</f>
        <v>0</v>
      </c>
      <c r="CM23" s="797">
        <f>IF('ชื่อ-คะแนน'!$C22="","",IF('ชื่อ-คะแนน'!$D22="ออก","",IF('ชื่อ-คะแนน'!$D22="ย้าย","",IF('ชื่อ-คะแนน'!$D22="พัก","",IF($CM$6="?",$CM$6,$CM$6)))))</f>
        <v>0</v>
      </c>
      <c r="CN23" s="797">
        <f>IF('ชื่อ-คะแนน'!$C22="","",IF('ชื่อ-คะแนน'!$D22="ออก","",IF('ชื่อ-คะแนน'!$D22="ย้าย","",IF('ชื่อ-คะแนน'!$D22="พัก","",IF($CN$6="?",$CN$6,$CN$6)))))</f>
        <v>0</v>
      </c>
      <c r="CO23" s="797">
        <f>IF('ชื่อ-คะแนน'!$C22="","",IF('ชื่อ-คะแนน'!$D22="ออก","",IF('ชื่อ-คะแนน'!$D22="ย้าย","",IF('ชื่อ-คะแนน'!$D22="พัก","",IF($CO$6="?",$CO$6,$CO$6)))))</f>
        <v>0</v>
      </c>
      <c r="CP23" s="798">
        <f>IF('ชื่อ-คะแนน'!$C22="","",IF('ชื่อ-คะแนน'!$D22="ออก","",IF('ชื่อ-คะแนน'!$D22="ย้าย","",IF('ชื่อ-คะแนน'!$D22="พัก","",IF($CP$6="?",$CP$6,$CP$6)))))</f>
        <v>0</v>
      </c>
      <c r="CQ23" s="799"/>
      <c r="CR23" s="796">
        <f>IF('ชื่อ-คะแนน'!$C22="","",IF('ชื่อ-คะแนน'!$D22="ออก","",IF('ชื่อ-คะแนน'!$D22="ย้าย","",IF('ชื่อ-คะแนน'!$D22="พัก","",IF($CR$6="?",$CR$6,$CR$6)))))</f>
        <v>0</v>
      </c>
      <c r="CS23" s="797">
        <f>IF('ชื่อ-คะแนน'!$C22="","",IF('ชื่อ-คะแนน'!$D22="ออก","",IF('ชื่อ-คะแนน'!$D22="ย้าย","",IF('ชื่อ-คะแนน'!$D22="พัก","",IF($CS$6="?",$CS$6,$CS$6)))))</f>
        <v>0</v>
      </c>
      <c r="CT23" s="797">
        <f>IF('ชื่อ-คะแนน'!$C22="","",IF('ชื่อ-คะแนน'!$D22="ออก","",IF('ชื่อ-คะแนน'!$D22="ย้าย","",IF('ชื่อ-คะแนน'!$D22="พัก","",IF($CT$6="?",$CT$6,$CT$6)))))</f>
        <v>0</v>
      </c>
      <c r="CU23" s="797">
        <f>IF('ชื่อ-คะแนน'!$C22="","",IF('ชื่อ-คะแนน'!$D22="ออก","",IF('ชื่อ-คะแนน'!$D22="ย้าย","",IF('ชื่อ-คะแนน'!$D22="พัก","",IF($CU$6="?",$CU$6,$CU$6)))))</f>
        <v>0</v>
      </c>
      <c r="CV23" s="798">
        <f>IF('ชื่อ-คะแนน'!$C22="","",IF('ชื่อ-คะแนน'!$D22="ออก","",IF('ชื่อ-คะแนน'!$D22="ย้าย","",IF('ชื่อ-คะแนน'!$D22="พัก","",IF($CV$6="?",$CV$6,$CV$6)))))</f>
        <v>0</v>
      </c>
      <c r="CW23" s="799"/>
      <c r="CX23" s="796">
        <f>IF('ชื่อ-คะแนน'!$C22="","",IF('ชื่อ-คะแนน'!$D22="ออก","",IF('ชื่อ-คะแนน'!$D22="ย้าย","",IF('ชื่อ-คะแนน'!$D22="พัก","",IF($CX$6="?",$CX$6,$CX$6)))))</f>
        <v>0</v>
      </c>
      <c r="CY23" s="797">
        <f>IF('ชื่อ-คะแนน'!$C22="","",IF('ชื่อ-คะแนน'!$D22="ออก","",IF('ชื่อ-คะแนน'!$D22="ย้าย","",IF('ชื่อ-คะแนน'!$D22="พัก","",IF($CY$6="?",$CY$6,$CY$6)))))</f>
        <v>0</v>
      </c>
      <c r="CZ23" s="797">
        <f>IF('ชื่อ-คะแนน'!$C22="","",IF('ชื่อ-คะแนน'!$D22="ออก","",IF('ชื่อ-คะแนน'!$D22="ย้าย","",IF('ชื่อ-คะแนน'!$D22="พัก","",IF($CZ$6="?",$CZ$6,$CZ$6)))))</f>
        <v>0</v>
      </c>
      <c r="DA23" s="797">
        <f>IF('ชื่อ-คะแนน'!$C22="","",IF('ชื่อ-คะแนน'!$D22="ออก","",IF('ชื่อ-คะแนน'!$D22="ย้าย","",IF('ชื่อ-คะแนน'!$D22="พัก","",IF($DA$6="?",$DA$6,$DA$6)))))</f>
        <v>0</v>
      </c>
      <c r="DB23" s="798">
        <f>IF('ชื่อ-คะแนน'!$C22="","",IF('ชื่อ-คะแนน'!$D22="ออก","",IF('ชื่อ-คะแนน'!$D22="ย้าย","",IF('ชื่อ-คะแนน'!$D22="พัก","",IF($DB$6="?",$DB$6,$DB$6)))))</f>
        <v>0</v>
      </c>
      <c r="DC23" s="799"/>
      <c r="DD23" s="1419">
        <f>IF('ชื่อ-คะแนน'!$C22="","",IF('ชื่อ-คะแนน'!$D22="ออก","",IF('ชื่อ-คะแนน'!$D22="ย้าย","",IF('ชื่อ-คะแนน'!$D22="พัก","",IF($DD$6="?",$DD$6,$DD$6)))))</f>
        <v>0</v>
      </c>
      <c r="DE23" s="1420">
        <f>IF('ชื่อ-คะแนน'!$C22="","",IF('ชื่อ-คะแนน'!$D22="ออก","",IF('ชื่อ-คะแนน'!$D22="ย้าย","",IF('ชื่อ-คะแนน'!$D22="พัก","",IF($DE$6="?",$DE$6,$DE$6)))))</f>
        <v>0</v>
      </c>
      <c r="DF23" s="1420">
        <f>IF('ชื่อ-คะแนน'!$C22="","",IF('ชื่อ-คะแนน'!$D22="ออก","",IF('ชื่อ-คะแนน'!$D22="ย้าย","",IF('ชื่อ-คะแนน'!$D22="พัก","",IF($DF$6="?",$DF$6,$DF$6)))))</f>
        <v>0</v>
      </c>
      <c r="DG23" s="1420">
        <f>IF('ชื่อ-คะแนน'!$C22="","",IF('ชื่อ-คะแนน'!$D22="ออก","",IF('ชื่อ-คะแนน'!$D22="ย้าย","",IF('ชื่อ-คะแนน'!$D22="พัก","",IF($DG$6="?",$DG$6,$DG$6)))))</f>
        <v>0</v>
      </c>
      <c r="DH23" s="1421">
        <f>IF('ชื่อ-คะแนน'!$C22="","",IF('ชื่อ-คะแนน'!$D22="ออก","",IF('ชื่อ-คะแนน'!$D22="ย้าย","",IF('ชื่อ-คะแนน'!$D22="พัก","",IF($DH$6="?",$DH$6,$DH$6)))))</f>
        <v>0</v>
      </c>
      <c r="DI23" s="799"/>
      <c r="DJ23" s="796">
        <f>IF('ชื่อ-คะแนน'!$C22="","",IF('ชื่อ-คะแนน'!$D22="ออก","",IF('ชื่อ-คะแนน'!$D22="ย้าย","",IF('ชื่อ-คะแนน'!$D22="พัก","",IF($DJ$6="?",$DJ$6,$DJ$6)))))</f>
        <v>0</v>
      </c>
      <c r="DK23" s="797">
        <f>IF('ชื่อ-คะแนน'!$C22="","",IF('ชื่อ-คะแนน'!$D22="ออก","",IF('ชื่อ-คะแนน'!$D22="ย้าย","",IF('ชื่อ-คะแนน'!$D22="พัก","",IF($DK$6="?",$DK$6,$DK$6)))))</f>
        <v>0</v>
      </c>
      <c r="DL23" s="797">
        <f>IF('ชื่อ-คะแนน'!$C22="","",IF('ชื่อ-คะแนน'!$D22="ออก","",IF('ชื่อ-คะแนน'!$D22="ย้าย","",IF('ชื่อ-คะแนน'!$D22="พัก","",IF($DL$6="?",$DL$6,$DL$6)))))</f>
        <v>0</v>
      </c>
      <c r="DM23" s="797">
        <f>IF('ชื่อ-คะแนน'!$C22="","",IF('ชื่อ-คะแนน'!$D22="ออก","",IF('ชื่อ-คะแนน'!$D22="ย้าย","",IF('ชื่อ-คะแนน'!$D22="พัก","",IF($DM$6="?",$DM$6,$DM$6)))))</f>
        <v>0</v>
      </c>
      <c r="DN23" s="798">
        <f>IF('ชื่อ-คะแนน'!$C22="","",IF('ชื่อ-คะแนน'!$D22="ออก","",IF('ชื่อ-คะแนน'!$D22="ย้าย","",IF('ชื่อ-คะแนน'!$D22="พัก","",IF($DN$6="?",$DN$6,$DN$6)))))</f>
        <v>0</v>
      </c>
      <c r="DO23" s="799"/>
      <c r="DP23" s="800">
        <f>IF('ชื่อ-คะแนน'!$C22="","",IF('ชื่อ-คะแนน'!$D22="ออก","",IF('ชื่อ-คะแนน'!$D22="ย้าย","",IF('ชื่อ-คะแนน'!$D22="พัก","",IF($DP$6="?",$DP$6,$DP$6)))))</f>
        <v>0</v>
      </c>
      <c r="DQ23" s="801">
        <f>IF('ชื่อ-คะแนน'!$C22="","",IF('ชื่อ-คะแนน'!$D22="ออก","",IF('ชื่อ-คะแนน'!$D22="ย้าย","",IF('ชื่อ-คะแนน'!$D22="พัก","",IF($DQ$6="?",$DQ$6,$DQ$6)))))</f>
        <v>0</v>
      </c>
      <c r="DR23" s="801">
        <f>IF('ชื่อ-คะแนน'!$C22="","",IF('ชื่อ-คะแนน'!$D22="ออก","",IF('ชื่อ-คะแนน'!$D22="ย้าย","",IF('ชื่อ-คะแนน'!$D22="พัก","",IF($DR$6="?",$DR$6,$DR$6)))))</f>
        <v>0</v>
      </c>
      <c r="DS23" s="801">
        <f>IF('ชื่อ-คะแนน'!$C22="","",IF('ชื่อ-คะแนน'!$D22="ออก","",IF('ชื่อ-คะแนน'!$D22="ย้าย","",IF('ชื่อ-คะแนน'!$D22="พัก","",IF($DS$6="?",$DS$6,$DS$6)))))</f>
        <v>0</v>
      </c>
      <c r="DT23" s="802">
        <f>IF('ชื่อ-คะแนน'!$C22="","",IF('ชื่อ-คะแนน'!$D22="ออก","",IF('ชื่อ-คะแนน'!$D22="ย้าย","",IF('ชื่อ-คะแนน'!$D22="พัก","",IF($DT$6="?",$DT$6,$DT$6)))))</f>
        <v>0</v>
      </c>
      <c r="DU23" s="799"/>
      <c r="DV23" s="796">
        <f>IF('ชื่อ-คะแนน'!$C22="","",IF('ชื่อ-คะแนน'!$D22="ออก","",IF('ชื่อ-คะแนน'!$D22="ย้าย","",IF('ชื่อ-คะแนน'!$D22="พัก","",IF($DV$6="?",$DV$6,$DV$6)))))</f>
        <v>0</v>
      </c>
      <c r="DW23" s="797">
        <f>IF('ชื่อ-คะแนน'!$C22="","",IF('ชื่อ-คะแนน'!$D22="ออก","",IF('ชื่อ-คะแนน'!$D22="ย้าย","",IF('ชื่อ-คะแนน'!$D22="พัก","",IF($DW$6="?",$DW$6,$DW$6)))))</f>
        <v>0</v>
      </c>
      <c r="DX23" s="797">
        <f>IF('ชื่อ-คะแนน'!$C22="","",IF('ชื่อ-คะแนน'!$D22="ออก","",IF('ชื่อ-คะแนน'!$D22="ย้าย","",IF('ชื่อ-คะแนน'!$D22="พัก","",IF($DX$6="?",$DX$6,$DX$6)))))</f>
        <v>0</v>
      </c>
      <c r="DY23" s="797">
        <f>IF('ชื่อ-คะแนน'!$C22="","",IF('ชื่อ-คะแนน'!$D22="ออก","",IF('ชื่อ-คะแนน'!$D22="ย้าย","",IF('ชื่อ-คะแนน'!$D22="พัก","",IF($DY$6="?",$DY$6,$DY$6)))))</f>
        <v>0</v>
      </c>
      <c r="DZ23" s="798">
        <f>IF('ชื่อ-คะแนน'!$C22="","",IF('ชื่อ-คะแนน'!$D22="ออก","",IF('ชื่อ-คะแนน'!$D22="ย้าย","",IF('ชื่อ-คะแนน'!$D22="พัก","",IF($DZ$6="?",$DZ$6,$DZ$6)))))</f>
        <v>0</v>
      </c>
      <c r="EA23" s="799"/>
      <c r="EB23" s="796">
        <f>IF('ชื่อ-คะแนน'!$C22="","",IF('ชื่อ-คะแนน'!$D22="ออก","",IF('ชื่อ-คะแนน'!$D22="ย้าย","",IF('ชื่อ-คะแนน'!$D22="พัก","",IF($EB$6="?",$EB$6,$EB$6)))))</f>
        <v>0</v>
      </c>
      <c r="EC23" s="797">
        <f>IF('ชื่อ-คะแนน'!$C22="","",IF('ชื่อ-คะแนน'!$D22="ออก","",IF('ชื่อ-คะแนน'!$D22="ย้าย","",IF('ชื่อ-คะแนน'!$D22="พัก","",IF($EC$6="?",$EC$6,$EC$6)))))</f>
        <v>0</v>
      </c>
      <c r="ED23" s="797">
        <f>IF('ชื่อ-คะแนน'!$C22="","",IF('ชื่อ-คะแนน'!$D22="ออก","",IF('ชื่อ-คะแนน'!$D22="ย้าย","",IF('ชื่อ-คะแนน'!$D22="พัก","",IF($ED$6="?",$ED$6,$ED$6)))))</f>
        <v>0</v>
      </c>
      <c r="EE23" s="797">
        <f>IF('ชื่อ-คะแนน'!$C22="","",IF('ชื่อ-คะแนน'!$D22="ออก","",IF('ชื่อ-คะแนน'!$D22="ย้าย","",IF('ชื่อ-คะแนน'!$D22="พัก","",IF($EE$6="?",$EE$6,$EE$6)))))</f>
        <v>0</v>
      </c>
      <c r="EF23" s="798">
        <f>IF('ชื่อ-คะแนน'!$C22="","",IF('ชื่อ-คะแนน'!$D22="ออก","",IF('ชื่อ-คะแนน'!$D22="ย้าย","",IF('ชื่อ-คะแนน'!$D22="พัก","",IF($EF$6="?",$EF$6,$EF$6)))))</f>
        <v>0</v>
      </c>
      <c r="EG23" s="803"/>
      <c r="EH23" s="804" t="str">
        <f>IF('ชื่อ-คะแนน'!C22="","",COUNTIF(E23:DZ23,"ป")+COUNTIF(E23:DZ23,"ล")+COUNTIF(E23:DZ23,"ข")+COUNTIF(E23:DZ23,"ร")+COUNTIF(E23:DZ23,"อ")+COUNTIF(E23:DZ23,"ก")+COUNTIF(E23:DZ23,"ฟ")+COUNTIF(E23:DZ23,"ด")+COUNTIF(E23:DZ23,"ย"))&amp;IF('ชื่อ-คะแนน'!C22="","","/")&amp;IF('ชื่อ-คะแนน'!C22="","",SUM($F$6:$DZ$6)-SUM(F23:DZ23))</f>
        <v>0/1</v>
      </c>
      <c r="EI23" s="805">
        <f>IF('ชื่อ-คะแนน'!C22="","",COUNTIF(F23:EF23,"/")+SUM(F23:EF23))</f>
        <v>0</v>
      </c>
      <c r="EJ23" s="758"/>
      <c r="EK23" s="778" t="str">
        <f>IF('ชื่อ-คะแนน'!C22="","",IF(EI23=0,"",IF(EI23&gt;$EI$3-$EI$4,"-",$EI$3-$EI$4-EI23)))</f>
        <v/>
      </c>
      <c r="EL23" s="760" t="str">
        <f>IF('ชื่อ-คะแนน'!C22="","",IF(EI23=0,"",(EI23/$EI$3)*100))</f>
        <v/>
      </c>
      <c r="EM23" s="792" t="str">
        <f t="shared" si="1"/>
        <v>-</v>
      </c>
      <c r="EN23" s="793" t="str">
        <f t="shared" si="2"/>
        <v>-</v>
      </c>
      <c r="EO23" s="141"/>
      <c r="EP23" s="141" t="s">
        <v>146</v>
      </c>
      <c r="EQ23" s="1354"/>
      <c r="ER23" s="1354"/>
      <c r="ES23" s="1370">
        <v>17</v>
      </c>
    </row>
    <row r="24" spans="1:149" s="1371" customFormat="1" ht="18" customHeight="1" thickBot="1" x14ac:dyDescent="0.55000000000000004">
      <c r="A24" s="142">
        <f>'ชื่อ-คะแนน'!A23</f>
        <v>18</v>
      </c>
      <c r="B24" s="822" t="str">
        <f>'ชื่อ-คะแนน'!B23</f>
        <v>12724</v>
      </c>
      <c r="C24" s="1312" t="str">
        <f>'ชื่อ-คะแนน'!C23</f>
        <v>นาย ศิวนันต์  สุกอ่วม</v>
      </c>
      <c r="D24" s="795" t="str">
        <f>'ชื่อ-คะแนน'!D23</f>
        <v>เรียน</v>
      </c>
      <c r="E24" s="781" t="str">
        <f>'ชื่อ-คะแนน'!E23</f>
        <v/>
      </c>
      <c r="F24" s="796">
        <f>IF('ชื่อ-คะแนน'!$C23="","",IF('ชื่อ-คะแนน'!$D23="ออก","",IF('ชื่อ-คะแนน'!$D23="ย้าย","",IF('ชื่อ-คะแนน'!$D23="พัก","",IF(F$6="?",F$6,F$6)))))</f>
        <v>0</v>
      </c>
      <c r="G24" s="797">
        <f>IF('ชื่อ-คะแนน'!C23="","",IF('ชื่อ-คะแนน'!$D23="ออก","",IF('ชื่อ-คะแนน'!$D23="ย้าย","",IF('ชื่อ-คะแนน'!$D23="พัก","",IF(G$6="?",G$6,G$6)))))</f>
        <v>0</v>
      </c>
      <c r="H24" s="797">
        <f>IF('ชื่อ-คะแนน'!C23="","",IF('ชื่อ-คะแนน'!$D23="ออก","",IF('ชื่อ-คะแนน'!$D23="ย้าย","",IF('ชื่อ-คะแนน'!$D23="พัก","",IF(H$6="?",H$6,H$6)))))</f>
        <v>0</v>
      </c>
      <c r="I24" s="797">
        <f>IF('ชื่อ-คะแนน'!G23="","",IF('ชื่อ-คะแนน'!$D23="ออก","",IF('ชื่อ-คะแนน'!$D23="ย้าย","",IF('ชื่อ-คะแนน'!$D23="พัก","",IF(I$6="?",I$6,$I$6)))))</f>
        <v>0</v>
      </c>
      <c r="J24" s="798">
        <f>IF('ชื่อ-คะแนน'!$C23="","",IF('ชื่อ-คะแนน'!$D23="ออก","",IF('ชื่อ-คะแนน'!$D23="ย้าย","",IF('ชื่อ-คะแนน'!$D23="พัก","",IF(J$6="?",J$6,J$6)))))</f>
        <v>0</v>
      </c>
      <c r="K24" s="799"/>
      <c r="L24" s="796">
        <f>IF('ชื่อ-คะแนน'!$C23="","",IF('ชื่อ-คะแนน'!$D23="ออก","",IF('ชื่อ-คะแนน'!$D23="ย้าย","",IF('ชื่อ-คะแนน'!$D23="พัก","",IF(L$6="?",L$6,L$6)))))</f>
        <v>0</v>
      </c>
      <c r="M24" s="797">
        <f>IF('ชื่อ-คะแนน'!$C23="","",IF('ชื่อ-คะแนน'!$D23="ออก","",IF('ชื่อ-คะแนน'!$D23="ย้าย","",IF('ชื่อ-คะแนน'!$D23="พัก","",IF(M$6="?",M$6,M$6)))))</f>
        <v>0</v>
      </c>
      <c r="N24" s="797">
        <f>IF('ชื่อ-คะแนน'!$C23="","",IF('ชื่อ-คะแนน'!$D23="ออก","",IF('ชื่อ-คะแนน'!$D23="ย้าย","",IF('ชื่อ-คะแนน'!$D23="พัก","",IF(N$6="?",N$6,N$6)))))</f>
        <v>0</v>
      </c>
      <c r="O24" s="797">
        <f>IF('ชื่อ-คะแนน'!$C23="","",IF('ชื่อ-คะแนน'!$D23="ออก","",IF('ชื่อ-คะแนน'!$D23="ย้าย","",IF('ชื่อ-คะแนน'!$D23="พัก","",IF(O$6="?",O$6,O$6)))))</f>
        <v>0</v>
      </c>
      <c r="P24" s="798">
        <f>IF('ชื่อ-คะแนน'!$C23="","",IF('ชื่อ-คะแนน'!$D23="ออก","",IF('ชื่อ-คะแนน'!$D23="ย้าย","",IF('ชื่อ-คะแนน'!$D23="พัก","",IF(P$6="?",P$6,P$6)))))</f>
        <v>0</v>
      </c>
      <c r="Q24" s="799"/>
      <c r="R24" s="796">
        <f>IF('ชื่อ-คะแนน'!$C23="","",IF('ชื่อ-คะแนน'!$D23="ออก","",IF('ชื่อ-คะแนน'!$D23="ย้าย","",IF('ชื่อ-คะแนน'!$D23="พัก","",IF(R$6="?",R$6,R$6)))))</f>
        <v>0</v>
      </c>
      <c r="S24" s="797">
        <f>IF('ชื่อ-คะแนน'!$C23="","",IF('ชื่อ-คะแนน'!$D23="ออก","",IF('ชื่อ-คะแนน'!$D23="ย้าย","",IF('ชื่อ-คะแนน'!$D23="พัก","",IF(S$6="?",S$6,S$6)))))</f>
        <v>0</v>
      </c>
      <c r="T24" s="797">
        <f>IF('ชื่อ-คะแนน'!$C23="","",IF('ชื่อ-คะแนน'!$D23="ออก","",IF('ชื่อ-คะแนน'!$D23="ย้าย","",IF('ชื่อ-คะแนน'!$D23="พัก","",IF(T$6="?",T$6,T$6)))))</f>
        <v>0</v>
      </c>
      <c r="U24" s="797">
        <f>IF('ชื่อ-คะแนน'!$C23="","",IF('ชื่อ-คะแนน'!$D23="ออก","",IF('ชื่อ-คะแนน'!$D23="ย้าย","",IF('ชื่อ-คะแนน'!$D23="พัก","",IF(U$6="?",U$6,U$6)))))</f>
        <v>0</v>
      </c>
      <c r="V24" s="798">
        <f>IF('ชื่อ-คะแนน'!$C23="","",IF('ชื่อ-คะแนน'!$D23="ออก","",IF('ชื่อ-คะแนน'!$D23="ย้าย","",IF('ชื่อ-คะแนน'!$D23="พัก","",IF(V$6="?",V$6,V$6)))))</f>
        <v>0</v>
      </c>
      <c r="W24" s="799"/>
      <c r="X24" s="796">
        <f>IF('ชื่อ-คะแนน'!$C23="","",IF('ชื่อ-คะแนน'!$D23="ออก","",IF('ชื่อ-คะแนน'!$D23="ย้าย","",IF('ชื่อ-คะแนน'!$D23="พัก","",IF(X$6="?",X$6,X$6)))))</f>
        <v>0</v>
      </c>
      <c r="Y24" s="797">
        <f>IF('ชื่อ-คะแนน'!$C23="","",IF('ชื่อ-คะแนน'!$D23="ออก","",IF('ชื่อ-คะแนน'!$D23="ย้าย","",IF('ชื่อ-คะแนน'!$D23="พัก","",IF(Y$6="?",Y$6,Y$6)))))</f>
        <v>0</v>
      </c>
      <c r="Z24" s="797">
        <f>IF('ชื่อ-คะแนน'!$C23="","",IF('ชื่อ-คะแนน'!$D23="ออก","",IF('ชื่อ-คะแนน'!$D23="ย้าย","",IF('ชื่อ-คะแนน'!$D23="พัก","",IF(Z$6="?",Z$6,Z$6)))))</f>
        <v>0</v>
      </c>
      <c r="AA24" s="797">
        <f>IF('ชื่อ-คะแนน'!$C23="","",IF('ชื่อ-คะแนน'!$D23="ออก","",IF('ชื่อ-คะแนน'!$D23="ย้าย","",IF('ชื่อ-คะแนน'!$D23="พัก","",IF(AA$6="?",AA$6,AA$6)))))</f>
        <v>0</v>
      </c>
      <c r="AB24" s="798">
        <f>IF('ชื่อ-คะแนน'!$C23="","",IF('ชื่อ-คะแนน'!$D23="ออก","",IF('ชื่อ-คะแนน'!$D23="ย้าย","",IF('ชื่อ-คะแนน'!$D23="พัก","",IF(AB$6="?",AB$6,AB$6)))))</f>
        <v>0</v>
      </c>
      <c r="AC24" s="799"/>
      <c r="AD24" s="796">
        <f>IF('ชื่อ-คะแนน'!$C23="","",IF('ชื่อ-คะแนน'!$D23="ออก","",IF('ชื่อ-คะแนน'!$D23="ย้าย","",IF('ชื่อ-คะแนน'!$D23="พัก","",IF(AD$6="?",AD$6,AD$6)))))</f>
        <v>0</v>
      </c>
      <c r="AE24" s="797">
        <f>IF('ชื่อ-คะแนน'!$C23="","",IF('ชื่อ-คะแนน'!$D23="ออก","",IF('ชื่อ-คะแนน'!$D23="ย้าย","",IF('ชื่อ-คะแนน'!$D23="พัก","",IF(AE$6="?",AE$6,AE$6)))))</f>
        <v>0</v>
      </c>
      <c r="AF24" s="797">
        <f>IF('ชื่อ-คะแนน'!$C23="","",IF('ชื่อ-คะแนน'!$D23="ออก","",IF('ชื่อ-คะแนน'!$D23="ย้าย","",IF('ชื่อ-คะแนน'!$D23="พัก","",IF(AF$6="?",AF$6,AF$6)))))</f>
        <v>0</v>
      </c>
      <c r="AG24" s="797">
        <f>IF('ชื่อ-คะแนน'!$C23="","",IF('ชื่อ-คะแนน'!$D23="ออก","",IF('ชื่อ-คะแนน'!$D23="ย้าย","",IF('ชื่อ-คะแนน'!$D23="พัก","",IF($AG$6="?",$AG$6,$AG$6)))))</f>
        <v>0</v>
      </c>
      <c r="AH24" s="798">
        <f>IF('ชื่อ-คะแนน'!$C23="","",IF('ชื่อ-คะแนน'!$D23="ออก","",IF('ชื่อ-คะแนน'!$D23="ย้าย","",IF('ชื่อ-คะแนน'!$D23="พัก","",IF($AH$6="?",$AH$6,$AH$6)))))</f>
        <v>0</v>
      </c>
      <c r="AI24" s="799"/>
      <c r="AJ24" s="796">
        <f>IF('ชื่อ-คะแนน'!$C23="","",IF('ชื่อ-คะแนน'!$D23="ออก","",IF('ชื่อ-คะแนน'!$D23="ย้าย","",IF('ชื่อ-คะแนน'!$D23="พัก","",IF($AJ$6="?",$AJ$6,$AJ$6)))))</f>
        <v>0</v>
      </c>
      <c r="AK24" s="797">
        <f>IF('ชื่อ-คะแนน'!$C23="","",IF('ชื่อ-คะแนน'!$D23="ออก","",IF('ชื่อ-คะแนน'!$D23="ย้าย","",IF('ชื่อ-คะแนน'!$D23="พัก","",IF($AK$6="?",$AK$6,$AK$6)))))</f>
        <v>0</v>
      </c>
      <c r="AL24" s="797">
        <f>IF('ชื่อ-คะแนน'!$C23="","",IF('ชื่อ-คะแนน'!$D23="ออก","",IF('ชื่อ-คะแนน'!$D23="ย้าย","",IF('ชื่อ-คะแนน'!$D23="พัก","",IF($AL$6="?",$AL$6,$AL$6)))))</f>
        <v>0</v>
      </c>
      <c r="AM24" s="797">
        <f>IF('ชื่อ-คะแนน'!$C23="","",IF('ชื่อ-คะแนน'!$D23="ออก","",IF('ชื่อ-คะแนน'!$D23="ย้าย","",IF('ชื่อ-คะแนน'!$D23="พัก","",IF($AM$6="?",$AM$6,$AM$6)))))</f>
        <v>0</v>
      </c>
      <c r="AN24" s="798">
        <f>IF('ชื่อ-คะแนน'!$C23="","",IF('ชื่อ-คะแนน'!$D23="ออก","",IF('ชื่อ-คะแนน'!$D23="ย้าย","",IF('ชื่อ-คะแนน'!$D23="พัก","",IF($AN$6="?",$AN$6,$AN$6)))))</f>
        <v>0</v>
      </c>
      <c r="AO24" s="799"/>
      <c r="AP24" s="796">
        <f>IF('ชื่อ-คะแนน'!$C23="","",IF('ชื่อ-คะแนน'!$D23="ออก","",IF('ชื่อ-คะแนน'!$D23="ย้าย","",IF('ชื่อ-คะแนน'!$D23="พัก","",IF($AP$6="?",$AP$6,$AP$6)))))</f>
        <v>0</v>
      </c>
      <c r="AQ24" s="797">
        <f>IF('ชื่อ-คะแนน'!$C23="","",IF('ชื่อ-คะแนน'!$D23="ออก","",IF('ชื่อ-คะแนน'!$D23="ย้าย","",IF('ชื่อ-คะแนน'!$D23="พัก","",IF($AQ$6="?",$AQ$6,$AQ$6)))))</f>
        <v>0</v>
      </c>
      <c r="AR24" s="797">
        <f>IF('ชื่อ-คะแนน'!$C23="","",IF('ชื่อ-คะแนน'!$D23="ออก","",IF('ชื่อ-คะแนน'!$D23="ย้าย","",IF('ชื่อ-คะแนน'!$D23="พัก","",IF($AR$6="?",$AR$6,$AR$6)))))</f>
        <v>0</v>
      </c>
      <c r="AS24" s="797">
        <f>IF('ชื่อ-คะแนน'!$C23="","",IF('ชื่อ-คะแนน'!$D23="ออก","",IF('ชื่อ-คะแนน'!$D23="ย้าย","",IF('ชื่อ-คะแนน'!$D23="พัก","",IF($AS$6="?",$AS$6,$AS$6)))))</f>
        <v>0</v>
      </c>
      <c r="AT24" s="798">
        <f>IF('ชื่อ-คะแนน'!$C23="","",IF('ชื่อ-คะแนน'!$D23="ออก","",IF('ชื่อ-คะแนน'!$D23="ย้าย","",IF('ชื่อ-คะแนน'!$D23="พัก","",IF($AT$6="?",$AT$6,$AT$6)))))</f>
        <v>0</v>
      </c>
      <c r="AU24" s="799"/>
      <c r="AV24" s="796">
        <f>IF('ชื่อ-คะแนน'!$C23="","",IF('ชื่อ-คะแนน'!$D23="ออก","",IF('ชื่อ-คะแนน'!$D23="ย้าย","",IF('ชื่อ-คะแนน'!$D23="พัก","",IF($AV$6="?",$AV$6,$AV$6)))))</f>
        <v>0</v>
      </c>
      <c r="AW24" s="797">
        <f>IF('ชื่อ-คะแนน'!$C23="","",IF('ชื่อ-คะแนน'!$D23="ออก","",IF('ชื่อ-คะแนน'!$D23="ย้าย","",IF('ชื่อ-คะแนน'!$D23="พัก","",IF($AW$6="?",$AW$6,$AW$6)))))</f>
        <v>0</v>
      </c>
      <c r="AX24" s="797">
        <f>IF('ชื่อ-คะแนน'!$C23="","",IF('ชื่อ-คะแนน'!$D23="ออก","",IF('ชื่อ-คะแนน'!$D23="ย้าย","",IF('ชื่อ-คะแนน'!$D23="พัก","",IF($AX$6="?",$AX$6,$AX$6)))))</f>
        <v>0</v>
      </c>
      <c r="AY24" s="797">
        <f>IF('ชื่อ-คะแนน'!$C23="","",IF('ชื่อ-คะแนน'!$D23="ออก","",IF('ชื่อ-คะแนน'!$D23="ย้าย","",IF('ชื่อ-คะแนน'!$D23="พัก","",IF($AY$6="?",$AY$6,$AY$6)))))</f>
        <v>0</v>
      </c>
      <c r="AZ24" s="798">
        <f>IF('ชื่อ-คะแนน'!$C23="","",IF('ชื่อ-คะแนน'!$D23="ออก","",IF('ชื่อ-คะแนน'!$D23="ย้าย","",IF('ชื่อ-คะแนน'!$D23="พัก","",IF($AZ$6="?",$AZ$6,$AZ$6)))))</f>
        <v>0</v>
      </c>
      <c r="BA24" s="799"/>
      <c r="BB24" s="1419">
        <f>IF('ชื่อ-คะแนน'!$C23="","",IF('ชื่อ-คะแนน'!$D23="ออก","",IF('ชื่อ-คะแนน'!$D23="ย้าย","",IF('ชื่อ-คะแนน'!$D23="พัก","",IF($BB$6="?",$BB$6,$BB$6)))))</f>
        <v>0</v>
      </c>
      <c r="BC24" s="1420">
        <f>IF('ชื่อ-คะแนน'!$C23="","",IF('ชื่อ-คะแนน'!$D23="ออก","",IF('ชื่อ-คะแนน'!$D23="ย้าย","",IF('ชื่อ-คะแนน'!$D23="พัก","",IF($BC$6="?",$BC$6,$BC$6)))))</f>
        <v>0</v>
      </c>
      <c r="BD24" s="1420">
        <f>IF('ชื่อ-คะแนน'!$C23="","",IF('ชื่อ-คะแนน'!$D23="ออก","",IF('ชื่อ-คะแนน'!$D23="ย้าย","",IF('ชื่อ-คะแนน'!$D23="พัก","",IF($BD$6="?",$BD$6,$BD$6)))))</f>
        <v>0</v>
      </c>
      <c r="BE24" s="1420">
        <f>IF('ชื่อ-คะแนน'!$C23="","",IF('ชื่อ-คะแนน'!$D23="ออก","",IF('ชื่อ-คะแนน'!$D23="ย้าย","",IF('ชื่อ-คะแนน'!$D23="พัก","",IF($BE$6="?",$BE$6,$BE$6)))))</f>
        <v>0</v>
      </c>
      <c r="BF24" s="1421">
        <f>IF('ชื่อ-คะแนน'!$C23="","",IF('ชื่อ-คะแนน'!$D23="ออก","",IF('ชื่อ-คะแนน'!$D23="ย้าย","",IF('ชื่อ-คะแนน'!$D23="พัก","",IF($BF$6="?",$BF$6,$BF$6)))))</f>
        <v>0</v>
      </c>
      <c r="BG24" s="799"/>
      <c r="BH24" s="800">
        <f>IF('ชื่อ-คะแนน'!$C23="","",IF('ชื่อ-คะแนน'!$D23="ออก","",IF('ชื่อ-คะแนน'!$D23="ย้าย","",IF('ชื่อ-คะแนน'!$D23="พัก","",IF($BH$6="?",$BH$6,$BH$6)))))</f>
        <v>0</v>
      </c>
      <c r="BI24" s="801">
        <f>IF('ชื่อ-คะแนน'!$C23="","",IF('ชื่อ-คะแนน'!$D23="ออก","",IF('ชื่อ-คะแนน'!$D23="ย้าย","",IF('ชื่อ-คะแนน'!$D23="พัก","",IF($BI$6="?",$BI$6,$BI$6)))))</f>
        <v>0</v>
      </c>
      <c r="BJ24" s="801">
        <f>IF('ชื่อ-คะแนน'!$C23="","",IF('ชื่อ-คะแนน'!$D23="ออก","",IF('ชื่อ-คะแนน'!$D23="ย้าย","",IF('ชื่อ-คะแนน'!$D23="พัก","",IF($BJ$6="?",$BJ$6,$BJ$6)))))</f>
        <v>0</v>
      </c>
      <c r="BK24" s="801">
        <f>IF('ชื่อ-คะแนน'!$C23="","",IF('ชื่อ-คะแนน'!$D23="ออก","",IF('ชื่อ-คะแนน'!$D23="ย้าย","",IF('ชื่อ-คะแนน'!$D23="พัก","",IF($BK$6="?",$BK$6,$BK$6)))))</f>
        <v>0</v>
      </c>
      <c r="BL24" s="802">
        <f>IF('ชื่อ-คะแนน'!$C23="","",IF('ชื่อ-คะแนน'!$D23="ออก","",IF('ชื่อ-คะแนน'!$D23="ย้าย","",IF('ชื่อ-คะแนน'!$D23="พัก","",IF($BL$6="?",$BL$6,$BL$6)))))</f>
        <v>0</v>
      </c>
      <c r="BM24" s="799"/>
      <c r="BN24" s="796">
        <f>IF('ชื่อ-คะแนน'!$C23="","",IF('ชื่อ-คะแนน'!$D23="ออก","",IF('ชื่อ-คะแนน'!$D23="ย้าย","",IF('ชื่อ-คะแนน'!$D23="พัก","",IF($BN$6="?",$BN$6,$BN$6)))))</f>
        <v>0</v>
      </c>
      <c r="BO24" s="797">
        <f>IF('ชื่อ-คะแนน'!$C23="","",IF('ชื่อ-คะแนน'!$D23="ออก","",IF('ชื่อ-คะแนน'!$D23="ย้าย","",IF('ชื่อ-คะแนน'!$D23="พัก","",IF($BO$6="?",$BO$6,$BO$6)))))</f>
        <v>0</v>
      </c>
      <c r="BP24" s="797">
        <f>IF('ชื่อ-คะแนน'!$C23="","",IF('ชื่อ-คะแนน'!$D23="ออก","",IF('ชื่อ-คะแนน'!$D23="ย้าย","",IF('ชื่อ-คะแนน'!$D23="พัก","",IF($BP$6="?",$BP$6,$BP$6)))))</f>
        <v>0</v>
      </c>
      <c r="BQ24" s="797">
        <f>IF('ชื่อ-คะแนน'!$C23="","",IF('ชื่อ-คะแนน'!$D23="ออก","",IF('ชื่อ-คะแนน'!$D23="ย้าย","",IF('ชื่อ-คะแนน'!$D23="พัก","",IF($BQ$6="?",$BQ$6,$BQ$6)))))</f>
        <v>0</v>
      </c>
      <c r="BR24" s="798">
        <f>IF('ชื่อ-คะแนน'!$C23="","",IF('ชื่อ-คะแนน'!$D23="ออก","",IF('ชื่อ-คะแนน'!$D23="ย้าย","",IF('ชื่อ-คะแนน'!$D23="พัก","",IF($BR$6="?",$BR$6,$BR$6)))))</f>
        <v>0</v>
      </c>
      <c r="BS24" s="799"/>
      <c r="BT24" s="796">
        <f>IF('ชื่อ-คะแนน'!$C23="","",IF('ชื่อ-คะแนน'!$D23="ออก","",IF('ชื่อ-คะแนน'!$D23="ย้าย","",IF('ชื่อ-คะแนน'!$D23="พัก","",IF($BT$6="?",$BT$6,$BT$6)))))</f>
        <v>0</v>
      </c>
      <c r="BU24" s="797">
        <f>IF('ชื่อ-คะแนน'!$C23="","",IF('ชื่อ-คะแนน'!$D23="ออก","",IF('ชื่อ-คะแนน'!$D23="ย้าย","",IF('ชื่อ-คะแนน'!$D23="พัก","",IF($BU$6="?",$BU$6,$BU$6)))))</f>
        <v>0</v>
      </c>
      <c r="BV24" s="797">
        <f>IF('ชื่อ-คะแนน'!$C23="","",IF('ชื่อ-คะแนน'!$D23="ออก","",IF('ชื่อ-คะแนน'!$D23="ย้าย","",IF('ชื่อ-คะแนน'!$D23="พัก","",IF($BV$6="?",$BV$6,$BV$6)))))</f>
        <v>0</v>
      </c>
      <c r="BW24" s="797">
        <f>IF('ชื่อ-คะแนน'!$C23="","",IF('ชื่อ-คะแนน'!$D23="ออก","",IF('ชื่อ-คะแนน'!$D23="ย้าย","",IF('ชื่อ-คะแนน'!$D23="พัก","",IF($BW$6="?",$BW$6,$BW$6)))))</f>
        <v>0</v>
      </c>
      <c r="BX24" s="798">
        <f>IF('ชื่อ-คะแนน'!$C23="","",IF('ชื่อ-คะแนน'!$D23="ออก","",IF('ชื่อ-คะแนน'!$D23="ย้าย","",IF('ชื่อ-คะแนน'!$D23="พัก","",IF($BX$6="?",$BX$6,$BX$6)))))</f>
        <v>0</v>
      </c>
      <c r="BY24" s="799"/>
      <c r="BZ24" s="796">
        <f>IF('ชื่อ-คะแนน'!$C23="","",IF('ชื่อ-คะแนน'!$D23="ออก","",IF('ชื่อ-คะแนน'!$D23="ย้าย","",IF('ชื่อ-คะแนน'!$D23="พัก","",IF($BZ$6="?",$BZ$6,$BZ$6)))))</f>
        <v>0</v>
      </c>
      <c r="CA24" s="797">
        <f>IF('ชื่อ-คะแนน'!$C23="","",IF('ชื่อ-คะแนน'!$D23="ออก","",IF('ชื่อ-คะแนน'!$D23="ย้าย","",IF('ชื่อ-คะแนน'!$D23="พัก","",IF($CA$6="?",$CA$6,$CA$6)))))</f>
        <v>0</v>
      </c>
      <c r="CB24" s="797">
        <f>IF('ชื่อ-คะแนน'!$C23="","",IF('ชื่อ-คะแนน'!$D23="ออก","",IF('ชื่อ-คะแนน'!$D23="ย้าย","",IF('ชื่อ-คะแนน'!$D23="พัก","",IF($CB$6="?",$CB$6,$CB$6)))))</f>
        <v>0</v>
      </c>
      <c r="CC24" s="797">
        <f>IF('ชื่อ-คะแนน'!$C23="","",IF('ชื่อ-คะแนน'!$D23="ออก","",IF('ชื่อ-คะแนน'!$D23="ย้าย","",IF('ชื่อ-คะแนน'!$D23="พัก","",IF($CC$6="?",$CC$6,$CC$6)))))</f>
        <v>0</v>
      </c>
      <c r="CD24" s="798">
        <f>IF('ชื่อ-คะแนน'!$C23="","",IF('ชื่อ-คะแนน'!$D23="ออก","",IF('ชื่อ-คะแนน'!$D23="ย้าย","",IF('ชื่อ-คะแนน'!$D23="พัก","",IF($CD$6="?",$CD$6,$CD$6)))))</f>
        <v>0</v>
      </c>
      <c r="CE24" s="799"/>
      <c r="CF24" s="796">
        <f>IF('ชื่อ-คะแนน'!$C23="","",IF('ชื่อ-คะแนน'!$D23="ออก","",IF('ชื่อ-คะแนน'!$D23="ย้าย","",IF('ชื่อ-คะแนน'!$D23="พัก","",IF($CF$6="?",$CF$6,$CF$6)))))</f>
        <v>0</v>
      </c>
      <c r="CG24" s="797">
        <f>IF('ชื่อ-คะแนน'!$C23="","",IF('ชื่อ-คะแนน'!$D23="ออก","",IF('ชื่อ-คะแนน'!$D23="ย้าย","",IF('ชื่อ-คะแนน'!$D23="พัก","",IF($CG$6="?",$CG$6,$CG$6)))))</f>
        <v>0</v>
      </c>
      <c r="CH24" s="797">
        <f>IF('ชื่อ-คะแนน'!$C23="","",IF('ชื่อ-คะแนน'!$D23="ออก","",IF('ชื่อ-คะแนน'!$D23="ย้าย","",IF('ชื่อ-คะแนน'!$D23="พัก","",IF($CH$6="?",$CH$6,$CH$6)))))</f>
        <v>0</v>
      </c>
      <c r="CI24" s="797">
        <f>IF('ชื่อ-คะแนน'!$C23="","",IF('ชื่อ-คะแนน'!$D23="ออก","",IF('ชื่อ-คะแนน'!$D23="ย้าย","",IF('ชื่อ-คะแนน'!$D23="พัก","",IF($CI$6="?",$CI$6,$CI$6)))))</f>
        <v>0</v>
      </c>
      <c r="CJ24" s="798">
        <f>IF('ชื่อ-คะแนน'!$C23="","",IF('ชื่อ-คะแนน'!$D23="ออก","",IF('ชื่อ-คะแนน'!$D23="ย้าย","",IF('ชื่อ-คะแนน'!$D23="พัก","",IF($CJ$6="?",$CJ$6,$CJ$6)))))</f>
        <v>0</v>
      </c>
      <c r="CK24" s="799"/>
      <c r="CL24" s="796">
        <f>IF('ชื่อ-คะแนน'!$C23="","",IF('ชื่อ-คะแนน'!$D23="ออก","",IF('ชื่อ-คะแนน'!$D23="ย้าย","",IF('ชื่อ-คะแนน'!$D23="พัก","",IF($CL$6="?",$CL$6,$CL$6)))))</f>
        <v>0</v>
      </c>
      <c r="CM24" s="797">
        <f>IF('ชื่อ-คะแนน'!$C23="","",IF('ชื่อ-คะแนน'!$D23="ออก","",IF('ชื่อ-คะแนน'!$D23="ย้าย","",IF('ชื่อ-คะแนน'!$D23="พัก","",IF($CM$6="?",$CM$6,$CM$6)))))</f>
        <v>0</v>
      </c>
      <c r="CN24" s="797">
        <f>IF('ชื่อ-คะแนน'!$C23="","",IF('ชื่อ-คะแนน'!$D23="ออก","",IF('ชื่อ-คะแนน'!$D23="ย้าย","",IF('ชื่อ-คะแนน'!$D23="พัก","",IF($CN$6="?",$CN$6,$CN$6)))))</f>
        <v>0</v>
      </c>
      <c r="CO24" s="797">
        <f>IF('ชื่อ-คะแนน'!$C23="","",IF('ชื่อ-คะแนน'!$D23="ออก","",IF('ชื่อ-คะแนน'!$D23="ย้าย","",IF('ชื่อ-คะแนน'!$D23="พัก","",IF($CO$6="?",$CO$6,$CO$6)))))</f>
        <v>0</v>
      </c>
      <c r="CP24" s="798">
        <f>IF('ชื่อ-คะแนน'!$C23="","",IF('ชื่อ-คะแนน'!$D23="ออก","",IF('ชื่อ-คะแนน'!$D23="ย้าย","",IF('ชื่อ-คะแนน'!$D23="พัก","",IF($CP$6="?",$CP$6,$CP$6)))))</f>
        <v>0</v>
      </c>
      <c r="CQ24" s="799"/>
      <c r="CR24" s="796">
        <f>IF('ชื่อ-คะแนน'!$C23="","",IF('ชื่อ-คะแนน'!$D23="ออก","",IF('ชื่อ-คะแนน'!$D23="ย้าย","",IF('ชื่อ-คะแนน'!$D23="พัก","",IF($CR$6="?",$CR$6,$CR$6)))))</f>
        <v>0</v>
      </c>
      <c r="CS24" s="797">
        <f>IF('ชื่อ-คะแนน'!$C23="","",IF('ชื่อ-คะแนน'!$D23="ออก","",IF('ชื่อ-คะแนน'!$D23="ย้าย","",IF('ชื่อ-คะแนน'!$D23="พัก","",IF($CS$6="?",$CS$6,$CS$6)))))</f>
        <v>0</v>
      </c>
      <c r="CT24" s="797">
        <f>IF('ชื่อ-คะแนน'!$C23="","",IF('ชื่อ-คะแนน'!$D23="ออก","",IF('ชื่อ-คะแนน'!$D23="ย้าย","",IF('ชื่อ-คะแนน'!$D23="พัก","",IF($CT$6="?",$CT$6,$CT$6)))))</f>
        <v>0</v>
      </c>
      <c r="CU24" s="797">
        <f>IF('ชื่อ-คะแนน'!$C23="","",IF('ชื่อ-คะแนน'!$D23="ออก","",IF('ชื่อ-คะแนน'!$D23="ย้าย","",IF('ชื่อ-คะแนน'!$D23="พัก","",IF($CU$6="?",$CU$6,$CU$6)))))</f>
        <v>0</v>
      </c>
      <c r="CV24" s="798">
        <f>IF('ชื่อ-คะแนน'!$C23="","",IF('ชื่อ-คะแนน'!$D23="ออก","",IF('ชื่อ-คะแนน'!$D23="ย้าย","",IF('ชื่อ-คะแนน'!$D23="พัก","",IF($CV$6="?",$CV$6,$CV$6)))))</f>
        <v>0</v>
      </c>
      <c r="CW24" s="799"/>
      <c r="CX24" s="796">
        <f>IF('ชื่อ-คะแนน'!$C23="","",IF('ชื่อ-คะแนน'!$D23="ออก","",IF('ชื่อ-คะแนน'!$D23="ย้าย","",IF('ชื่อ-คะแนน'!$D23="พัก","",IF($CX$6="?",$CX$6,$CX$6)))))</f>
        <v>0</v>
      </c>
      <c r="CY24" s="797">
        <f>IF('ชื่อ-คะแนน'!$C23="","",IF('ชื่อ-คะแนน'!$D23="ออก","",IF('ชื่อ-คะแนน'!$D23="ย้าย","",IF('ชื่อ-คะแนน'!$D23="พัก","",IF($CY$6="?",$CY$6,$CY$6)))))</f>
        <v>0</v>
      </c>
      <c r="CZ24" s="797">
        <f>IF('ชื่อ-คะแนน'!$C23="","",IF('ชื่อ-คะแนน'!$D23="ออก","",IF('ชื่อ-คะแนน'!$D23="ย้าย","",IF('ชื่อ-คะแนน'!$D23="พัก","",IF($CZ$6="?",$CZ$6,$CZ$6)))))</f>
        <v>0</v>
      </c>
      <c r="DA24" s="797">
        <f>IF('ชื่อ-คะแนน'!$C23="","",IF('ชื่อ-คะแนน'!$D23="ออก","",IF('ชื่อ-คะแนน'!$D23="ย้าย","",IF('ชื่อ-คะแนน'!$D23="พัก","",IF($DA$6="?",$DA$6,$DA$6)))))</f>
        <v>0</v>
      </c>
      <c r="DB24" s="798">
        <f>IF('ชื่อ-คะแนน'!$C23="","",IF('ชื่อ-คะแนน'!$D23="ออก","",IF('ชื่อ-คะแนน'!$D23="ย้าย","",IF('ชื่อ-คะแนน'!$D23="พัก","",IF($DB$6="?",$DB$6,$DB$6)))))</f>
        <v>0</v>
      </c>
      <c r="DC24" s="799"/>
      <c r="DD24" s="1419">
        <f>IF('ชื่อ-คะแนน'!$C23="","",IF('ชื่อ-คะแนน'!$D23="ออก","",IF('ชื่อ-คะแนน'!$D23="ย้าย","",IF('ชื่อ-คะแนน'!$D23="พัก","",IF($DD$6="?",$DD$6,$DD$6)))))</f>
        <v>0</v>
      </c>
      <c r="DE24" s="1420">
        <f>IF('ชื่อ-คะแนน'!$C23="","",IF('ชื่อ-คะแนน'!$D23="ออก","",IF('ชื่อ-คะแนน'!$D23="ย้าย","",IF('ชื่อ-คะแนน'!$D23="พัก","",IF($DE$6="?",$DE$6,$DE$6)))))</f>
        <v>0</v>
      </c>
      <c r="DF24" s="1420">
        <f>IF('ชื่อ-คะแนน'!$C23="","",IF('ชื่อ-คะแนน'!$D23="ออก","",IF('ชื่อ-คะแนน'!$D23="ย้าย","",IF('ชื่อ-คะแนน'!$D23="พัก","",IF($DF$6="?",$DF$6,$DF$6)))))</f>
        <v>0</v>
      </c>
      <c r="DG24" s="1420">
        <f>IF('ชื่อ-คะแนน'!$C23="","",IF('ชื่อ-คะแนน'!$D23="ออก","",IF('ชื่อ-คะแนน'!$D23="ย้าย","",IF('ชื่อ-คะแนน'!$D23="พัก","",IF($DG$6="?",$DG$6,$DG$6)))))</f>
        <v>0</v>
      </c>
      <c r="DH24" s="1421">
        <f>IF('ชื่อ-คะแนน'!$C23="","",IF('ชื่อ-คะแนน'!$D23="ออก","",IF('ชื่อ-คะแนน'!$D23="ย้าย","",IF('ชื่อ-คะแนน'!$D23="พัก","",IF($DH$6="?",$DH$6,$DH$6)))))</f>
        <v>0</v>
      </c>
      <c r="DI24" s="799"/>
      <c r="DJ24" s="796">
        <f>IF('ชื่อ-คะแนน'!$C23="","",IF('ชื่อ-คะแนน'!$D23="ออก","",IF('ชื่อ-คะแนน'!$D23="ย้าย","",IF('ชื่อ-คะแนน'!$D23="พัก","",IF($DJ$6="?",$DJ$6,$DJ$6)))))</f>
        <v>0</v>
      </c>
      <c r="DK24" s="797">
        <f>IF('ชื่อ-คะแนน'!$C23="","",IF('ชื่อ-คะแนน'!$D23="ออก","",IF('ชื่อ-คะแนน'!$D23="ย้าย","",IF('ชื่อ-คะแนน'!$D23="พัก","",IF($DK$6="?",$DK$6,$DK$6)))))</f>
        <v>0</v>
      </c>
      <c r="DL24" s="797">
        <f>IF('ชื่อ-คะแนน'!$C23="","",IF('ชื่อ-คะแนน'!$D23="ออก","",IF('ชื่อ-คะแนน'!$D23="ย้าย","",IF('ชื่อ-คะแนน'!$D23="พัก","",IF($DL$6="?",$DL$6,$DL$6)))))</f>
        <v>0</v>
      </c>
      <c r="DM24" s="797">
        <f>IF('ชื่อ-คะแนน'!$C23="","",IF('ชื่อ-คะแนน'!$D23="ออก","",IF('ชื่อ-คะแนน'!$D23="ย้าย","",IF('ชื่อ-คะแนน'!$D23="พัก","",IF($DM$6="?",$DM$6,$DM$6)))))</f>
        <v>0</v>
      </c>
      <c r="DN24" s="798">
        <f>IF('ชื่อ-คะแนน'!$C23="","",IF('ชื่อ-คะแนน'!$D23="ออก","",IF('ชื่อ-คะแนน'!$D23="ย้าย","",IF('ชื่อ-คะแนน'!$D23="พัก","",IF($DN$6="?",$DN$6,$DN$6)))))</f>
        <v>0</v>
      </c>
      <c r="DO24" s="799"/>
      <c r="DP24" s="800">
        <f>IF('ชื่อ-คะแนน'!$C23="","",IF('ชื่อ-คะแนน'!$D23="ออก","",IF('ชื่อ-คะแนน'!$D23="ย้าย","",IF('ชื่อ-คะแนน'!$D23="พัก","",IF($DP$6="?",$DP$6,$DP$6)))))</f>
        <v>0</v>
      </c>
      <c r="DQ24" s="801">
        <f>IF('ชื่อ-คะแนน'!$C23="","",IF('ชื่อ-คะแนน'!$D23="ออก","",IF('ชื่อ-คะแนน'!$D23="ย้าย","",IF('ชื่อ-คะแนน'!$D23="พัก","",IF($DQ$6="?",$DQ$6,$DQ$6)))))</f>
        <v>0</v>
      </c>
      <c r="DR24" s="801">
        <f>IF('ชื่อ-คะแนน'!$C23="","",IF('ชื่อ-คะแนน'!$D23="ออก","",IF('ชื่อ-คะแนน'!$D23="ย้าย","",IF('ชื่อ-คะแนน'!$D23="พัก","",IF($DR$6="?",$DR$6,$DR$6)))))</f>
        <v>0</v>
      </c>
      <c r="DS24" s="801">
        <f>IF('ชื่อ-คะแนน'!$C23="","",IF('ชื่อ-คะแนน'!$D23="ออก","",IF('ชื่อ-คะแนน'!$D23="ย้าย","",IF('ชื่อ-คะแนน'!$D23="พัก","",IF($DS$6="?",$DS$6,$DS$6)))))</f>
        <v>0</v>
      </c>
      <c r="DT24" s="802">
        <f>IF('ชื่อ-คะแนน'!$C23="","",IF('ชื่อ-คะแนน'!$D23="ออก","",IF('ชื่อ-คะแนน'!$D23="ย้าย","",IF('ชื่อ-คะแนน'!$D23="พัก","",IF($DT$6="?",$DT$6,$DT$6)))))</f>
        <v>0</v>
      </c>
      <c r="DU24" s="799"/>
      <c r="DV24" s="796">
        <f>IF('ชื่อ-คะแนน'!$C23="","",IF('ชื่อ-คะแนน'!$D23="ออก","",IF('ชื่อ-คะแนน'!$D23="ย้าย","",IF('ชื่อ-คะแนน'!$D23="พัก","",IF($DV$6="?",$DV$6,$DV$6)))))</f>
        <v>0</v>
      </c>
      <c r="DW24" s="797">
        <f>IF('ชื่อ-คะแนน'!$C23="","",IF('ชื่อ-คะแนน'!$D23="ออก","",IF('ชื่อ-คะแนน'!$D23="ย้าย","",IF('ชื่อ-คะแนน'!$D23="พัก","",IF($DW$6="?",$DW$6,$DW$6)))))</f>
        <v>0</v>
      </c>
      <c r="DX24" s="797">
        <f>IF('ชื่อ-คะแนน'!$C23="","",IF('ชื่อ-คะแนน'!$D23="ออก","",IF('ชื่อ-คะแนน'!$D23="ย้าย","",IF('ชื่อ-คะแนน'!$D23="พัก","",IF($DX$6="?",$DX$6,$DX$6)))))</f>
        <v>0</v>
      </c>
      <c r="DY24" s="797">
        <f>IF('ชื่อ-คะแนน'!$C23="","",IF('ชื่อ-คะแนน'!$D23="ออก","",IF('ชื่อ-คะแนน'!$D23="ย้าย","",IF('ชื่อ-คะแนน'!$D23="พัก","",IF($DY$6="?",$DY$6,$DY$6)))))</f>
        <v>0</v>
      </c>
      <c r="DZ24" s="798">
        <f>IF('ชื่อ-คะแนน'!$C23="","",IF('ชื่อ-คะแนน'!$D23="ออก","",IF('ชื่อ-คะแนน'!$D23="ย้าย","",IF('ชื่อ-คะแนน'!$D23="พัก","",IF($DZ$6="?",$DZ$6,$DZ$6)))))</f>
        <v>0</v>
      </c>
      <c r="EA24" s="799"/>
      <c r="EB24" s="796">
        <f>IF('ชื่อ-คะแนน'!$C23="","",IF('ชื่อ-คะแนน'!$D23="ออก","",IF('ชื่อ-คะแนน'!$D23="ย้าย","",IF('ชื่อ-คะแนน'!$D23="พัก","",IF($EB$6="?",$EB$6,$EB$6)))))</f>
        <v>0</v>
      </c>
      <c r="EC24" s="797">
        <f>IF('ชื่อ-คะแนน'!$C23="","",IF('ชื่อ-คะแนน'!$D23="ออก","",IF('ชื่อ-คะแนน'!$D23="ย้าย","",IF('ชื่อ-คะแนน'!$D23="พัก","",IF($EC$6="?",$EC$6,$EC$6)))))</f>
        <v>0</v>
      </c>
      <c r="ED24" s="797">
        <f>IF('ชื่อ-คะแนน'!$C23="","",IF('ชื่อ-คะแนน'!$D23="ออก","",IF('ชื่อ-คะแนน'!$D23="ย้าย","",IF('ชื่อ-คะแนน'!$D23="พัก","",IF($ED$6="?",$ED$6,$ED$6)))))</f>
        <v>0</v>
      </c>
      <c r="EE24" s="797">
        <f>IF('ชื่อ-คะแนน'!$C23="","",IF('ชื่อ-คะแนน'!$D23="ออก","",IF('ชื่อ-คะแนน'!$D23="ย้าย","",IF('ชื่อ-คะแนน'!$D23="พัก","",IF($EE$6="?",$EE$6,$EE$6)))))</f>
        <v>0</v>
      </c>
      <c r="EF24" s="798">
        <f>IF('ชื่อ-คะแนน'!$C23="","",IF('ชื่อ-คะแนน'!$D23="ออก","",IF('ชื่อ-คะแนน'!$D23="ย้าย","",IF('ชื่อ-คะแนน'!$D23="พัก","",IF($EF$6="?",$EF$6,$EF$6)))))</f>
        <v>0</v>
      </c>
      <c r="EG24" s="803"/>
      <c r="EH24" s="804" t="str">
        <f>IF('ชื่อ-คะแนน'!C23="","",COUNTIF(E24:DZ24,"ป")+COUNTIF(E24:DZ24,"ล")+COUNTIF(E24:DZ24,"ข")+COUNTIF(E24:DZ24,"ร")+COUNTIF(E24:DZ24,"อ")+COUNTIF(E24:DZ24,"ก")+COUNTIF(E24:DZ24,"ฟ")+COUNTIF(E24:DZ24,"ด")+COUNTIF(E24:DZ24,"ย"))&amp;IF('ชื่อ-คะแนน'!C23="","","/")&amp;IF('ชื่อ-คะแนน'!C23="","",SUM($F$6:$DZ$6)-SUM(F24:DZ24))</f>
        <v>0/1</v>
      </c>
      <c r="EI24" s="805">
        <f>IF('ชื่อ-คะแนน'!C23="","",COUNTIF(F24:EF24,"/")+SUM(F24:EF24))</f>
        <v>0</v>
      </c>
      <c r="EJ24" s="758"/>
      <c r="EK24" s="778" t="str">
        <f>IF('ชื่อ-คะแนน'!C23="","",IF(EI24=0,"",IF(EI24&gt;$EI$3-$EI$4,"-",$EI$3-$EI$4-EI24)))</f>
        <v/>
      </c>
      <c r="EL24" s="760" t="str">
        <f>IF('ชื่อ-คะแนน'!C23="","",IF(EI24=0,"",(EI24/$EI$3)*100))</f>
        <v/>
      </c>
      <c r="EM24" s="792" t="str">
        <f t="shared" si="1"/>
        <v>-</v>
      </c>
      <c r="EN24" s="793" t="str">
        <f t="shared" si="2"/>
        <v>-</v>
      </c>
      <c r="EO24" s="141"/>
      <c r="EP24" s="141"/>
      <c r="EQ24" s="1354"/>
      <c r="ER24" s="1354"/>
      <c r="ES24" s="1370">
        <v>16</v>
      </c>
    </row>
    <row r="25" spans="1:149" s="1371" customFormat="1" ht="18" customHeight="1" thickBot="1" x14ac:dyDescent="0.55000000000000004">
      <c r="A25" s="142">
        <f>'ชื่อ-คะแนน'!A24</f>
        <v>19</v>
      </c>
      <c r="B25" s="822" t="str">
        <f>'ชื่อ-คะแนน'!B24</f>
        <v>12725</v>
      </c>
      <c r="C25" s="1312" t="str">
        <f>'ชื่อ-คะแนน'!C24</f>
        <v>นาย ศุภรักษ์  โพธิ์เขียว</v>
      </c>
      <c r="D25" s="795" t="str">
        <f>'ชื่อ-คะแนน'!D24</f>
        <v>เรียน</v>
      </c>
      <c r="E25" s="781" t="str">
        <f>'ชื่อ-คะแนน'!E24</f>
        <v/>
      </c>
      <c r="F25" s="796">
        <f>IF('ชื่อ-คะแนน'!$C24="","",IF('ชื่อ-คะแนน'!$D24="ออก","",IF('ชื่อ-คะแนน'!$D24="ย้าย","",IF('ชื่อ-คะแนน'!$D24="พัก","",IF(F$6="?",F$6,F$6)))))</f>
        <v>0</v>
      </c>
      <c r="G25" s="797">
        <f>IF('ชื่อ-คะแนน'!C24="","",IF('ชื่อ-คะแนน'!$D24="ออก","",IF('ชื่อ-คะแนน'!$D24="ย้าย","",IF('ชื่อ-คะแนน'!$D24="พัก","",IF(G$6="?",G$6,G$6)))))</f>
        <v>0</v>
      </c>
      <c r="H25" s="797">
        <f>IF('ชื่อ-คะแนน'!C24="","",IF('ชื่อ-คะแนน'!$D24="ออก","",IF('ชื่อ-คะแนน'!$D24="ย้าย","",IF('ชื่อ-คะแนน'!$D24="พัก","",IF(H$6="?",H$6,H$6)))))</f>
        <v>0</v>
      </c>
      <c r="I25" s="797">
        <f>IF('ชื่อ-คะแนน'!G24="","",IF('ชื่อ-คะแนน'!$D24="ออก","",IF('ชื่อ-คะแนน'!$D24="ย้าย","",IF('ชื่อ-คะแนน'!$D24="พัก","",IF(I$6="?",I$6,$I$6)))))</f>
        <v>0</v>
      </c>
      <c r="J25" s="798">
        <f>IF('ชื่อ-คะแนน'!$C24="","",IF('ชื่อ-คะแนน'!$D24="ออก","",IF('ชื่อ-คะแนน'!$D24="ย้าย","",IF('ชื่อ-คะแนน'!$D24="พัก","",IF(J$6="?",J$6,J$6)))))</f>
        <v>0</v>
      </c>
      <c r="K25" s="799"/>
      <c r="L25" s="796">
        <f>IF('ชื่อ-คะแนน'!$C24="","",IF('ชื่อ-คะแนน'!$D24="ออก","",IF('ชื่อ-คะแนน'!$D24="ย้าย","",IF('ชื่อ-คะแนน'!$D24="พัก","",IF(L$6="?",L$6,L$6)))))</f>
        <v>0</v>
      </c>
      <c r="M25" s="797">
        <f>IF('ชื่อ-คะแนน'!$C24="","",IF('ชื่อ-คะแนน'!$D24="ออก","",IF('ชื่อ-คะแนน'!$D24="ย้าย","",IF('ชื่อ-คะแนน'!$D24="พัก","",IF(M$6="?",M$6,M$6)))))</f>
        <v>0</v>
      </c>
      <c r="N25" s="797">
        <f>IF('ชื่อ-คะแนน'!$C24="","",IF('ชื่อ-คะแนน'!$D24="ออก","",IF('ชื่อ-คะแนน'!$D24="ย้าย","",IF('ชื่อ-คะแนน'!$D24="พัก","",IF(N$6="?",N$6,N$6)))))</f>
        <v>0</v>
      </c>
      <c r="O25" s="797">
        <f>IF('ชื่อ-คะแนน'!$C24="","",IF('ชื่อ-คะแนน'!$D24="ออก","",IF('ชื่อ-คะแนน'!$D24="ย้าย","",IF('ชื่อ-คะแนน'!$D24="พัก","",IF(O$6="?",O$6,O$6)))))</f>
        <v>0</v>
      </c>
      <c r="P25" s="798">
        <f>IF('ชื่อ-คะแนน'!$C24="","",IF('ชื่อ-คะแนน'!$D24="ออก","",IF('ชื่อ-คะแนน'!$D24="ย้าย","",IF('ชื่อ-คะแนน'!$D24="พัก","",IF(P$6="?",P$6,P$6)))))</f>
        <v>0</v>
      </c>
      <c r="Q25" s="799"/>
      <c r="R25" s="796">
        <f>IF('ชื่อ-คะแนน'!$C24="","",IF('ชื่อ-คะแนน'!$D24="ออก","",IF('ชื่อ-คะแนน'!$D24="ย้าย","",IF('ชื่อ-คะแนน'!$D24="พัก","",IF(R$6="?",R$6,R$6)))))</f>
        <v>0</v>
      </c>
      <c r="S25" s="797">
        <f>IF('ชื่อ-คะแนน'!$C24="","",IF('ชื่อ-คะแนน'!$D24="ออก","",IF('ชื่อ-คะแนน'!$D24="ย้าย","",IF('ชื่อ-คะแนน'!$D24="พัก","",IF(S$6="?",S$6,S$6)))))</f>
        <v>0</v>
      </c>
      <c r="T25" s="797">
        <f>IF('ชื่อ-คะแนน'!$C24="","",IF('ชื่อ-คะแนน'!$D24="ออก","",IF('ชื่อ-คะแนน'!$D24="ย้าย","",IF('ชื่อ-คะแนน'!$D24="พัก","",IF(T$6="?",T$6,T$6)))))</f>
        <v>0</v>
      </c>
      <c r="U25" s="797">
        <f>IF('ชื่อ-คะแนน'!$C24="","",IF('ชื่อ-คะแนน'!$D24="ออก","",IF('ชื่อ-คะแนน'!$D24="ย้าย","",IF('ชื่อ-คะแนน'!$D24="พัก","",IF(U$6="?",U$6,U$6)))))</f>
        <v>0</v>
      </c>
      <c r="V25" s="798">
        <f>IF('ชื่อ-คะแนน'!$C24="","",IF('ชื่อ-คะแนน'!$D24="ออก","",IF('ชื่อ-คะแนน'!$D24="ย้าย","",IF('ชื่อ-คะแนน'!$D24="พัก","",IF(V$6="?",V$6,V$6)))))</f>
        <v>0</v>
      </c>
      <c r="W25" s="799"/>
      <c r="X25" s="796">
        <f>IF('ชื่อ-คะแนน'!$C24="","",IF('ชื่อ-คะแนน'!$D24="ออก","",IF('ชื่อ-คะแนน'!$D24="ย้าย","",IF('ชื่อ-คะแนน'!$D24="พัก","",IF(X$6="?",X$6,X$6)))))</f>
        <v>0</v>
      </c>
      <c r="Y25" s="797">
        <f>IF('ชื่อ-คะแนน'!$C24="","",IF('ชื่อ-คะแนน'!$D24="ออก","",IF('ชื่อ-คะแนน'!$D24="ย้าย","",IF('ชื่อ-คะแนน'!$D24="พัก","",IF(Y$6="?",Y$6,Y$6)))))</f>
        <v>0</v>
      </c>
      <c r="Z25" s="797">
        <f>IF('ชื่อ-คะแนน'!$C24="","",IF('ชื่อ-คะแนน'!$D24="ออก","",IF('ชื่อ-คะแนน'!$D24="ย้าย","",IF('ชื่อ-คะแนน'!$D24="พัก","",IF(Z$6="?",Z$6,Z$6)))))</f>
        <v>0</v>
      </c>
      <c r="AA25" s="797">
        <f>IF('ชื่อ-คะแนน'!$C24="","",IF('ชื่อ-คะแนน'!$D24="ออก","",IF('ชื่อ-คะแนน'!$D24="ย้าย","",IF('ชื่อ-คะแนน'!$D24="พัก","",IF(AA$6="?",AA$6,AA$6)))))</f>
        <v>0</v>
      </c>
      <c r="AB25" s="798">
        <f>IF('ชื่อ-คะแนน'!$C24="","",IF('ชื่อ-คะแนน'!$D24="ออก","",IF('ชื่อ-คะแนน'!$D24="ย้าย","",IF('ชื่อ-คะแนน'!$D24="พัก","",IF(AB$6="?",AB$6,AB$6)))))</f>
        <v>0</v>
      </c>
      <c r="AC25" s="799"/>
      <c r="AD25" s="796">
        <f>IF('ชื่อ-คะแนน'!$C24="","",IF('ชื่อ-คะแนน'!$D24="ออก","",IF('ชื่อ-คะแนน'!$D24="ย้าย","",IF('ชื่อ-คะแนน'!$D24="พัก","",IF(AD$6="?",AD$6,AD$6)))))</f>
        <v>0</v>
      </c>
      <c r="AE25" s="797">
        <f>IF('ชื่อ-คะแนน'!$C24="","",IF('ชื่อ-คะแนน'!$D24="ออก","",IF('ชื่อ-คะแนน'!$D24="ย้าย","",IF('ชื่อ-คะแนน'!$D24="พัก","",IF(AE$6="?",AE$6,AE$6)))))</f>
        <v>0</v>
      </c>
      <c r="AF25" s="797">
        <f>IF('ชื่อ-คะแนน'!$C24="","",IF('ชื่อ-คะแนน'!$D24="ออก","",IF('ชื่อ-คะแนน'!$D24="ย้าย","",IF('ชื่อ-คะแนน'!$D24="พัก","",IF(AF$6="?",AF$6,AF$6)))))</f>
        <v>0</v>
      </c>
      <c r="AG25" s="797">
        <f>IF('ชื่อ-คะแนน'!$C24="","",IF('ชื่อ-คะแนน'!$D24="ออก","",IF('ชื่อ-คะแนน'!$D24="ย้าย","",IF('ชื่อ-คะแนน'!$D24="พัก","",IF($AG$6="?",$AG$6,$AG$6)))))</f>
        <v>0</v>
      </c>
      <c r="AH25" s="798">
        <f>IF('ชื่อ-คะแนน'!$C24="","",IF('ชื่อ-คะแนน'!$D24="ออก","",IF('ชื่อ-คะแนน'!$D24="ย้าย","",IF('ชื่อ-คะแนน'!$D24="พัก","",IF($AH$6="?",$AH$6,$AH$6)))))</f>
        <v>0</v>
      </c>
      <c r="AI25" s="799"/>
      <c r="AJ25" s="796">
        <f>IF('ชื่อ-คะแนน'!$C24="","",IF('ชื่อ-คะแนน'!$D24="ออก","",IF('ชื่อ-คะแนน'!$D24="ย้าย","",IF('ชื่อ-คะแนน'!$D24="พัก","",IF($AJ$6="?",$AJ$6,$AJ$6)))))</f>
        <v>0</v>
      </c>
      <c r="AK25" s="797">
        <f>IF('ชื่อ-คะแนน'!$C24="","",IF('ชื่อ-คะแนน'!$D24="ออก","",IF('ชื่อ-คะแนน'!$D24="ย้าย","",IF('ชื่อ-คะแนน'!$D24="พัก","",IF($AK$6="?",$AK$6,$AK$6)))))</f>
        <v>0</v>
      </c>
      <c r="AL25" s="797">
        <f>IF('ชื่อ-คะแนน'!$C24="","",IF('ชื่อ-คะแนน'!$D24="ออก","",IF('ชื่อ-คะแนน'!$D24="ย้าย","",IF('ชื่อ-คะแนน'!$D24="พัก","",IF($AL$6="?",$AL$6,$AL$6)))))</f>
        <v>0</v>
      </c>
      <c r="AM25" s="797">
        <f>IF('ชื่อ-คะแนน'!$C24="","",IF('ชื่อ-คะแนน'!$D24="ออก","",IF('ชื่อ-คะแนน'!$D24="ย้าย","",IF('ชื่อ-คะแนน'!$D24="พัก","",IF($AM$6="?",$AM$6,$AM$6)))))</f>
        <v>0</v>
      </c>
      <c r="AN25" s="798">
        <f>IF('ชื่อ-คะแนน'!$C24="","",IF('ชื่อ-คะแนน'!$D24="ออก","",IF('ชื่อ-คะแนน'!$D24="ย้าย","",IF('ชื่อ-คะแนน'!$D24="พัก","",IF($AN$6="?",$AN$6,$AN$6)))))</f>
        <v>0</v>
      </c>
      <c r="AO25" s="799"/>
      <c r="AP25" s="796">
        <f>IF('ชื่อ-คะแนน'!$C24="","",IF('ชื่อ-คะแนน'!$D24="ออก","",IF('ชื่อ-คะแนน'!$D24="ย้าย","",IF('ชื่อ-คะแนน'!$D24="พัก","",IF($AP$6="?",$AP$6,$AP$6)))))</f>
        <v>0</v>
      </c>
      <c r="AQ25" s="797">
        <f>IF('ชื่อ-คะแนน'!$C24="","",IF('ชื่อ-คะแนน'!$D24="ออก","",IF('ชื่อ-คะแนน'!$D24="ย้าย","",IF('ชื่อ-คะแนน'!$D24="พัก","",IF($AQ$6="?",$AQ$6,$AQ$6)))))</f>
        <v>0</v>
      </c>
      <c r="AR25" s="797">
        <f>IF('ชื่อ-คะแนน'!$C24="","",IF('ชื่อ-คะแนน'!$D24="ออก","",IF('ชื่อ-คะแนน'!$D24="ย้าย","",IF('ชื่อ-คะแนน'!$D24="พัก","",IF($AR$6="?",$AR$6,$AR$6)))))</f>
        <v>0</v>
      </c>
      <c r="AS25" s="797">
        <f>IF('ชื่อ-คะแนน'!$C24="","",IF('ชื่อ-คะแนน'!$D24="ออก","",IF('ชื่อ-คะแนน'!$D24="ย้าย","",IF('ชื่อ-คะแนน'!$D24="พัก","",IF($AS$6="?",$AS$6,$AS$6)))))</f>
        <v>0</v>
      </c>
      <c r="AT25" s="798">
        <f>IF('ชื่อ-คะแนน'!$C24="","",IF('ชื่อ-คะแนน'!$D24="ออก","",IF('ชื่อ-คะแนน'!$D24="ย้าย","",IF('ชื่อ-คะแนน'!$D24="พัก","",IF($AT$6="?",$AT$6,$AT$6)))))</f>
        <v>0</v>
      </c>
      <c r="AU25" s="799"/>
      <c r="AV25" s="796">
        <f>IF('ชื่อ-คะแนน'!$C24="","",IF('ชื่อ-คะแนน'!$D24="ออก","",IF('ชื่อ-คะแนน'!$D24="ย้าย","",IF('ชื่อ-คะแนน'!$D24="พัก","",IF($AV$6="?",$AV$6,$AV$6)))))</f>
        <v>0</v>
      </c>
      <c r="AW25" s="797">
        <f>IF('ชื่อ-คะแนน'!$C24="","",IF('ชื่อ-คะแนน'!$D24="ออก","",IF('ชื่อ-คะแนน'!$D24="ย้าย","",IF('ชื่อ-คะแนน'!$D24="พัก","",IF($AW$6="?",$AW$6,$AW$6)))))</f>
        <v>0</v>
      </c>
      <c r="AX25" s="797">
        <f>IF('ชื่อ-คะแนน'!$C24="","",IF('ชื่อ-คะแนน'!$D24="ออก","",IF('ชื่อ-คะแนน'!$D24="ย้าย","",IF('ชื่อ-คะแนน'!$D24="พัก","",IF($AX$6="?",$AX$6,$AX$6)))))</f>
        <v>0</v>
      </c>
      <c r="AY25" s="797">
        <f>IF('ชื่อ-คะแนน'!$C24="","",IF('ชื่อ-คะแนน'!$D24="ออก","",IF('ชื่อ-คะแนน'!$D24="ย้าย","",IF('ชื่อ-คะแนน'!$D24="พัก","",IF($AY$6="?",$AY$6,$AY$6)))))</f>
        <v>0</v>
      </c>
      <c r="AZ25" s="798">
        <f>IF('ชื่อ-คะแนน'!$C24="","",IF('ชื่อ-คะแนน'!$D24="ออก","",IF('ชื่อ-คะแนน'!$D24="ย้าย","",IF('ชื่อ-คะแนน'!$D24="พัก","",IF($AZ$6="?",$AZ$6,$AZ$6)))))</f>
        <v>0</v>
      </c>
      <c r="BA25" s="799"/>
      <c r="BB25" s="1419">
        <f>IF('ชื่อ-คะแนน'!$C24="","",IF('ชื่อ-คะแนน'!$D24="ออก","",IF('ชื่อ-คะแนน'!$D24="ย้าย","",IF('ชื่อ-คะแนน'!$D24="พัก","",IF($BB$6="?",$BB$6,$BB$6)))))</f>
        <v>0</v>
      </c>
      <c r="BC25" s="1420">
        <f>IF('ชื่อ-คะแนน'!$C24="","",IF('ชื่อ-คะแนน'!$D24="ออก","",IF('ชื่อ-คะแนน'!$D24="ย้าย","",IF('ชื่อ-คะแนน'!$D24="พัก","",IF($BC$6="?",$BC$6,$BC$6)))))</f>
        <v>0</v>
      </c>
      <c r="BD25" s="1420">
        <f>IF('ชื่อ-คะแนน'!$C24="","",IF('ชื่อ-คะแนน'!$D24="ออก","",IF('ชื่อ-คะแนน'!$D24="ย้าย","",IF('ชื่อ-คะแนน'!$D24="พัก","",IF($BD$6="?",$BD$6,$BD$6)))))</f>
        <v>0</v>
      </c>
      <c r="BE25" s="1420">
        <f>IF('ชื่อ-คะแนน'!$C24="","",IF('ชื่อ-คะแนน'!$D24="ออก","",IF('ชื่อ-คะแนน'!$D24="ย้าย","",IF('ชื่อ-คะแนน'!$D24="พัก","",IF($BE$6="?",$BE$6,$BE$6)))))</f>
        <v>0</v>
      </c>
      <c r="BF25" s="1421">
        <f>IF('ชื่อ-คะแนน'!$C24="","",IF('ชื่อ-คะแนน'!$D24="ออก","",IF('ชื่อ-คะแนน'!$D24="ย้าย","",IF('ชื่อ-คะแนน'!$D24="พัก","",IF($BF$6="?",$BF$6,$BF$6)))))</f>
        <v>0</v>
      </c>
      <c r="BG25" s="799"/>
      <c r="BH25" s="800">
        <f>IF('ชื่อ-คะแนน'!$C24="","",IF('ชื่อ-คะแนน'!$D24="ออก","",IF('ชื่อ-คะแนน'!$D24="ย้าย","",IF('ชื่อ-คะแนน'!$D24="พัก","",IF($BH$6="?",$BH$6,$BH$6)))))</f>
        <v>0</v>
      </c>
      <c r="BI25" s="801">
        <f>IF('ชื่อ-คะแนน'!$C24="","",IF('ชื่อ-คะแนน'!$D24="ออก","",IF('ชื่อ-คะแนน'!$D24="ย้าย","",IF('ชื่อ-คะแนน'!$D24="พัก","",IF($BI$6="?",$BI$6,$BI$6)))))</f>
        <v>0</v>
      </c>
      <c r="BJ25" s="801">
        <f>IF('ชื่อ-คะแนน'!$C24="","",IF('ชื่อ-คะแนน'!$D24="ออก","",IF('ชื่อ-คะแนน'!$D24="ย้าย","",IF('ชื่อ-คะแนน'!$D24="พัก","",IF($BJ$6="?",$BJ$6,$BJ$6)))))</f>
        <v>0</v>
      </c>
      <c r="BK25" s="801">
        <f>IF('ชื่อ-คะแนน'!$C24="","",IF('ชื่อ-คะแนน'!$D24="ออก","",IF('ชื่อ-คะแนน'!$D24="ย้าย","",IF('ชื่อ-คะแนน'!$D24="พัก","",IF($BK$6="?",$BK$6,$BK$6)))))</f>
        <v>0</v>
      </c>
      <c r="BL25" s="802">
        <f>IF('ชื่อ-คะแนน'!$C24="","",IF('ชื่อ-คะแนน'!$D24="ออก","",IF('ชื่อ-คะแนน'!$D24="ย้าย","",IF('ชื่อ-คะแนน'!$D24="พัก","",IF($BL$6="?",$BL$6,$BL$6)))))</f>
        <v>0</v>
      </c>
      <c r="BM25" s="799"/>
      <c r="BN25" s="796">
        <f>IF('ชื่อ-คะแนน'!$C24="","",IF('ชื่อ-คะแนน'!$D24="ออก","",IF('ชื่อ-คะแนน'!$D24="ย้าย","",IF('ชื่อ-คะแนน'!$D24="พัก","",IF($BN$6="?",$BN$6,$BN$6)))))</f>
        <v>0</v>
      </c>
      <c r="BO25" s="797">
        <f>IF('ชื่อ-คะแนน'!$C24="","",IF('ชื่อ-คะแนน'!$D24="ออก","",IF('ชื่อ-คะแนน'!$D24="ย้าย","",IF('ชื่อ-คะแนน'!$D24="พัก","",IF($BO$6="?",$BO$6,$BO$6)))))</f>
        <v>0</v>
      </c>
      <c r="BP25" s="797">
        <f>IF('ชื่อ-คะแนน'!$C24="","",IF('ชื่อ-คะแนน'!$D24="ออก","",IF('ชื่อ-คะแนน'!$D24="ย้าย","",IF('ชื่อ-คะแนน'!$D24="พัก","",IF($BP$6="?",$BP$6,$BP$6)))))</f>
        <v>0</v>
      </c>
      <c r="BQ25" s="797">
        <f>IF('ชื่อ-คะแนน'!$C24="","",IF('ชื่อ-คะแนน'!$D24="ออก","",IF('ชื่อ-คะแนน'!$D24="ย้าย","",IF('ชื่อ-คะแนน'!$D24="พัก","",IF($BQ$6="?",$BQ$6,$BQ$6)))))</f>
        <v>0</v>
      </c>
      <c r="BR25" s="798">
        <f>IF('ชื่อ-คะแนน'!$C24="","",IF('ชื่อ-คะแนน'!$D24="ออก","",IF('ชื่อ-คะแนน'!$D24="ย้าย","",IF('ชื่อ-คะแนน'!$D24="พัก","",IF($BR$6="?",$BR$6,$BR$6)))))</f>
        <v>0</v>
      </c>
      <c r="BS25" s="799"/>
      <c r="BT25" s="796">
        <f>IF('ชื่อ-คะแนน'!$C24="","",IF('ชื่อ-คะแนน'!$D24="ออก","",IF('ชื่อ-คะแนน'!$D24="ย้าย","",IF('ชื่อ-คะแนน'!$D24="พัก","",IF($BT$6="?",$BT$6,$BT$6)))))</f>
        <v>0</v>
      </c>
      <c r="BU25" s="797">
        <f>IF('ชื่อ-คะแนน'!$C24="","",IF('ชื่อ-คะแนน'!$D24="ออก","",IF('ชื่อ-คะแนน'!$D24="ย้าย","",IF('ชื่อ-คะแนน'!$D24="พัก","",IF($BU$6="?",$BU$6,$BU$6)))))</f>
        <v>0</v>
      </c>
      <c r="BV25" s="797">
        <f>IF('ชื่อ-คะแนน'!$C24="","",IF('ชื่อ-คะแนน'!$D24="ออก","",IF('ชื่อ-คะแนน'!$D24="ย้าย","",IF('ชื่อ-คะแนน'!$D24="พัก","",IF($BV$6="?",$BV$6,$BV$6)))))</f>
        <v>0</v>
      </c>
      <c r="BW25" s="797">
        <f>IF('ชื่อ-คะแนน'!$C24="","",IF('ชื่อ-คะแนน'!$D24="ออก","",IF('ชื่อ-คะแนน'!$D24="ย้าย","",IF('ชื่อ-คะแนน'!$D24="พัก","",IF($BW$6="?",$BW$6,$BW$6)))))</f>
        <v>0</v>
      </c>
      <c r="BX25" s="798">
        <f>IF('ชื่อ-คะแนน'!$C24="","",IF('ชื่อ-คะแนน'!$D24="ออก","",IF('ชื่อ-คะแนน'!$D24="ย้าย","",IF('ชื่อ-คะแนน'!$D24="พัก","",IF($BX$6="?",$BX$6,$BX$6)))))</f>
        <v>0</v>
      </c>
      <c r="BY25" s="799"/>
      <c r="BZ25" s="796">
        <f>IF('ชื่อ-คะแนน'!$C24="","",IF('ชื่อ-คะแนน'!$D24="ออก","",IF('ชื่อ-คะแนน'!$D24="ย้าย","",IF('ชื่อ-คะแนน'!$D24="พัก","",IF($BZ$6="?",$BZ$6,$BZ$6)))))</f>
        <v>0</v>
      </c>
      <c r="CA25" s="797">
        <f>IF('ชื่อ-คะแนน'!$C24="","",IF('ชื่อ-คะแนน'!$D24="ออก","",IF('ชื่อ-คะแนน'!$D24="ย้าย","",IF('ชื่อ-คะแนน'!$D24="พัก","",IF($CA$6="?",$CA$6,$CA$6)))))</f>
        <v>0</v>
      </c>
      <c r="CB25" s="797">
        <f>IF('ชื่อ-คะแนน'!$C24="","",IF('ชื่อ-คะแนน'!$D24="ออก","",IF('ชื่อ-คะแนน'!$D24="ย้าย","",IF('ชื่อ-คะแนน'!$D24="พัก","",IF($CB$6="?",$CB$6,$CB$6)))))</f>
        <v>0</v>
      </c>
      <c r="CC25" s="797">
        <f>IF('ชื่อ-คะแนน'!$C24="","",IF('ชื่อ-คะแนน'!$D24="ออก","",IF('ชื่อ-คะแนน'!$D24="ย้าย","",IF('ชื่อ-คะแนน'!$D24="พัก","",IF($CC$6="?",$CC$6,$CC$6)))))</f>
        <v>0</v>
      </c>
      <c r="CD25" s="798">
        <f>IF('ชื่อ-คะแนน'!$C24="","",IF('ชื่อ-คะแนน'!$D24="ออก","",IF('ชื่อ-คะแนน'!$D24="ย้าย","",IF('ชื่อ-คะแนน'!$D24="พัก","",IF($CD$6="?",$CD$6,$CD$6)))))</f>
        <v>0</v>
      </c>
      <c r="CE25" s="799"/>
      <c r="CF25" s="796">
        <f>IF('ชื่อ-คะแนน'!$C24="","",IF('ชื่อ-คะแนน'!$D24="ออก","",IF('ชื่อ-คะแนน'!$D24="ย้าย","",IF('ชื่อ-คะแนน'!$D24="พัก","",IF($CF$6="?",$CF$6,$CF$6)))))</f>
        <v>0</v>
      </c>
      <c r="CG25" s="797">
        <f>IF('ชื่อ-คะแนน'!$C24="","",IF('ชื่อ-คะแนน'!$D24="ออก","",IF('ชื่อ-คะแนน'!$D24="ย้าย","",IF('ชื่อ-คะแนน'!$D24="พัก","",IF($CG$6="?",$CG$6,$CG$6)))))</f>
        <v>0</v>
      </c>
      <c r="CH25" s="797">
        <f>IF('ชื่อ-คะแนน'!$C24="","",IF('ชื่อ-คะแนน'!$D24="ออก","",IF('ชื่อ-คะแนน'!$D24="ย้าย","",IF('ชื่อ-คะแนน'!$D24="พัก","",IF($CH$6="?",$CH$6,$CH$6)))))</f>
        <v>0</v>
      </c>
      <c r="CI25" s="797">
        <f>IF('ชื่อ-คะแนน'!$C24="","",IF('ชื่อ-คะแนน'!$D24="ออก","",IF('ชื่อ-คะแนน'!$D24="ย้าย","",IF('ชื่อ-คะแนน'!$D24="พัก","",IF($CI$6="?",$CI$6,$CI$6)))))</f>
        <v>0</v>
      </c>
      <c r="CJ25" s="798">
        <f>IF('ชื่อ-คะแนน'!$C24="","",IF('ชื่อ-คะแนน'!$D24="ออก","",IF('ชื่อ-คะแนน'!$D24="ย้าย","",IF('ชื่อ-คะแนน'!$D24="พัก","",IF($CJ$6="?",$CJ$6,$CJ$6)))))</f>
        <v>0</v>
      </c>
      <c r="CK25" s="799"/>
      <c r="CL25" s="796">
        <f>IF('ชื่อ-คะแนน'!$C24="","",IF('ชื่อ-คะแนน'!$D24="ออก","",IF('ชื่อ-คะแนน'!$D24="ย้าย","",IF('ชื่อ-คะแนน'!$D24="พัก","",IF($CL$6="?",$CL$6,$CL$6)))))</f>
        <v>0</v>
      </c>
      <c r="CM25" s="797">
        <f>IF('ชื่อ-คะแนน'!$C24="","",IF('ชื่อ-คะแนน'!$D24="ออก","",IF('ชื่อ-คะแนน'!$D24="ย้าย","",IF('ชื่อ-คะแนน'!$D24="พัก","",IF($CM$6="?",$CM$6,$CM$6)))))</f>
        <v>0</v>
      </c>
      <c r="CN25" s="797">
        <f>IF('ชื่อ-คะแนน'!$C24="","",IF('ชื่อ-คะแนน'!$D24="ออก","",IF('ชื่อ-คะแนน'!$D24="ย้าย","",IF('ชื่อ-คะแนน'!$D24="พัก","",IF($CN$6="?",$CN$6,$CN$6)))))</f>
        <v>0</v>
      </c>
      <c r="CO25" s="797">
        <f>IF('ชื่อ-คะแนน'!$C24="","",IF('ชื่อ-คะแนน'!$D24="ออก","",IF('ชื่อ-คะแนน'!$D24="ย้าย","",IF('ชื่อ-คะแนน'!$D24="พัก","",IF($CO$6="?",$CO$6,$CO$6)))))</f>
        <v>0</v>
      </c>
      <c r="CP25" s="798">
        <f>IF('ชื่อ-คะแนน'!$C24="","",IF('ชื่อ-คะแนน'!$D24="ออก","",IF('ชื่อ-คะแนน'!$D24="ย้าย","",IF('ชื่อ-คะแนน'!$D24="พัก","",IF($CP$6="?",$CP$6,$CP$6)))))</f>
        <v>0</v>
      </c>
      <c r="CQ25" s="799"/>
      <c r="CR25" s="796">
        <f>IF('ชื่อ-คะแนน'!$C24="","",IF('ชื่อ-คะแนน'!$D24="ออก","",IF('ชื่อ-คะแนน'!$D24="ย้าย","",IF('ชื่อ-คะแนน'!$D24="พัก","",IF($CR$6="?",$CR$6,$CR$6)))))</f>
        <v>0</v>
      </c>
      <c r="CS25" s="797">
        <f>IF('ชื่อ-คะแนน'!$C24="","",IF('ชื่อ-คะแนน'!$D24="ออก","",IF('ชื่อ-คะแนน'!$D24="ย้าย","",IF('ชื่อ-คะแนน'!$D24="พัก","",IF($CS$6="?",$CS$6,$CS$6)))))</f>
        <v>0</v>
      </c>
      <c r="CT25" s="797">
        <f>IF('ชื่อ-คะแนน'!$C24="","",IF('ชื่อ-คะแนน'!$D24="ออก","",IF('ชื่อ-คะแนน'!$D24="ย้าย","",IF('ชื่อ-คะแนน'!$D24="พัก","",IF($CT$6="?",$CT$6,$CT$6)))))</f>
        <v>0</v>
      </c>
      <c r="CU25" s="797">
        <f>IF('ชื่อ-คะแนน'!$C24="","",IF('ชื่อ-คะแนน'!$D24="ออก","",IF('ชื่อ-คะแนน'!$D24="ย้าย","",IF('ชื่อ-คะแนน'!$D24="พัก","",IF($CU$6="?",$CU$6,$CU$6)))))</f>
        <v>0</v>
      </c>
      <c r="CV25" s="798">
        <f>IF('ชื่อ-คะแนน'!$C24="","",IF('ชื่อ-คะแนน'!$D24="ออก","",IF('ชื่อ-คะแนน'!$D24="ย้าย","",IF('ชื่อ-คะแนน'!$D24="พัก","",IF($CV$6="?",$CV$6,$CV$6)))))</f>
        <v>0</v>
      </c>
      <c r="CW25" s="799"/>
      <c r="CX25" s="796">
        <f>IF('ชื่อ-คะแนน'!$C24="","",IF('ชื่อ-คะแนน'!$D24="ออก","",IF('ชื่อ-คะแนน'!$D24="ย้าย","",IF('ชื่อ-คะแนน'!$D24="พัก","",IF($CX$6="?",$CX$6,$CX$6)))))</f>
        <v>0</v>
      </c>
      <c r="CY25" s="797">
        <f>IF('ชื่อ-คะแนน'!$C24="","",IF('ชื่อ-คะแนน'!$D24="ออก","",IF('ชื่อ-คะแนน'!$D24="ย้าย","",IF('ชื่อ-คะแนน'!$D24="พัก","",IF($CY$6="?",$CY$6,$CY$6)))))</f>
        <v>0</v>
      </c>
      <c r="CZ25" s="797">
        <f>IF('ชื่อ-คะแนน'!$C24="","",IF('ชื่อ-คะแนน'!$D24="ออก","",IF('ชื่อ-คะแนน'!$D24="ย้าย","",IF('ชื่อ-คะแนน'!$D24="พัก","",IF($CZ$6="?",$CZ$6,$CZ$6)))))</f>
        <v>0</v>
      </c>
      <c r="DA25" s="797">
        <f>IF('ชื่อ-คะแนน'!$C24="","",IF('ชื่อ-คะแนน'!$D24="ออก","",IF('ชื่อ-คะแนน'!$D24="ย้าย","",IF('ชื่อ-คะแนน'!$D24="พัก","",IF($DA$6="?",$DA$6,$DA$6)))))</f>
        <v>0</v>
      </c>
      <c r="DB25" s="798">
        <f>IF('ชื่อ-คะแนน'!$C24="","",IF('ชื่อ-คะแนน'!$D24="ออก","",IF('ชื่อ-คะแนน'!$D24="ย้าย","",IF('ชื่อ-คะแนน'!$D24="พัก","",IF($DB$6="?",$DB$6,$DB$6)))))</f>
        <v>0</v>
      </c>
      <c r="DC25" s="799"/>
      <c r="DD25" s="1419">
        <f>IF('ชื่อ-คะแนน'!$C24="","",IF('ชื่อ-คะแนน'!$D24="ออก","",IF('ชื่อ-คะแนน'!$D24="ย้าย","",IF('ชื่อ-คะแนน'!$D24="พัก","",IF($DD$6="?",$DD$6,$DD$6)))))</f>
        <v>0</v>
      </c>
      <c r="DE25" s="1420">
        <f>IF('ชื่อ-คะแนน'!$C24="","",IF('ชื่อ-คะแนน'!$D24="ออก","",IF('ชื่อ-คะแนน'!$D24="ย้าย","",IF('ชื่อ-คะแนน'!$D24="พัก","",IF($DE$6="?",$DE$6,$DE$6)))))</f>
        <v>0</v>
      </c>
      <c r="DF25" s="1420">
        <f>IF('ชื่อ-คะแนน'!$C24="","",IF('ชื่อ-คะแนน'!$D24="ออก","",IF('ชื่อ-คะแนน'!$D24="ย้าย","",IF('ชื่อ-คะแนน'!$D24="พัก","",IF($DF$6="?",$DF$6,$DF$6)))))</f>
        <v>0</v>
      </c>
      <c r="DG25" s="1420">
        <f>IF('ชื่อ-คะแนน'!$C24="","",IF('ชื่อ-คะแนน'!$D24="ออก","",IF('ชื่อ-คะแนน'!$D24="ย้าย","",IF('ชื่อ-คะแนน'!$D24="พัก","",IF($DG$6="?",$DG$6,$DG$6)))))</f>
        <v>0</v>
      </c>
      <c r="DH25" s="1421">
        <f>IF('ชื่อ-คะแนน'!$C24="","",IF('ชื่อ-คะแนน'!$D24="ออก","",IF('ชื่อ-คะแนน'!$D24="ย้าย","",IF('ชื่อ-คะแนน'!$D24="พัก","",IF($DH$6="?",$DH$6,$DH$6)))))</f>
        <v>0</v>
      </c>
      <c r="DI25" s="799"/>
      <c r="DJ25" s="796">
        <f>IF('ชื่อ-คะแนน'!$C24="","",IF('ชื่อ-คะแนน'!$D24="ออก","",IF('ชื่อ-คะแนน'!$D24="ย้าย","",IF('ชื่อ-คะแนน'!$D24="พัก","",IF($DJ$6="?",$DJ$6,$DJ$6)))))</f>
        <v>0</v>
      </c>
      <c r="DK25" s="797">
        <f>IF('ชื่อ-คะแนน'!$C24="","",IF('ชื่อ-คะแนน'!$D24="ออก","",IF('ชื่อ-คะแนน'!$D24="ย้าย","",IF('ชื่อ-คะแนน'!$D24="พัก","",IF($DK$6="?",$DK$6,$DK$6)))))</f>
        <v>0</v>
      </c>
      <c r="DL25" s="797">
        <f>IF('ชื่อ-คะแนน'!$C24="","",IF('ชื่อ-คะแนน'!$D24="ออก","",IF('ชื่อ-คะแนน'!$D24="ย้าย","",IF('ชื่อ-คะแนน'!$D24="พัก","",IF($DL$6="?",$DL$6,$DL$6)))))</f>
        <v>0</v>
      </c>
      <c r="DM25" s="797">
        <f>IF('ชื่อ-คะแนน'!$C24="","",IF('ชื่อ-คะแนน'!$D24="ออก","",IF('ชื่อ-คะแนน'!$D24="ย้าย","",IF('ชื่อ-คะแนน'!$D24="พัก","",IF($DM$6="?",$DM$6,$DM$6)))))</f>
        <v>0</v>
      </c>
      <c r="DN25" s="798">
        <f>IF('ชื่อ-คะแนน'!$C24="","",IF('ชื่อ-คะแนน'!$D24="ออก","",IF('ชื่อ-คะแนน'!$D24="ย้าย","",IF('ชื่อ-คะแนน'!$D24="พัก","",IF($DN$6="?",$DN$6,$DN$6)))))</f>
        <v>0</v>
      </c>
      <c r="DO25" s="799"/>
      <c r="DP25" s="800">
        <f>IF('ชื่อ-คะแนน'!$C24="","",IF('ชื่อ-คะแนน'!$D24="ออก","",IF('ชื่อ-คะแนน'!$D24="ย้าย","",IF('ชื่อ-คะแนน'!$D24="พัก","",IF($DP$6="?",$DP$6,$DP$6)))))</f>
        <v>0</v>
      </c>
      <c r="DQ25" s="801">
        <f>IF('ชื่อ-คะแนน'!$C24="","",IF('ชื่อ-คะแนน'!$D24="ออก","",IF('ชื่อ-คะแนน'!$D24="ย้าย","",IF('ชื่อ-คะแนน'!$D24="พัก","",IF($DQ$6="?",$DQ$6,$DQ$6)))))</f>
        <v>0</v>
      </c>
      <c r="DR25" s="801">
        <f>IF('ชื่อ-คะแนน'!$C24="","",IF('ชื่อ-คะแนน'!$D24="ออก","",IF('ชื่อ-คะแนน'!$D24="ย้าย","",IF('ชื่อ-คะแนน'!$D24="พัก","",IF($DR$6="?",$DR$6,$DR$6)))))</f>
        <v>0</v>
      </c>
      <c r="DS25" s="801">
        <f>IF('ชื่อ-คะแนน'!$C24="","",IF('ชื่อ-คะแนน'!$D24="ออก","",IF('ชื่อ-คะแนน'!$D24="ย้าย","",IF('ชื่อ-คะแนน'!$D24="พัก","",IF($DS$6="?",$DS$6,$DS$6)))))</f>
        <v>0</v>
      </c>
      <c r="DT25" s="802">
        <f>IF('ชื่อ-คะแนน'!$C24="","",IF('ชื่อ-คะแนน'!$D24="ออก","",IF('ชื่อ-คะแนน'!$D24="ย้าย","",IF('ชื่อ-คะแนน'!$D24="พัก","",IF($DT$6="?",$DT$6,$DT$6)))))</f>
        <v>0</v>
      </c>
      <c r="DU25" s="799"/>
      <c r="DV25" s="796">
        <f>IF('ชื่อ-คะแนน'!$C24="","",IF('ชื่อ-คะแนน'!$D24="ออก","",IF('ชื่อ-คะแนน'!$D24="ย้าย","",IF('ชื่อ-คะแนน'!$D24="พัก","",IF($DV$6="?",$DV$6,$DV$6)))))</f>
        <v>0</v>
      </c>
      <c r="DW25" s="797">
        <f>IF('ชื่อ-คะแนน'!$C24="","",IF('ชื่อ-คะแนน'!$D24="ออก","",IF('ชื่อ-คะแนน'!$D24="ย้าย","",IF('ชื่อ-คะแนน'!$D24="พัก","",IF($DW$6="?",$DW$6,$DW$6)))))</f>
        <v>0</v>
      </c>
      <c r="DX25" s="797">
        <f>IF('ชื่อ-คะแนน'!$C24="","",IF('ชื่อ-คะแนน'!$D24="ออก","",IF('ชื่อ-คะแนน'!$D24="ย้าย","",IF('ชื่อ-คะแนน'!$D24="พัก","",IF($DX$6="?",$DX$6,$DX$6)))))</f>
        <v>0</v>
      </c>
      <c r="DY25" s="797">
        <f>IF('ชื่อ-คะแนน'!$C24="","",IF('ชื่อ-คะแนน'!$D24="ออก","",IF('ชื่อ-คะแนน'!$D24="ย้าย","",IF('ชื่อ-คะแนน'!$D24="พัก","",IF($DY$6="?",$DY$6,$DY$6)))))</f>
        <v>0</v>
      </c>
      <c r="DZ25" s="798">
        <f>IF('ชื่อ-คะแนน'!$C24="","",IF('ชื่อ-คะแนน'!$D24="ออก","",IF('ชื่อ-คะแนน'!$D24="ย้าย","",IF('ชื่อ-คะแนน'!$D24="พัก","",IF($DZ$6="?",$DZ$6,$DZ$6)))))</f>
        <v>0</v>
      </c>
      <c r="EA25" s="799"/>
      <c r="EB25" s="796">
        <f>IF('ชื่อ-คะแนน'!$C24="","",IF('ชื่อ-คะแนน'!$D24="ออก","",IF('ชื่อ-คะแนน'!$D24="ย้าย","",IF('ชื่อ-คะแนน'!$D24="พัก","",IF($EB$6="?",$EB$6,$EB$6)))))</f>
        <v>0</v>
      </c>
      <c r="EC25" s="797">
        <f>IF('ชื่อ-คะแนน'!$C24="","",IF('ชื่อ-คะแนน'!$D24="ออก","",IF('ชื่อ-คะแนน'!$D24="ย้าย","",IF('ชื่อ-คะแนน'!$D24="พัก","",IF($EC$6="?",$EC$6,$EC$6)))))</f>
        <v>0</v>
      </c>
      <c r="ED25" s="797">
        <f>IF('ชื่อ-คะแนน'!$C24="","",IF('ชื่อ-คะแนน'!$D24="ออก","",IF('ชื่อ-คะแนน'!$D24="ย้าย","",IF('ชื่อ-คะแนน'!$D24="พัก","",IF($ED$6="?",$ED$6,$ED$6)))))</f>
        <v>0</v>
      </c>
      <c r="EE25" s="797">
        <f>IF('ชื่อ-คะแนน'!$C24="","",IF('ชื่อ-คะแนน'!$D24="ออก","",IF('ชื่อ-คะแนน'!$D24="ย้าย","",IF('ชื่อ-คะแนน'!$D24="พัก","",IF($EE$6="?",$EE$6,$EE$6)))))</f>
        <v>0</v>
      </c>
      <c r="EF25" s="798">
        <f>IF('ชื่อ-คะแนน'!$C24="","",IF('ชื่อ-คะแนน'!$D24="ออก","",IF('ชื่อ-คะแนน'!$D24="ย้าย","",IF('ชื่อ-คะแนน'!$D24="พัก","",IF($EF$6="?",$EF$6,$EF$6)))))</f>
        <v>0</v>
      </c>
      <c r="EG25" s="803"/>
      <c r="EH25" s="804" t="str">
        <f>IF('ชื่อ-คะแนน'!C24="","",COUNTIF(E25:DZ25,"ป")+COUNTIF(E25:DZ25,"ล")+COUNTIF(E25:DZ25,"ข")+COUNTIF(E25:DZ25,"ร")+COUNTIF(E25:DZ25,"อ")+COUNTIF(E25:DZ25,"ก")+COUNTIF(E25:DZ25,"ฟ")+COUNTIF(E25:DZ25,"ด")+COUNTIF(E25:DZ25,"ย"))&amp;IF('ชื่อ-คะแนน'!C24="","","/")&amp;IF('ชื่อ-คะแนน'!C24="","",SUM($F$6:$DZ$6)-SUM(F25:DZ25))</f>
        <v>0/1</v>
      </c>
      <c r="EI25" s="805">
        <f>IF('ชื่อ-คะแนน'!C24="","",COUNTIF(F25:EF25,"/")+SUM(F25:EF25))</f>
        <v>0</v>
      </c>
      <c r="EJ25" s="758"/>
      <c r="EK25" s="778" t="str">
        <f>IF('ชื่อ-คะแนน'!C24="","",IF(EI25=0,"",IF(EI25&gt;$EI$3-$EI$4,"-",$EI$3-$EI$4-EI25)))</f>
        <v/>
      </c>
      <c r="EL25" s="760" t="str">
        <f>IF('ชื่อ-คะแนน'!C24="","",IF(EI25=0,"",(EI25/$EI$3)*100))</f>
        <v/>
      </c>
      <c r="EM25" s="792" t="str">
        <f t="shared" si="1"/>
        <v>-</v>
      </c>
      <c r="EN25" s="793" t="str">
        <f t="shared" si="2"/>
        <v>-</v>
      </c>
      <c r="EO25" s="141"/>
      <c r="EP25" s="141"/>
      <c r="EQ25" s="1354"/>
      <c r="ER25" s="1354"/>
      <c r="ES25" s="1370">
        <v>15</v>
      </c>
    </row>
    <row r="26" spans="1:149" s="141" customFormat="1" ht="18" customHeight="1" thickBot="1" x14ac:dyDescent="0.55000000000000004">
      <c r="A26" s="165">
        <f>'ชื่อ-คะแนน'!A25</f>
        <v>20</v>
      </c>
      <c r="B26" s="825" t="str">
        <f>'ชื่อ-คะแนน'!B25</f>
        <v>12727</v>
      </c>
      <c r="C26" s="1313" t="str">
        <f>'ชื่อ-คะแนน'!C25</f>
        <v>นาย อติยะ  คำเป</v>
      </c>
      <c r="D26" s="809" t="str">
        <f>'ชื่อ-คะแนน'!D25</f>
        <v>เรียน</v>
      </c>
      <c r="E26" s="781" t="str">
        <f>'ชื่อ-คะแนน'!E25</f>
        <v/>
      </c>
      <c r="F26" s="810">
        <f>IF('ชื่อ-คะแนน'!$C25="","",IF('ชื่อ-คะแนน'!$D25="ออก","",IF('ชื่อ-คะแนน'!$D25="ย้าย","",IF('ชื่อ-คะแนน'!$D25="พัก","",IF(F$6="?",F$6,F$6)))))</f>
        <v>0</v>
      </c>
      <c r="G26" s="811">
        <f>IF('ชื่อ-คะแนน'!C25="","",IF('ชื่อ-คะแนน'!$D25="ออก","",IF('ชื่อ-คะแนน'!$D25="ย้าย","",IF('ชื่อ-คะแนน'!$D25="พัก","",IF(G$6="?",G$6,G$6)))))</f>
        <v>0</v>
      </c>
      <c r="H26" s="811">
        <f>IF('ชื่อ-คะแนน'!C25="","",IF('ชื่อ-คะแนน'!$D25="ออก","",IF('ชื่อ-คะแนน'!$D25="ย้าย","",IF('ชื่อ-คะแนน'!$D25="พัก","",IF(H$6="?",H$6,H$6)))))</f>
        <v>0</v>
      </c>
      <c r="I26" s="811">
        <f>IF('ชื่อ-คะแนน'!G25="","",IF('ชื่อ-คะแนน'!$D25="ออก","",IF('ชื่อ-คะแนน'!$D25="ย้าย","",IF('ชื่อ-คะแนน'!$D25="พัก","",IF(I$6="?",I$6,$I$6)))))</f>
        <v>0</v>
      </c>
      <c r="J26" s="812">
        <f>IF('ชื่อ-คะแนน'!$C25="","",IF('ชื่อ-คะแนน'!$D25="ออก","",IF('ชื่อ-คะแนน'!$D25="ย้าย","",IF('ชื่อ-คะแนน'!$D25="พัก","",IF(J$6="?",J$6,J$6)))))</f>
        <v>0</v>
      </c>
      <c r="K26" s="813"/>
      <c r="L26" s="810">
        <f>IF('ชื่อ-คะแนน'!$C25="","",IF('ชื่อ-คะแนน'!$D25="ออก","",IF('ชื่อ-คะแนน'!$D25="ย้าย","",IF('ชื่อ-คะแนน'!$D25="พัก","",IF(L$6="?",L$6,L$6)))))</f>
        <v>0</v>
      </c>
      <c r="M26" s="811">
        <f>IF('ชื่อ-คะแนน'!$C25="","",IF('ชื่อ-คะแนน'!$D25="ออก","",IF('ชื่อ-คะแนน'!$D25="ย้าย","",IF('ชื่อ-คะแนน'!$D25="พัก","",IF(M$6="?",M$6,M$6)))))</f>
        <v>0</v>
      </c>
      <c r="N26" s="811">
        <f>IF('ชื่อ-คะแนน'!$C25="","",IF('ชื่อ-คะแนน'!$D25="ออก","",IF('ชื่อ-คะแนน'!$D25="ย้าย","",IF('ชื่อ-คะแนน'!$D25="พัก","",IF(N$6="?",N$6,N$6)))))</f>
        <v>0</v>
      </c>
      <c r="O26" s="811">
        <f>IF('ชื่อ-คะแนน'!$C25="","",IF('ชื่อ-คะแนน'!$D25="ออก","",IF('ชื่อ-คะแนน'!$D25="ย้าย","",IF('ชื่อ-คะแนน'!$D25="พัก","",IF(O$6="?",O$6,O$6)))))</f>
        <v>0</v>
      </c>
      <c r="P26" s="812">
        <f>IF('ชื่อ-คะแนน'!$C25="","",IF('ชื่อ-คะแนน'!$D25="ออก","",IF('ชื่อ-คะแนน'!$D25="ย้าย","",IF('ชื่อ-คะแนน'!$D25="พัก","",IF(P$6="?",P$6,P$6)))))</f>
        <v>0</v>
      </c>
      <c r="Q26" s="813"/>
      <c r="R26" s="810">
        <f>IF('ชื่อ-คะแนน'!$C25="","",IF('ชื่อ-คะแนน'!$D25="ออก","",IF('ชื่อ-คะแนน'!$D25="ย้าย","",IF('ชื่อ-คะแนน'!$D25="พัก","",IF(R$6="?",R$6,R$6)))))</f>
        <v>0</v>
      </c>
      <c r="S26" s="811">
        <f>IF('ชื่อ-คะแนน'!$C25="","",IF('ชื่อ-คะแนน'!$D25="ออก","",IF('ชื่อ-คะแนน'!$D25="ย้าย","",IF('ชื่อ-คะแนน'!$D25="พัก","",IF(S$6="?",S$6,S$6)))))</f>
        <v>0</v>
      </c>
      <c r="T26" s="811">
        <f>IF('ชื่อ-คะแนน'!$C25="","",IF('ชื่อ-คะแนน'!$D25="ออก","",IF('ชื่อ-คะแนน'!$D25="ย้าย","",IF('ชื่อ-คะแนน'!$D25="พัก","",IF(T$6="?",T$6,T$6)))))</f>
        <v>0</v>
      </c>
      <c r="U26" s="811">
        <f>IF('ชื่อ-คะแนน'!$C25="","",IF('ชื่อ-คะแนน'!$D25="ออก","",IF('ชื่อ-คะแนน'!$D25="ย้าย","",IF('ชื่อ-คะแนน'!$D25="พัก","",IF(U$6="?",U$6,U$6)))))</f>
        <v>0</v>
      </c>
      <c r="V26" s="812">
        <f>IF('ชื่อ-คะแนน'!$C25="","",IF('ชื่อ-คะแนน'!$D25="ออก","",IF('ชื่อ-คะแนน'!$D25="ย้าย","",IF('ชื่อ-คะแนน'!$D25="พัก","",IF(V$6="?",V$6,V$6)))))</f>
        <v>0</v>
      </c>
      <c r="W26" s="813"/>
      <c r="X26" s="810">
        <f>IF('ชื่อ-คะแนน'!$C25="","",IF('ชื่อ-คะแนน'!$D25="ออก","",IF('ชื่อ-คะแนน'!$D25="ย้าย","",IF('ชื่อ-คะแนน'!$D25="พัก","",IF(X$6="?",X$6,X$6)))))</f>
        <v>0</v>
      </c>
      <c r="Y26" s="811">
        <f>IF('ชื่อ-คะแนน'!$C25="","",IF('ชื่อ-คะแนน'!$D25="ออก","",IF('ชื่อ-คะแนน'!$D25="ย้าย","",IF('ชื่อ-คะแนน'!$D25="พัก","",IF(Y$6="?",Y$6,Y$6)))))</f>
        <v>0</v>
      </c>
      <c r="Z26" s="811">
        <f>IF('ชื่อ-คะแนน'!$C25="","",IF('ชื่อ-คะแนน'!$D25="ออก","",IF('ชื่อ-คะแนน'!$D25="ย้าย","",IF('ชื่อ-คะแนน'!$D25="พัก","",IF(Z$6="?",Z$6,Z$6)))))</f>
        <v>0</v>
      </c>
      <c r="AA26" s="811">
        <f>IF('ชื่อ-คะแนน'!$C25="","",IF('ชื่อ-คะแนน'!$D25="ออก","",IF('ชื่อ-คะแนน'!$D25="ย้าย","",IF('ชื่อ-คะแนน'!$D25="พัก","",IF(AA$6="?",AA$6,AA$6)))))</f>
        <v>0</v>
      </c>
      <c r="AB26" s="812">
        <f>IF('ชื่อ-คะแนน'!$C25="","",IF('ชื่อ-คะแนน'!$D25="ออก","",IF('ชื่อ-คะแนน'!$D25="ย้าย","",IF('ชื่อ-คะแนน'!$D25="พัก","",IF(AB$6="?",AB$6,AB$6)))))</f>
        <v>0</v>
      </c>
      <c r="AC26" s="813"/>
      <c r="AD26" s="810">
        <f>IF('ชื่อ-คะแนน'!$C25="","",IF('ชื่อ-คะแนน'!$D25="ออก","",IF('ชื่อ-คะแนน'!$D25="ย้าย","",IF('ชื่อ-คะแนน'!$D25="พัก","",IF(AD$6="?",AD$6,AD$6)))))</f>
        <v>0</v>
      </c>
      <c r="AE26" s="811">
        <f>IF('ชื่อ-คะแนน'!$C25="","",IF('ชื่อ-คะแนน'!$D25="ออก","",IF('ชื่อ-คะแนน'!$D25="ย้าย","",IF('ชื่อ-คะแนน'!$D25="พัก","",IF(AE$6="?",AE$6,AE$6)))))</f>
        <v>0</v>
      </c>
      <c r="AF26" s="811">
        <f>IF('ชื่อ-คะแนน'!$C25="","",IF('ชื่อ-คะแนน'!$D25="ออก","",IF('ชื่อ-คะแนน'!$D25="ย้าย","",IF('ชื่อ-คะแนน'!$D25="พัก","",IF(AF$6="?",AF$6,AF$6)))))</f>
        <v>0</v>
      </c>
      <c r="AG26" s="811">
        <f>IF('ชื่อ-คะแนน'!$C25="","",IF('ชื่อ-คะแนน'!$D25="ออก","",IF('ชื่อ-คะแนน'!$D25="ย้าย","",IF('ชื่อ-คะแนน'!$D25="พัก","",IF($AG$6="?",$AG$6,$AG$6)))))</f>
        <v>0</v>
      </c>
      <c r="AH26" s="812">
        <f>IF('ชื่อ-คะแนน'!$C25="","",IF('ชื่อ-คะแนน'!$D25="ออก","",IF('ชื่อ-คะแนน'!$D25="ย้าย","",IF('ชื่อ-คะแนน'!$D25="พัก","",IF($AH$6="?",$AH$6,$AH$6)))))</f>
        <v>0</v>
      </c>
      <c r="AI26" s="813"/>
      <c r="AJ26" s="810">
        <f>IF('ชื่อ-คะแนน'!$C25="","",IF('ชื่อ-คะแนน'!$D25="ออก","",IF('ชื่อ-คะแนน'!$D25="ย้าย","",IF('ชื่อ-คะแนน'!$D25="พัก","",IF($AJ$6="?",$AJ$6,$AJ$6)))))</f>
        <v>0</v>
      </c>
      <c r="AK26" s="811">
        <f>IF('ชื่อ-คะแนน'!$C25="","",IF('ชื่อ-คะแนน'!$D25="ออก","",IF('ชื่อ-คะแนน'!$D25="ย้าย","",IF('ชื่อ-คะแนน'!$D25="พัก","",IF($AK$6="?",$AK$6,$AK$6)))))</f>
        <v>0</v>
      </c>
      <c r="AL26" s="811">
        <f>IF('ชื่อ-คะแนน'!$C25="","",IF('ชื่อ-คะแนน'!$D25="ออก","",IF('ชื่อ-คะแนน'!$D25="ย้าย","",IF('ชื่อ-คะแนน'!$D25="พัก","",IF($AL$6="?",$AL$6,$AL$6)))))</f>
        <v>0</v>
      </c>
      <c r="AM26" s="811">
        <f>IF('ชื่อ-คะแนน'!$C25="","",IF('ชื่อ-คะแนน'!$D25="ออก","",IF('ชื่อ-คะแนน'!$D25="ย้าย","",IF('ชื่อ-คะแนน'!$D25="พัก","",IF($AM$6="?",$AM$6,$AM$6)))))</f>
        <v>0</v>
      </c>
      <c r="AN26" s="812">
        <f>IF('ชื่อ-คะแนน'!$C25="","",IF('ชื่อ-คะแนน'!$D25="ออก","",IF('ชื่อ-คะแนน'!$D25="ย้าย","",IF('ชื่อ-คะแนน'!$D25="พัก","",IF($AN$6="?",$AN$6,$AN$6)))))</f>
        <v>0</v>
      </c>
      <c r="AO26" s="813"/>
      <c r="AP26" s="810">
        <f>IF('ชื่อ-คะแนน'!$C25="","",IF('ชื่อ-คะแนน'!$D25="ออก","",IF('ชื่อ-คะแนน'!$D25="ย้าย","",IF('ชื่อ-คะแนน'!$D25="พัก","",IF($AP$6="?",$AP$6,$AP$6)))))</f>
        <v>0</v>
      </c>
      <c r="AQ26" s="811">
        <f>IF('ชื่อ-คะแนน'!$C25="","",IF('ชื่อ-คะแนน'!$D25="ออก","",IF('ชื่อ-คะแนน'!$D25="ย้าย","",IF('ชื่อ-คะแนน'!$D25="พัก","",IF($AQ$6="?",$AQ$6,$AQ$6)))))</f>
        <v>0</v>
      </c>
      <c r="AR26" s="811">
        <f>IF('ชื่อ-คะแนน'!$C25="","",IF('ชื่อ-คะแนน'!$D25="ออก","",IF('ชื่อ-คะแนน'!$D25="ย้าย","",IF('ชื่อ-คะแนน'!$D25="พัก","",IF($AR$6="?",$AR$6,$AR$6)))))</f>
        <v>0</v>
      </c>
      <c r="AS26" s="811">
        <f>IF('ชื่อ-คะแนน'!$C25="","",IF('ชื่อ-คะแนน'!$D25="ออก","",IF('ชื่อ-คะแนน'!$D25="ย้าย","",IF('ชื่อ-คะแนน'!$D25="พัก","",IF($AS$6="?",$AS$6,$AS$6)))))</f>
        <v>0</v>
      </c>
      <c r="AT26" s="812">
        <f>IF('ชื่อ-คะแนน'!$C25="","",IF('ชื่อ-คะแนน'!$D25="ออก","",IF('ชื่อ-คะแนน'!$D25="ย้าย","",IF('ชื่อ-คะแนน'!$D25="พัก","",IF($AT$6="?",$AT$6,$AT$6)))))</f>
        <v>0</v>
      </c>
      <c r="AU26" s="813"/>
      <c r="AV26" s="810">
        <f>IF('ชื่อ-คะแนน'!$C25="","",IF('ชื่อ-คะแนน'!$D25="ออก","",IF('ชื่อ-คะแนน'!$D25="ย้าย","",IF('ชื่อ-คะแนน'!$D25="พัก","",IF($AV$6="?",$AV$6,$AV$6)))))</f>
        <v>0</v>
      </c>
      <c r="AW26" s="811">
        <f>IF('ชื่อ-คะแนน'!$C25="","",IF('ชื่อ-คะแนน'!$D25="ออก","",IF('ชื่อ-คะแนน'!$D25="ย้าย","",IF('ชื่อ-คะแนน'!$D25="พัก","",IF($AW$6="?",$AW$6,$AW$6)))))</f>
        <v>0</v>
      </c>
      <c r="AX26" s="811">
        <f>IF('ชื่อ-คะแนน'!$C25="","",IF('ชื่อ-คะแนน'!$D25="ออก","",IF('ชื่อ-คะแนน'!$D25="ย้าย","",IF('ชื่อ-คะแนน'!$D25="พัก","",IF($AX$6="?",$AX$6,$AX$6)))))</f>
        <v>0</v>
      </c>
      <c r="AY26" s="811">
        <f>IF('ชื่อ-คะแนน'!$C25="","",IF('ชื่อ-คะแนน'!$D25="ออก","",IF('ชื่อ-คะแนน'!$D25="ย้าย","",IF('ชื่อ-คะแนน'!$D25="พัก","",IF($AY$6="?",$AY$6,$AY$6)))))</f>
        <v>0</v>
      </c>
      <c r="AZ26" s="812">
        <f>IF('ชื่อ-คะแนน'!$C25="","",IF('ชื่อ-คะแนน'!$D25="ออก","",IF('ชื่อ-คะแนน'!$D25="ย้าย","",IF('ชื่อ-คะแนน'!$D25="พัก","",IF($AZ$6="?",$AZ$6,$AZ$6)))))</f>
        <v>0</v>
      </c>
      <c r="BA26" s="813"/>
      <c r="BB26" s="1422">
        <f>IF('ชื่อ-คะแนน'!$C25="","",IF('ชื่อ-คะแนน'!$D25="ออก","",IF('ชื่อ-คะแนน'!$D25="ย้าย","",IF('ชื่อ-คะแนน'!$D25="พัก","",IF($BB$6="?",$BB$6,$BB$6)))))</f>
        <v>0</v>
      </c>
      <c r="BC26" s="1423">
        <f>IF('ชื่อ-คะแนน'!$C25="","",IF('ชื่อ-คะแนน'!$D25="ออก","",IF('ชื่อ-คะแนน'!$D25="ย้าย","",IF('ชื่อ-คะแนน'!$D25="พัก","",IF($BC$6="?",$BC$6,$BC$6)))))</f>
        <v>0</v>
      </c>
      <c r="BD26" s="1423">
        <f>IF('ชื่อ-คะแนน'!$C25="","",IF('ชื่อ-คะแนน'!$D25="ออก","",IF('ชื่อ-คะแนน'!$D25="ย้าย","",IF('ชื่อ-คะแนน'!$D25="พัก","",IF($BD$6="?",$BD$6,$BD$6)))))</f>
        <v>0</v>
      </c>
      <c r="BE26" s="1423">
        <f>IF('ชื่อ-คะแนน'!$C25="","",IF('ชื่อ-คะแนน'!$D25="ออก","",IF('ชื่อ-คะแนน'!$D25="ย้าย","",IF('ชื่อ-คะแนน'!$D25="พัก","",IF($BE$6="?",$BE$6,$BE$6)))))</f>
        <v>0</v>
      </c>
      <c r="BF26" s="1424">
        <f>IF('ชื่อ-คะแนน'!$C25="","",IF('ชื่อ-คะแนน'!$D25="ออก","",IF('ชื่อ-คะแนน'!$D25="ย้าย","",IF('ชื่อ-คะแนน'!$D25="พัก","",IF($BF$6="?",$BF$6,$BF$6)))))</f>
        <v>0</v>
      </c>
      <c r="BG26" s="813"/>
      <c r="BH26" s="814">
        <f>IF('ชื่อ-คะแนน'!$C25="","",IF('ชื่อ-คะแนน'!$D25="ออก","",IF('ชื่อ-คะแนน'!$D25="ย้าย","",IF('ชื่อ-คะแนน'!$D25="พัก","",IF($BH$6="?",$BH$6,$BH$6)))))</f>
        <v>0</v>
      </c>
      <c r="BI26" s="815">
        <f>IF('ชื่อ-คะแนน'!$C25="","",IF('ชื่อ-คะแนน'!$D25="ออก","",IF('ชื่อ-คะแนน'!$D25="ย้าย","",IF('ชื่อ-คะแนน'!$D25="พัก","",IF($BI$6="?",$BI$6,$BI$6)))))</f>
        <v>0</v>
      </c>
      <c r="BJ26" s="815">
        <f>IF('ชื่อ-คะแนน'!$C25="","",IF('ชื่อ-คะแนน'!$D25="ออก","",IF('ชื่อ-คะแนน'!$D25="ย้าย","",IF('ชื่อ-คะแนน'!$D25="พัก","",IF($BJ$6="?",$BJ$6,$BJ$6)))))</f>
        <v>0</v>
      </c>
      <c r="BK26" s="815">
        <f>IF('ชื่อ-คะแนน'!$C25="","",IF('ชื่อ-คะแนน'!$D25="ออก","",IF('ชื่อ-คะแนน'!$D25="ย้าย","",IF('ชื่อ-คะแนน'!$D25="พัก","",IF($BK$6="?",$BK$6,$BK$6)))))</f>
        <v>0</v>
      </c>
      <c r="BL26" s="816">
        <f>IF('ชื่อ-คะแนน'!$C25="","",IF('ชื่อ-คะแนน'!$D25="ออก","",IF('ชื่อ-คะแนน'!$D25="ย้าย","",IF('ชื่อ-คะแนน'!$D25="พัก","",IF($BL$6="?",$BL$6,$BL$6)))))</f>
        <v>0</v>
      </c>
      <c r="BM26" s="813"/>
      <c r="BN26" s="810">
        <f>IF('ชื่อ-คะแนน'!$C25="","",IF('ชื่อ-คะแนน'!$D25="ออก","",IF('ชื่อ-คะแนน'!$D25="ย้าย","",IF('ชื่อ-คะแนน'!$D25="พัก","",IF($BN$6="?",$BN$6,$BN$6)))))</f>
        <v>0</v>
      </c>
      <c r="BO26" s="811">
        <f>IF('ชื่อ-คะแนน'!$C25="","",IF('ชื่อ-คะแนน'!$D25="ออก","",IF('ชื่อ-คะแนน'!$D25="ย้าย","",IF('ชื่อ-คะแนน'!$D25="พัก","",IF($BO$6="?",$BO$6,$BO$6)))))</f>
        <v>0</v>
      </c>
      <c r="BP26" s="811">
        <f>IF('ชื่อ-คะแนน'!$C25="","",IF('ชื่อ-คะแนน'!$D25="ออก","",IF('ชื่อ-คะแนน'!$D25="ย้าย","",IF('ชื่อ-คะแนน'!$D25="พัก","",IF($BP$6="?",$BP$6,$BP$6)))))</f>
        <v>0</v>
      </c>
      <c r="BQ26" s="811">
        <f>IF('ชื่อ-คะแนน'!$C25="","",IF('ชื่อ-คะแนน'!$D25="ออก","",IF('ชื่อ-คะแนน'!$D25="ย้าย","",IF('ชื่อ-คะแนน'!$D25="พัก","",IF($BQ$6="?",$BQ$6,$BQ$6)))))</f>
        <v>0</v>
      </c>
      <c r="BR26" s="812">
        <f>IF('ชื่อ-คะแนน'!$C25="","",IF('ชื่อ-คะแนน'!$D25="ออก","",IF('ชื่อ-คะแนน'!$D25="ย้าย","",IF('ชื่อ-คะแนน'!$D25="พัก","",IF($BR$6="?",$BR$6,$BR$6)))))</f>
        <v>0</v>
      </c>
      <c r="BS26" s="813"/>
      <c r="BT26" s="810">
        <f>IF('ชื่อ-คะแนน'!$C25="","",IF('ชื่อ-คะแนน'!$D25="ออก","",IF('ชื่อ-คะแนน'!$D25="ย้าย","",IF('ชื่อ-คะแนน'!$D25="พัก","",IF($BT$6="?",$BT$6,$BT$6)))))</f>
        <v>0</v>
      </c>
      <c r="BU26" s="811">
        <f>IF('ชื่อ-คะแนน'!$C25="","",IF('ชื่อ-คะแนน'!$D25="ออก","",IF('ชื่อ-คะแนน'!$D25="ย้าย","",IF('ชื่อ-คะแนน'!$D25="พัก","",IF($BU$6="?",$BU$6,$BU$6)))))</f>
        <v>0</v>
      </c>
      <c r="BV26" s="811">
        <f>IF('ชื่อ-คะแนน'!$C25="","",IF('ชื่อ-คะแนน'!$D25="ออก","",IF('ชื่อ-คะแนน'!$D25="ย้าย","",IF('ชื่อ-คะแนน'!$D25="พัก","",IF($BV$6="?",$BV$6,$BV$6)))))</f>
        <v>0</v>
      </c>
      <c r="BW26" s="811">
        <f>IF('ชื่อ-คะแนน'!$C25="","",IF('ชื่อ-คะแนน'!$D25="ออก","",IF('ชื่อ-คะแนน'!$D25="ย้าย","",IF('ชื่อ-คะแนน'!$D25="พัก","",IF($BW$6="?",$BW$6,$BW$6)))))</f>
        <v>0</v>
      </c>
      <c r="BX26" s="812">
        <f>IF('ชื่อ-คะแนน'!$C25="","",IF('ชื่อ-คะแนน'!$D25="ออก","",IF('ชื่อ-คะแนน'!$D25="ย้าย","",IF('ชื่อ-คะแนน'!$D25="พัก","",IF($BX$6="?",$BX$6,$BX$6)))))</f>
        <v>0</v>
      </c>
      <c r="BY26" s="813"/>
      <c r="BZ26" s="810">
        <f>IF('ชื่อ-คะแนน'!$C25="","",IF('ชื่อ-คะแนน'!$D25="ออก","",IF('ชื่อ-คะแนน'!$D25="ย้าย","",IF('ชื่อ-คะแนน'!$D25="พัก","",IF($BZ$6="?",$BZ$6,$BZ$6)))))</f>
        <v>0</v>
      </c>
      <c r="CA26" s="811">
        <f>IF('ชื่อ-คะแนน'!$C25="","",IF('ชื่อ-คะแนน'!$D25="ออก","",IF('ชื่อ-คะแนน'!$D25="ย้าย","",IF('ชื่อ-คะแนน'!$D25="พัก","",IF($CA$6="?",$CA$6,$CA$6)))))</f>
        <v>0</v>
      </c>
      <c r="CB26" s="811">
        <f>IF('ชื่อ-คะแนน'!$C25="","",IF('ชื่อ-คะแนน'!$D25="ออก","",IF('ชื่อ-คะแนน'!$D25="ย้าย","",IF('ชื่อ-คะแนน'!$D25="พัก","",IF($CB$6="?",$CB$6,$CB$6)))))</f>
        <v>0</v>
      </c>
      <c r="CC26" s="811">
        <f>IF('ชื่อ-คะแนน'!$C25="","",IF('ชื่อ-คะแนน'!$D25="ออก","",IF('ชื่อ-คะแนน'!$D25="ย้าย","",IF('ชื่อ-คะแนน'!$D25="พัก","",IF($CC$6="?",$CC$6,$CC$6)))))</f>
        <v>0</v>
      </c>
      <c r="CD26" s="812">
        <f>IF('ชื่อ-คะแนน'!$C25="","",IF('ชื่อ-คะแนน'!$D25="ออก","",IF('ชื่อ-คะแนน'!$D25="ย้าย","",IF('ชื่อ-คะแนน'!$D25="พัก","",IF($CD$6="?",$CD$6,$CD$6)))))</f>
        <v>0</v>
      </c>
      <c r="CE26" s="813"/>
      <c r="CF26" s="810">
        <f>IF('ชื่อ-คะแนน'!$C25="","",IF('ชื่อ-คะแนน'!$D25="ออก","",IF('ชื่อ-คะแนน'!$D25="ย้าย","",IF('ชื่อ-คะแนน'!$D25="พัก","",IF($CF$6="?",$CF$6,$CF$6)))))</f>
        <v>0</v>
      </c>
      <c r="CG26" s="811">
        <f>IF('ชื่อ-คะแนน'!$C25="","",IF('ชื่อ-คะแนน'!$D25="ออก","",IF('ชื่อ-คะแนน'!$D25="ย้าย","",IF('ชื่อ-คะแนน'!$D25="พัก","",IF($CG$6="?",$CG$6,$CG$6)))))</f>
        <v>0</v>
      </c>
      <c r="CH26" s="811">
        <f>IF('ชื่อ-คะแนน'!$C25="","",IF('ชื่อ-คะแนน'!$D25="ออก","",IF('ชื่อ-คะแนน'!$D25="ย้าย","",IF('ชื่อ-คะแนน'!$D25="พัก","",IF($CH$6="?",$CH$6,$CH$6)))))</f>
        <v>0</v>
      </c>
      <c r="CI26" s="811">
        <f>IF('ชื่อ-คะแนน'!$C25="","",IF('ชื่อ-คะแนน'!$D25="ออก","",IF('ชื่อ-คะแนน'!$D25="ย้าย","",IF('ชื่อ-คะแนน'!$D25="พัก","",IF($CI$6="?",$CI$6,$CI$6)))))</f>
        <v>0</v>
      </c>
      <c r="CJ26" s="812">
        <f>IF('ชื่อ-คะแนน'!$C25="","",IF('ชื่อ-คะแนน'!$D25="ออก","",IF('ชื่อ-คะแนน'!$D25="ย้าย","",IF('ชื่อ-คะแนน'!$D25="พัก","",IF($CJ$6="?",$CJ$6,$CJ$6)))))</f>
        <v>0</v>
      </c>
      <c r="CK26" s="813"/>
      <c r="CL26" s="810">
        <f>IF('ชื่อ-คะแนน'!$C25="","",IF('ชื่อ-คะแนน'!$D25="ออก","",IF('ชื่อ-คะแนน'!$D25="ย้าย","",IF('ชื่อ-คะแนน'!$D25="พัก","",IF($CL$6="?",$CL$6,$CL$6)))))</f>
        <v>0</v>
      </c>
      <c r="CM26" s="811">
        <f>IF('ชื่อ-คะแนน'!$C25="","",IF('ชื่อ-คะแนน'!$D25="ออก","",IF('ชื่อ-คะแนน'!$D25="ย้าย","",IF('ชื่อ-คะแนน'!$D25="พัก","",IF($CM$6="?",$CM$6,$CM$6)))))</f>
        <v>0</v>
      </c>
      <c r="CN26" s="811">
        <f>IF('ชื่อ-คะแนน'!$C25="","",IF('ชื่อ-คะแนน'!$D25="ออก","",IF('ชื่อ-คะแนน'!$D25="ย้าย","",IF('ชื่อ-คะแนน'!$D25="พัก","",IF($CN$6="?",$CN$6,$CN$6)))))</f>
        <v>0</v>
      </c>
      <c r="CO26" s="811">
        <f>IF('ชื่อ-คะแนน'!$C25="","",IF('ชื่อ-คะแนน'!$D25="ออก","",IF('ชื่อ-คะแนน'!$D25="ย้าย","",IF('ชื่อ-คะแนน'!$D25="พัก","",IF($CO$6="?",$CO$6,$CO$6)))))</f>
        <v>0</v>
      </c>
      <c r="CP26" s="812">
        <f>IF('ชื่อ-คะแนน'!$C25="","",IF('ชื่อ-คะแนน'!$D25="ออก","",IF('ชื่อ-คะแนน'!$D25="ย้าย","",IF('ชื่อ-คะแนน'!$D25="พัก","",IF($CP$6="?",$CP$6,$CP$6)))))</f>
        <v>0</v>
      </c>
      <c r="CQ26" s="813"/>
      <c r="CR26" s="810">
        <f>IF('ชื่อ-คะแนน'!$C25="","",IF('ชื่อ-คะแนน'!$D25="ออก","",IF('ชื่อ-คะแนน'!$D25="ย้าย","",IF('ชื่อ-คะแนน'!$D25="พัก","",IF($CR$6="?",$CR$6,$CR$6)))))</f>
        <v>0</v>
      </c>
      <c r="CS26" s="811">
        <f>IF('ชื่อ-คะแนน'!$C25="","",IF('ชื่อ-คะแนน'!$D25="ออก","",IF('ชื่อ-คะแนน'!$D25="ย้าย","",IF('ชื่อ-คะแนน'!$D25="พัก","",IF($CS$6="?",$CS$6,$CS$6)))))</f>
        <v>0</v>
      </c>
      <c r="CT26" s="811">
        <f>IF('ชื่อ-คะแนน'!$C25="","",IF('ชื่อ-คะแนน'!$D25="ออก","",IF('ชื่อ-คะแนน'!$D25="ย้าย","",IF('ชื่อ-คะแนน'!$D25="พัก","",IF($CT$6="?",$CT$6,$CT$6)))))</f>
        <v>0</v>
      </c>
      <c r="CU26" s="811">
        <f>IF('ชื่อ-คะแนน'!$C25="","",IF('ชื่อ-คะแนน'!$D25="ออก","",IF('ชื่อ-คะแนน'!$D25="ย้าย","",IF('ชื่อ-คะแนน'!$D25="พัก","",IF($CU$6="?",$CU$6,$CU$6)))))</f>
        <v>0</v>
      </c>
      <c r="CV26" s="812">
        <f>IF('ชื่อ-คะแนน'!$C25="","",IF('ชื่อ-คะแนน'!$D25="ออก","",IF('ชื่อ-คะแนน'!$D25="ย้าย","",IF('ชื่อ-คะแนน'!$D25="พัก","",IF($CV$6="?",$CV$6,$CV$6)))))</f>
        <v>0</v>
      </c>
      <c r="CW26" s="813"/>
      <c r="CX26" s="810">
        <f>IF('ชื่อ-คะแนน'!$C25="","",IF('ชื่อ-คะแนน'!$D25="ออก","",IF('ชื่อ-คะแนน'!$D25="ย้าย","",IF('ชื่อ-คะแนน'!$D25="พัก","",IF($CX$6="?",$CX$6,$CX$6)))))</f>
        <v>0</v>
      </c>
      <c r="CY26" s="811">
        <f>IF('ชื่อ-คะแนน'!$C25="","",IF('ชื่อ-คะแนน'!$D25="ออก","",IF('ชื่อ-คะแนน'!$D25="ย้าย","",IF('ชื่อ-คะแนน'!$D25="พัก","",IF($CY$6="?",$CY$6,$CY$6)))))</f>
        <v>0</v>
      </c>
      <c r="CZ26" s="811">
        <f>IF('ชื่อ-คะแนน'!$C25="","",IF('ชื่อ-คะแนน'!$D25="ออก","",IF('ชื่อ-คะแนน'!$D25="ย้าย","",IF('ชื่อ-คะแนน'!$D25="พัก","",IF($CZ$6="?",$CZ$6,$CZ$6)))))</f>
        <v>0</v>
      </c>
      <c r="DA26" s="811">
        <f>IF('ชื่อ-คะแนน'!$C25="","",IF('ชื่อ-คะแนน'!$D25="ออก","",IF('ชื่อ-คะแนน'!$D25="ย้าย","",IF('ชื่อ-คะแนน'!$D25="พัก","",IF($DA$6="?",$DA$6,$DA$6)))))</f>
        <v>0</v>
      </c>
      <c r="DB26" s="812">
        <f>IF('ชื่อ-คะแนน'!$C25="","",IF('ชื่อ-คะแนน'!$D25="ออก","",IF('ชื่อ-คะแนน'!$D25="ย้าย","",IF('ชื่อ-คะแนน'!$D25="พัก","",IF($DB$6="?",$DB$6,$DB$6)))))</f>
        <v>0</v>
      </c>
      <c r="DC26" s="813"/>
      <c r="DD26" s="1422">
        <f>IF('ชื่อ-คะแนน'!$C25="","",IF('ชื่อ-คะแนน'!$D25="ออก","",IF('ชื่อ-คะแนน'!$D25="ย้าย","",IF('ชื่อ-คะแนน'!$D25="พัก","",IF($DD$6="?",$DD$6,$DD$6)))))</f>
        <v>0</v>
      </c>
      <c r="DE26" s="1423">
        <f>IF('ชื่อ-คะแนน'!$C25="","",IF('ชื่อ-คะแนน'!$D25="ออก","",IF('ชื่อ-คะแนน'!$D25="ย้าย","",IF('ชื่อ-คะแนน'!$D25="พัก","",IF($DE$6="?",$DE$6,$DE$6)))))</f>
        <v>0</v>
      </c>
      <c r="DF26" s="1423">
        <f>IF('ชื่อ-คะแนน'!$C25="","",IF('ชื่อ-คะแนน'!$D25="ออก","",IF('ชื่อ-คะแนน'!$D25="ย้าย","",IF('ชื่อ-คะแนน'!$D25="พัก","",IF($DF$6="?",$DF$6,$DF$6)))))</f>
        <v>0</v>
      </c>
      <c r="DG26" s="1423">
        <f>IF('ชื่อ-คะแนน'!$C25="","",IF('ชื่อ-คะแนน'!$D25="ออก","",IF('ชื่อ-คะแนน'!$D25="ย้าย","",IF('ชื่อ-คะแนน'!$D25="พัก","",IF($DG$6="?",$DG$6,$DG$6)))))</f>
        <v>0</v>
      </c>
      <c r="DH26" s="1424">
        <f>IF('ชื่อ-คะแนน'!$C25="","",IF('ชื่อ-คะแนน'!$D25="ออก","",IF('ชื่อ-คะแนน'!$D25="ย้าย","",IF('ชื่อ-คะแนน'!$D25="พัก","",IF($DH$6="?",$DH$6,$DH$6)))))</f>
        <v>0</v>
      </c>
      <c r="DI26" s="813"/>
      <c r="DJ26" s="810">
        <f>IF('ชื่อ-คะแนน'!$C25="","",IF('ชื่อ-คะแนน'!$D25="ออก","",IF('ชื่อ-คะแนน'!$D25="ย้าย","",IF('ชื่อ-คะแนน'!$D25="พัก","",IF($DJ$6="?",$DJ$6,$DJ$6)))))</f>
        <v>0</v>
      </c>
      <c r="DK26" s="811">
        <f>IF('ชื่อ-คะแนน'!$C25="","",IF('ชื่อ-คะแนน'!$D25="ออก","",IF('ชื่อ-คะแนน'!$D25="ย้าย","",IF('ชื่อ-คะแนน'!$D25="พัก","",IF($DK$6="?",$DK$6,$DK$6)))))</f>
        <v>0</v>
      </c>
      <c r="DL26" s="811">
        <f>IF('ชื่อ-คะแนน'!$C25="","",IF('ชื่อ-คะแนน'!$D25="ออก","",IF('ชื่อ-คะแนน'!$D25="ย้าย","",IF('ชื่อ-คะแนน'!$D25="พัก","",IF($DL$6="?",$DL$6,$DL$6)))))</f>
        <v>0</v>
      </c>
      <c r="DM26" s="811">
        <f>IF('ชื่อ-คะแนน'!$C25="","",IF('ชื่อ-คะแนน'!$D25="ออก","",IF('ชื่อ-คะแนน'!$D25="ย้าย","",IF('ชื่อ-คะแนน'!$D25="พัก","",IF($DM$6="?",$DM$6,$DM$6)))))</f>
        <v>0</v>
      </c>
      <c r="DN26" s="812">
        <f>IF('ชื่อ-คะแนน'!$C25="","",IF('ชื่อ-คะแนน'!$D25="ออก","",IF('ชื่อ-คะแนน'!$D25="ย้าย","",IF('ชื่อ-คะแนน'!$D25="พัก","",IF($DN$6="?",$DN$6,$DN$6)))))</f>
        <v>0</v>
      </c>
      <c r="DO26" s="813"/>
      <c r="DP26" s="814">
        <f>IF('ชื่อ-คะแนน'!$C25="","",IF('ชื่อ-คะแนน'!$D25="ออก","",IF('ชื่อ-คะแนน'!$D25="ย้าย","",IF('ชื่อ-คะแนน'!$D25="พัก","",IF($DP$6="?",$DP$6,$DP$6)))))</f>
        <v>0</v>
      </c>
      <c r="DQ26" s="815">
        <f>IF('ชื่อ-คะแนน'!$C25="","",IF('ชื่อ-คะแนน'!$D25="ออก","",IF('ชื่อ-คะแนน'!$D25="ย้าย","",IF('ชื่อ-คะแนน'!$D25="พัก","",IF($DQ$6="?",$DQ$6,$DQ$6)))))</f>
        <v>0</v>
      </c>
      <c r="DR26" s="815">
        <f>IF('ชื่อ-คะแนน'!$C25="","",IF('ชื่อ-คะแนน'!$D25="ออก","",IF('ชื่อ-คะแนน'!$D25="ย้าย","",IF('ชื่อ-คะแนน'!$D25="พัก","",IF($DR$6="?",$DR$6,$DR$6)))))</f>
        <v>0</v>
      </c>
      <c r="DS26" s="815">
        <f>IF('ชื่อ-คะแนน'!$C25="","",IF('ชื่อ-คะแนน'!$D25="ออก","",IF('ชื่อ-คะแนน'!$D25="ย้าย","",IF('ชื่อ-คะแนน'!$D25="พัก","",IF($DS$6="?",$DS$6,$DS$6)))))</f>
        <v>0</v>
      </c>
      <c r="DT26" s="816">
        <f>IF('ชื่อ-คะแนน'!$C25="","",IF('ชื่อ-คะแนน'!$D25="ออก","",IF('ชื่อ-คะแนน'!$D25="ย้าย","",IF('ชื่อ-คะแนน'!$D25="พัก","",IF($DT$6="?",$DT$6,$DT$6)))))</f>
        <v>0</v>
      </c>
      <c r="DU26" s="813"/>
      <c r="DV26" s="810">
        <f>IF('ชื่อ-คะแนน'!$C25="","",IF('ชื่อ-คะแนน'!$D25="ออก","",IF('ชื่อ-คะแนน'!$D25="ย้าย","",IF('ชื่อ-คะแนน'!$D25="พัก","",IF($DV$6="?",$DV$6,$DV$6)))))</f>
        <v>0</v>
      </c>
      <c r="DW26" s="811">
        <f>IF('ชื่อ-คะแนน'!$C25="","",IF('ชื่อ-คะแนน'!$D25="ออก","",IF('ชื่อ-คะแนน'!$D25="ย้าย","",IF('ชื่อ-คะแนน'!$D25="พัก","",IF($DW$6="?",$DW$6,$DW$6)))))</f>
        <v>0</v>
      </c>
      <c r="DX26" s="811">
        <f>IF('ชื่อ-คะแนน'!$C25="","",IF('ชื่อ-คะแนน'!$D25="ออก","",IF('ชื่อ-คะแนน'!$D25="ย้าย","",IF('ชื่อ-คะแนน'!$D25="พัก","",IF($DX$6="?",$DX$6,$DX$6)))))</f>
        <v>0</v>
      </c>
      <c r="DY26" s="811">
        <f>IF('ชื่อ-คะแนน'!$C25="","",IF('ชื่อ-คะแนน'!$D25="ออก","",IF('ชื่อ-คะแนน'!$D25="ย้าย","",IF('ชื่อ-คะแนน'!$D25="พัก","",IF($DY$6="?",$DY$6,$DY$6)))))</f>
        <v>0</v>
      </c>
      <c r="DZ26" s="812">
        <f>IF('ชื่อ-คะแนน'!$C25="","",IF('ชื่อ-คะแนน'!$D25="ออก","",IF('ชื่อ-คะแนน'!$D25="ย้าย","",IF('ชื่อ-คะแนน'!$D25="พัก","",IF($DZ$6="?",$DZ$6,$DZ$6)))))</f>
        <v>0</v>
      </c>
      <c r="EA26" s="813"/>
      <c r="EB26" s="810">
        <f>IF('ชื่อ-คะแนน'!$C25="","",IF('ชื่อ-คะแนน'!$D25="ออก","",IF('ชื่อ-คะแนน'!$D25="ย้าย","",IF('ชื่อ-คะแนน'!$D25="พัก","",IF($EB$6="?",$EB$6,$EB$6)))))</f>
        <v>0</v>
      </c>
      <c r="EC26" s="811">
        <f>IF('ชื่อ-คะแนน'!$C25="","",IF('ชื่อ-คะแนน'!$D25="ออก","",IF('ชื่อ-คะแนน'!$D25="ย้าย","",IF('ชื่อ-คะแนน'!$D25="พัก","",IF($EC$6="?",$EC$6,$EC$6)))))</f>
        <v>0</v>
      </c>
      <c r="ED26" s="811">
        <f>IF('ชื่อ-คะแนน'!$C25="","",IF('ชื่อ-คะแนน'!$D25="ออก","",IF('ชื่อ-คะแนน'!$D25="ย้าย","",IF('ชื่อ-คะแนน'!$D25="พัก","",IF($ED$6="?",$ED$6,$ED$6)))))</f>
        <v>0</v>
      </c>
      <c r="EE26" s="811">
        <f>IF('ชื่อ-คะแนน'!$C25="","",IF('ชื่อ-คะแนน'!$D25="ออก","",IF('ชื่อ-คะแนน'!$D25="ย้าย","",IF('ชื่อ-คะแนน'!$D25="พัก","",IF($EE$6="?",$EE$6,$EE$6)))))</f>
        <v>0</v>
      </c>
      <c r="EF26" s="812">
        <f>IF('ชื่อ-คะแนน'!$C25="","",IF('ชื่อ-คะแนน'!$D25="ออก","",IF('ชื่อ-คะแนน'!$D25="ย้าย","",IF('ชื่อ-คะแนน'!$D25="พัก","",IF($EF$6="?",$EF$6,$EF$6)))))</f>
        <v>0</v>
      </c>
      <c r="EG26" s="817"/>
      <c r="EH26" s="818" t="str">
        <f>IF('ชื่อ-คะแนน'!C25="","",COUNTIF(E26:DZ26,"ป")+COUNTIF(E26:DZ26,"ล")+COUNTIF(E26:DZ26,"ข")+COUNTIF(E26:DZ26,"ร")+COUNTIF(E26:DZ26,"อ")+COUNTIF(E26:DZ26,"ก")+COUNTIF(E26:DZ26,"ฟ")+COUNTIF(E26:DZ26,"ด")+COUNTIF(E26:DZ26,"ย"))&amp;IF('ชื่อ-คะแนน'!C25="","","/")&amp;IF('ชื่อ-คะแนน'!C25="","",SUM($F$6:$DZ$6)-SUM(F26:DZ26))</f>
        <v>0/1</v>
      </c>
      <c r="EI26" s="819">
        <f>IF('ชื่อ-คะแนน'!C25="","",COUNTIF(F26:EF26,"/")+SUM(F26:EF26))</f>
        <v>0</v>
      </c>
      <c r="EJ26" s="758"/>
      <c r="EK26" s="778" t="str">
        <f>IF('ชื่อ-คะแนน'!C25="","",IF(EI26=0,"",IF(EI26&gt;$EI$3-$EI$4,"-",$EI$3-$EI$4-EI26)))</f>
        <v/>
      </c>
      <c r="EL26" s="760" t="str">
        <f>IF('ชื่อ-คะแนน'!C25="","",IF(EI26=0,"",(EI26/$EI$3)*100))</f>
        <v/>
      </c>
      <c r="EM26" s="806" t="str">
        <f t="shared" si="1"/>
        <v>-</v>
      </c>
      <c r="EN26" s="807" t="str">
        <f t="shared" si="2"/>
        <v>-</v>
      </c>
      <c r="EQ26" s="1354"/>
      <c r="ER26" s="1354"/>
      <c r="ES26" s="1354"/>
    </row>
    <row r="27" spans="1:149" s="141" customFormat="1" ht="18" customHeight="1" thickBot="1" x14ac:dyDescent="0.55000000000000004">
      <c r="A27" s="112">
        <f>'ชื่อ-คะแนน'!A26</f>
        <v>21</v>
      </c>
      <c r="B27" s="794" t="str">
        <f>'ชื่อ-คะแนน'!B26</f>
        <v>12728</v>
      </c>
      <c r="C27" s="1311" t="str">
        <f>'ชื่อ-คะแนน'!C26</f>
        <v>นางสาว อรทัย  นันตาบุตร</v>
      </c>
      <c r="D27" s="780" t="str">
        <f>'ชื่อ-คะแนน'!D26</f>
        <v>เรียน</v>
      </c>
      <c r="E27" s="781" t="str">
        <f>'ชื่อ-คะแนน'!E26</f>
        <v/>
      </c>
      <c r="F27" s="782">
        <f>IF('ชื่อ-คะแนน'!$C26="","",IF('ชื่อ-คะแนน'!$D26="ออก","",IF('ชื่อ-คะแนน'!$D26="ย้าย","",IF('ชื่อ-คะแนน'!$D26="พัก","",IF(F$6="?",F$6,F$6)))))</f>
        <v>0</v>
      </c>
      <c r="G27" s="783">
        <f>IF('ชื่อ-คะแนน'!C26="","",IF('ชื่อ-คะแนน'!$D26="ออก","",IF('ชื่อ-คะแนน'!$D26="ย้าย","",IF('ชื่อ-คะแนน'!$D26="พัก","",IF(G$6="?",G$6,G$6)))))</f>
        <v>0</v>
      </c>
      <c r="H27" s="783">
        <f>IF('ชื่อ-คะแนน'!C26="","",IF('ชื่อ-คะแนน'!$D26="ออก","",IF('ชื่อ-คะแนน'!$D26="ย้าย","",IF('ชื่อ-คะแนน'!$D26="พัก","",IF(H$6="?",H$6,H$6)))))</f>
        <v>0</v>
      </c>
      <c r="I27" s="783">
        <f>IF('ชื่อ-คะแนน'!G26="","",IF('ชื่อ-คะแนน'!$D26="ออก","",IF('ชื่อ-คะแนน'!$D26="ย้าย","",IF('ชื่อ-คะแนน'!$D26="พัก","",IF(I$6="?",I$6,$I$6)))))</f>
        <v>0</v>
      </c>
      <c r="J27" s="784">
        <f>IF('ชื่อ-คะแนน'!$C26="","",IF('ชื่อ-คะแนน'!$D26="ออก","",IF('ชื่อ-คะแนน'!$D26="ย้าย","",IF('ชื่อ-คะแนน'!$D26="พัก","",IF(J$6="?",J$6,J$6)))))</f>
        <v>0</v>
      </c>
      <c r="K27" s="785"/>
      <c r="L27" s="782">
        <f>IF('ชื่อ-คะแนน'!$C26="","",IF('ชื่อ-คะแนน'!$D26="ออก","",IF('ชื่อ-คะแนน'!$D26="ย้าย","",IF('ชื่อ-คะแนน'!$D26="พัก","",IF(L$6="?",L$6,L$6)))))</f>
        <v>0</v>
      </c>
      <c r="M27" s="783">
        <f>IF('ชื่อ-คะแนน'!$C26="","",IF('ชื่อ-คะแนน'!$D26="ออก","",IF('ชื่อ-คะแนน'!$D26="ย้าย","",IF('ชื่อ-คะแนน'!$D26="พัก","",IF(M$6="?",M$6,M$6)))))</f>
        <v>0</v>
      </c>
      <c r="N27" s="783">
        <f>IF('ชื่อ-คะแนน'!$C26="","",IF('ชื่อ-คะแนน'!$D26="ออก","",IF('ชื่อ-คะแนน'!$D26="ย้าย","",IF('ชื่อ-คะแนน'!$D26="พัก","",IF(N$6="?",N$6,N$6)))))</f>
        <v>0</v>
      </c>
      <c r="O27" s="783">
        <f>IF('ชื่อ-คะแนน'!$C26="","",IF('ชื่อ-คะแนน'!$D26="ออก","",IF('ชื่อ-คะแนน'!$D26="ย้าย","",IF('ชื่อ-คะแนน'!$D26="พัก","",IF(O$6="?",O$6,O$6)))))</f>
        <v>0</v>
      </c>
      <c r="P27" s="784">
        <f>IF('ชื่อ-คะแนน'!$C26="","",IF('ชื่อ-คะแนน'!$D26="ออก","",IF('ชื่อ-คะแนน'!$D26="ย้าย","",IF('ชื่อ-คะแนน'!$D26="พัก","",IF(P$6="?",P$6,P$6)))))</f>
        <v>0</v>
      </c>
      <c r="Q27" s="785"/>
      <c r="R27" s="782">
        <f>IF('ชื่อ-คะแนน'!$C26="","",IF('ชื่อ-คะแนน'!$D26="ออก","",IF('ชื่อ-คะแนน'!$D26="ย้าย","",IF('ชื่อ-คะแนน'!$D26="พัก","",IF(R$6="?",R$6,R$6)))))</f>
        <v>0</v>
      </c>
      <c r="S27" s="783">
        <f>IF('ชื่อ-คะแนน'!$C26="","",IF('ชื่อ-คะแนน'!$D26="ออก","",IF('ชื่อ-คะแนน'!$D26="ย้าย","",IF('ชื่อ-คะแนน'!$D26="พัก","",IF(S$6="?",S$6,S$6)))))</f>
        <v>0</v>
      </c>
      <c r="T27" s="783">
        <f>IF('ชื่อ-คะแนน'!$C26="","",IF('ชื่อ-คะแนน'!$D26="ออก","",IF('ชื่อ-คะแนน'!$D26="ย้าย","",IF('ชื่อ-คะแนน'!$D26="พัก","",IF(T$6="?",T$6,T$6)))))</f>
        <v>0</v>
      </c>
      <c r="U27" s="783">
        <f>IF('ชื่อ-คะแนน'!$C26="","",IF('ชื่อ-คะแนน'!$D26="ออก","",IF('ชื่อ-คะแนน'!$D26="ย้าย","",IF('ชื่อ-คะแนน'!$D26="พัก","",IF(U$6="?",U$6,U$6)))))</f>
        <v>0</v>
      </c>
      <c r="V27" s="784">
        <f>IF('ชื่อ-คะแนน'!$C26="","",IF('ชื่อ-คะแนน'!$D26="ออก","",IF('ชื่อ-คะแนน'!$D26="ย้าย","",IF('ชื่อ-คะแนน'!$D26="พัก","",IF(V$6="?",V$6,V$6)))))</f>
        <v>0</v>
      </c>
      <c r="W27" s="785"/>
      <c r="X27" s="782">
        <f>IF('ชื่อ-คะแนน'!$C26="","",IF('ชื่อ-คะแนน'!$D26="ออก","",IF('ชื่อ-คะแนน'!$D26="ย้าย","",IF('ชื่อ-คะแนน'!$D26="พัก","",IF(X$6="?",X$6,X$6)))))</f>
        <v>0</v>
      </c>
      <c r="Y27" s="783">
        <f>IF('ชื่อ-คะแนน'!$C26="","",IF('ชื่อ-คะแนน'!$D26="ออก","",IF('ชื่อ-คะแนน'!$D26="ย้าย","",IF('ชื่อ-คะแนน'!$D26="พัก","",IF(Y$6="?",Y$6,Y$6)))))</f>
        <v>0</v>
      </c>
      <c r="Z27" s="783">
        <f>IF('ชื่อ-คะแนน'!$C26="","",IF('ชื่อ-คะแนน'!$D26="ออก","",IF('ชื่อ-คะแนน'!$D26="ย้าย","",IF('ชื่อ-คะแนน'!$D26="พัก","",IF(Z$6="?",Z$6,Z$6)))))</f>
        <v>0</v>
      </c>
      <c r="AA27" s="783">
        <f>IF('ชื่อ-คะแนน'!$C26="","",IF('ชื่อ-คะแนน'!$D26="ออก","",IF('ชื่อ-คะแนน'!$D26="ย้าย","",IF('ชื่อ-คะแนน'!$D26="พัก","",IF(AA$6="?",AA$6,AA$6)))))</f>
        <v>0</v>
      </c>
      <c r="AB27" s="784">
        <f>IF('ชื่อ-คะแนน'!$C26="","",IF('ชื่อ-คะแนน'!$D26="ออก","",IF('ชื่อ-คะแนน'!$D26="ย้าย","",IF('ชื่อ-คะแนน'!$D26="พัก","",IF(AB$6="?",AB$6,AB$6)))))</f>
        <v>0</v>
      </c>
      <c r="AC27" s="785"/>
      <c r="AD27" s="782">
        <f>IF('ชื่อ-คะแนน'!$C26="","",IF('ชื่อ-คะแนน'!$D26="ออก","",IF('ชื่อ-คะแนน'!$D26="ย้าย","",IF('ชื่อ-คะแนน'!$D26="พัก","",IF(AD$6="?",AD$6,AD$6)))))</f>
        <v>0</v>
      </c>
      <c r="AE27" s="783">
        <f>IF('ชื่อ-คะแนน'!$C26="","",IF('ชื่อ-คะแนน'!$D26="ออก","",IF('ชื่อ-คะแนน'!$D26="ย้าย","",IF('ชื่อ-คะแนน'!$D26="พัก","",IF(AE$6="?",AE$6,AE$6)))))</f>
        <v>0</v>
      </c>
      <c r="AF27" s="783">
        <f>IF('ชื่อ-คะแนน'!$C26="","",IF('ชื่อ-คะแนน'!$D26="ออก","",IF('ชื่อ-คะแนน'!$D26="ย้าย","",IF('ชื่อ-คะแนน'!$D26="พัก","",IF(AF$6="?",AF$6,AF$6)))))</f>
        <v>0</v>
      </c>
      <c r="AG27" s="783">
        <f>IF('ชื่อ-คะแนน'!$C26="","",IF('ชื่อ-คะแนน'!$D26="ออก","",IF('ชื่อ-คะแนน'!$D26="ย้าย","",IF('ชื่อ-คะแนน'!$D26="พัก","",IF($AG$6="?",$AG$6,$AG$6)))))</f>
        <v>0</v>
      </c>
      <c r="AH27" s="784">
        <f>IF('ชื่อ-คะแนน'!$C26="","",IF('ชื่อ-คะแนน'!$D26="ออก","",IF('ชื่อ-คะแนน'!$D26="ย้าย","",IF('ชื่อ-คะแนน'!$D26="พัก","",IF($AH$6="?",$AH$6,$AH$6)))))</f>
        <v>0</v>
      </c>
      <c r="AI27" s="785"/>
      <c r="AJ27" s="782">
        <f>IF('ชื่อ-คะแนน'!$C26="","",IF('ชื่อ-คะแนน'!$D26="ออก","",IF('ชื่อ-คะแนน'!$D26="ย้าย","",IF('ชื่อ-คะแนน'!$D26="พัก","",IF($AJ$6="?",$AJ$6,$AJ$6)))))</f>
        <v>0</v>
      </c>
      <c r="AK27" s="783">
        <f>IF('ชื่อ-คะแนน'!$C26="","",IF('ชื่อ-คะแนน'!$D26="ออก","",IF('ชื่อ-คะแนน'!$D26="ย้าย","",IF('ชื่อ-คะแนน'!$D26="พัก","",IF($AK$6="?",$AK$6,$AK$6)))))</f>
        <v>0</v>
      </c>
      <c r="AL27" s="783">
        <f>IF('ชื่อ-คะแนน'!$C26="","",IF('ชื่อ-คะแนน'!$D26="ออก","",IF('ชื่อ-คะแนน'!$D26="ย้าย","",IF('ชื่อ-คะแนน'!$D26="พัก","",IF($AL$6="?",$AL$6,$AL$6)))))</f>
        <v>0</v>
      </c>
      <c r="AM27" s="783">
        <f>IF('ชื่อ-คะแนน'!$C26="","",IF('ชื่อ-คะแนน'!$D26="ออก","",IF('ชื่อ-คะแนน'!$D26="ย้าย","",IF('ชื่อ-คะแนน'!$D26="พัก","",IF($AM$6="?",$AM$6,$AM$6)))))</f>
        <v>0</v>
      </c>
      <c r="AN27" s="784">
        <f>IF('ชื่อ-คะแนน'!$C26="","",IF('ชื่อ-คะแนน'!$D26="ออก","",IF('ชื่อ-คะแนน'!$D26="ย้าย","",IF('ชื่อ-คะแนน'!$D26="พัก","",IF($AN$6="?",$AN$6,$AN$6)))))</f>
        <v>0</v>
      </c>
      <c r="AO27" s="785"/>
      <c r="AP27" s="782">
        <f>IF('ชื่อ-คะแนน'!$C26="","",IF('ชื่อ-คะแนน'!$D26="ออก","",IF('ชื่อ-คะแนน'!$D26="ย้าย","",IF('ชื่อ-คะแนน'!$D26="พัก","",IF($AP$6="?",$AP$6,$AP$6)))))</f>
        <v>0</v>
      </c>
      <c r="AQ27" s="783">
        <f>IF('ชื่อ-คะแนน'!$C26="","",IF('ชื่อ-คะแนน'!$D26="ออก","",IF('ชื่อ-คะแนน'!$D26="ย้าย","",IF('ชื่อ-คะแนน'!$D26="พัก","",IF($AQ$6="?",$AQ$6,$AQ$6)))))</f>
        <v>0</v>
      </c>
      <c r="AR27" s="783">
        <f>IF('ชื่อ-คะแนน'!$C26="","",IF('ชื่อ-คะแนน'!$D26="ออก","",IF('ชื่อ-คะแนน'!$D26="ย้าย","",IF('ชื่อ-คะแนน'!$D26="พัก","",IF($AR$6="?",$AR$6,$AR$6)))))</f>
        <v>0</v>
      </c>
      <c r="AS27" s="783">
        <f>IF('ชื่อ-คะแนน'!$C26="","",IF('ชื่อ-คะแนน'!$D26="ออก","",IF('ชื่อ-คะแนน'!$D26="ย้าย","",IF('ชื่อ-คะแนน'!$D26="พัก","",IF($AS$6="?",$AS$6,$AS$6)))))</f>
        <v>0</v>
      </c>
      <c r="AT27" s="784">
        <f>IF('ชื่อ-คะแนน'!$C26="","",IF('ชื่อ-คะแนน'!$D26="ออก","",IF('ชื่อ-คะแนน'!$D26="ย้าย","",IF('ชื่อ-คะแนน'!$D26="พัก","",IF($AT$6="?",$AT$6,$AT$6)))))</f>
        <v>0</v>
      </c>
      <c r="AU27" s="785"/>
      <c r="AV27" s="782">
        <f>IF('ชื่อ-คะแนน'!$C26="","",IF('ชื่อ-คะแนน'!$D26="ออก","",IF('ชื่อ-คะแนน'!$D26="ย้าย","",IF('ชื่อ-คะแนน'!$D26="พัก","",IF($AV$6="?",$AV$6,$AV$6)))))</f>
        <v>0</v>
      </c>
      <c r="AW27" s="783">
        <f>IF('ชื่อ-คะแนน'!$C26="","",IF('ชื่อ-คะแนน'!$D26="ออก","",IF('ชื่อ-คะแนน'!$D26="ย้าย","",IF('ชื่อ-คะแนน'!$D26="พัก","",IF($AW$6="?",$AW$6,$AW$6)))))</f>
        <v>0</v>
      </c>
      <c r="AX27" s="783">
        <f>IF('ชื่อ-คะแนน'!$C26="","",IF('ชื่อ-คะแนน'!$D26="ออก","",IF('ชื่อ-คะแนน'!$D26="ย้าย","",IF('ชื่อ-คะแนน'!$D26="พัก","",IF($AX$6="?",$AX$6,$AX$6)))))</f>
        <v>0</v>
      </c>
      <c r="AY27" s="783">
        <f>IF('ชื่อ-คะแนน'!$C26="","",IF('ชื่อ-คะแนน'!$D26="ออก","",IF('ชื่อ-คะแนน'!$D26="ย้าย","",IF('ชื่อ-คะแนน'!$D26="พัก","",IF($AY$6="?",$AY$6,$AY$6)))))</f>
        <v>0</v>
      </c>
      <c r="AZ27" s="784">
        <f>IF('ชื่อ-คะแนน'!$C26="","",IF('ชื่อ-คะแนน'!$D26="ออก","",IF('ชื่อ-คะแนน'!$D26="ย้าย","",IF('ชื่อ-คะแนน'!$D26="พัก","",IF($AZ$6="?",$AZ$6,$AZ$6)))))</f>
        <v>0</v>
      </c>
      <c r="BA27" s="785"/>
      <c r="BB27" s="1416">
        <f>IF('ชื่อ-คะแนน'!$C26="","",IF('ชื่อ-คะแนน'!$D26="ออก","",IF('ชื่อ-คะแนน'!$D26="ย้าย","",IF('ชื่อ-คะแนน'!$D26="พัก","",IF($BB$6="?",$BB$6,$BB$6)))))</f>
        <v>0</v>
      </c>
      <c r="BC27" s="1417">
        <f>IF('ชื่อ-คะแนน'!$C26="","",IF('ชื่อ-คะแนน'!$D26="ออก","",IF('ชื่อ-คะแนน'!$D26="ย้าย","",IF('ชื่อ-คะแนน'!$D26="พัก","",IF($BC$6="?",$BC$6,$BC$6)))))</f>
        <v>0</v>
      </c>
      <c r="BD27" s="1417">
        <f>IF('ชื่อ-คะแนน'!$C26="","",IF('ชื่อ-คะแนน'!$D26="ออก","",IF('ชื่อ-คะแนน'!$D26="ย้าย","",IF('ชื่อ-คะแนน'!$D26="พัก","",IF($BD$6="?",$BD$6,$BD$6)))))</f>
        <v>0</v>
      </c>
      <c r="BE27" s="1417">
        <f>IF('ชื่อ-คะแนน'!$C26="","",IF('ชื่อ-คะแนน'!$D26="ออก","",IF('ชื่อ-คะแนน'!$D26="ย้าย","",IF('ชื่อ-คะแนน'!$D26="พัก","",IF($BE$6="?",$BE$6,$BE$6)))))</f>
        <v>0</v>
      </c>
      <c r="BF27" s="1418">
        <f>IF('ชื่อ-คะแนน'!$C26="","",IF('ชื่อ-คะแนน'!$D26="ออก","",IF('ชื่อ-คะแนน'!$D26="ย้าย","",IF('ชื่อ-คะแนน'!$D26="พัก","",IF($BF$6="?",$BF$6,$BF$6)))))</f>
        <v>0</v>
      </c>
      <c r="BG27" s="785"/>
      <c r="BH27" s="786">
        <f>IF('ชื่อ-คะแนน'!$C26="","",IF('ชื่อ-คะแนน'!$D26="ออก","",IF('ชื่อ-คะแนน'!$D26="ย้าย","",IF('ชื่อ-คะแนน'!$D26="พัก","",IF($BH$6="?",$BH$6,$BH$6)))))</f>
        <v>0</v>
      </c>
      <c r="BI27" s="787">
        <f>IF('ชื่อ-คะแนน'!$C26="","",IF('ชื่อ-คะแนน'!$D26="ออก","",IF('ชื่อ-คะแนน'!$D26="ย้าย","",IF('ชื่อ-คะแนน'!$D26="พัก","",IF($BI$6="?",$BI$6,$BI$6)))))</f>
        <v>0</v>
      </c>
      <c r="BJ27" s="787">
        <f>IF('ชื่อ-คะแนน'!$C26="","",IF('ชื่อ-คะแนน'!$D26="ออก","",IF('ชื่อ-คะแนน'!$D26="ย้าย","",IF('ชื่อ-คะแนน'!$D26="พัก","",IF($BJ$6="?",$BJ$6,$BJ$6)))))</f>
        <v>0</v>
      </c>
      <c r="BK27" s="787">
        <f>IF('ชื่อ-คะแนน'!$C26="","",IF('ชื่อ-คะแนน'!$D26="ออก","",IF('ชื่อ-คะแนน'!$D26="ย้าย","",IF('ชื่อ-คะแนน'!$D26="พัก","",IF($BK$6="?",$BK$6,$BK$6)))))</f>
        <v>0</v>
      </c>
      <c r="BL27" s="788">
        <f>IF('ชื่อ-คะแนน'!$C26="","",IF('ชื่อ-คะแนน'!$D26="ออก","",IF('ชื่อ-คะแนน'!$D26="ย้าย","",IF('ชื่อ-คะแนน'!$D26="พัก","",IF($BL$6="?",$BL$6,$BL$6)))))</f>
        <v>0</v>
      </c>
      <c r="BM27" s="785"/>
      <c r="BN27" s="782">
        <f>IF('ชื่อ-คะแนน'!$C26="","",IF('ชื่อ-คะแนน'!$D26="ออก","",IF('ชื่อ-คะแนน'!$D26="ย้าย","",IF('ชื่อ-คะแนน'!$D26="พัก","",IF($BN$6="?",$BN$6,$BN$6)))))</f>
        <v>0</v>
      </c>
      <c r="BO27" s="783">
        <f>IF('ชื่อ-คะแนน'!$C26="","",IF('ชื่อ-คะแนน'!$D26="ออก","",IF('ชื่อ-คะแนน'!$D26="ย้าย","",IF('ชื่อ-คะแนน'!$D26="พัก","",IF($BO$6="?",$BO$6,$BO$6)))))</f>
        <v>0</v>
      </c>
      <c r="BP27" s="783">
        <f>IF('ชื่อ-คะแนน'!$C26="","",IF('ชื่อ-คะแนน'!$D26="ออก","",IF('ชื่อ-คะแนน'!$D26="ย้าย","",IF('ชื่อ-คะแนน'!$D26="พัก","",IF($BP$6="?",$BP$6,$BP$6)))))</f>
        <v>0</v>
      </c>
      <c r="BQ27" s="783">
        <f>IF('ชื่อ-คะแนน'!$C26="","",IF('ชื่อ-คะแนน'!$D26="ออก","",IF('ชื่อ-คะแนน'!$D26="ย้าย","",IF('ชื่อ-คะแนน'!$D26="พัก","",IF($BQ$6="?",$BQ$6,$BQ$6)))))</f>
        <v>0</v>
      </c>
      <c r="BR27" s="784">
        <f>IF('ชื่อ-คะแนน'!$C26="","",IF('ชื่อ-คะแนน'!$D26="ออก","",IF('ชื่อ-คะแนน'!$D26="ย้าย","",IF('ชื่อ-คะแนน'!$D26="พัก","",IF($BR$6="?",$BR$6,$BR$6)))))</f>
        <v>0</v>
      </c>
      <c r="BS27" s="785"/>
      <c r="BT27" s="782">
        <f>IF('ชื่อ-คะแนน'!$C26="","",IF('ชื่อ-คะแนน'!$D26="ออก","",IF('ชื่อ-คะแนน'!$D26="ย้าย","",IF('ชื่อ-คะแนน'!$D26="พัก","",IF($BT$6="?",$BT$6,$BT$6)))))</f>
        <v>0</v>
      </c>
      <c r="BU27" s="783">
        <f>IF('ชื่อ-คะแนน'!$C26="","",IF('ชื่อ-คะแนน'!$D26="ออก","",IF('ชื่อ-คะแนน'!$D26="ย้าย","",IF('ชื่อ-คะแนน'!$D26="พัก","",IF($BU$6="?",$BU$6,$BU$6)))))</f>
        <v>0</v>
      </c>
      <c r="BV27" s="783">
        <f>IF('ชื่อ-คะแนน'!$C26="","",IF('ชื่อ-คะแนน'!$D26="ออก","",IF('ชื่อ-คะแนน'!$D26="ย้าย","",IF('ชื่อ-คะแนน'!$D26="พัก","",IF($BV$6="?",$BV$6,$BV$6)))))</f>
        <v>0</v>
      </c>
      <c r="BW27" s="783">
        <f>IF('ชื่อ-คะแนน'!$C26="","",IF('ชื่อ-คะแนน'!$D26="ออก","",IF('ชื่อ-คะแนน'!$D26="ย้าย","",IF('ชื่อ-คะแนน'!$D26="พัก","",IF($BW$6="?",$BW$6,$BW$6)))))</f>
        <v>0</v>
      </c>
      <c r="BX27" s="784">
        <f>IF('ชื่อ-คะแนน'!$C26="","",IF('ชื่อ-คะแนน'!$D26="ออก","",IF('ชื่อ-คะแนน'!$D26="ย้าย","",IF('ชื่อ-คะแนน'!$D26="พัก","",IF($BX$6="?",$BX$6,$BX$6)))))</f>
        <v>0</v>
      </c>
      <c r="BY27" s="785"/>
      <c r="BZ27" s="782">
        <f>IF('ชื่อ-คะแนน'!$C26="","",IF('ชื่อ-คะแนน'!$D26="ออก","",IF('ชื่อ-คะแนน'!$D26="ย้าย","",IF('ชื่อ-คะแนน'!$D26="พัก","",IF($BZ$6="?",$BZ$6,$BZ$6)))))</f>
        <v>0</v>
      </c>
      <c r="CA27" s="783">
        <f>IF('ชื่อ-คะแนน'!$C26="","",IF('ชื่อ-คะแนน'!$D26="ออก","",IF('ชื่อ-คะแนน'!$D26="ย้าย","",IF('ชื่อ-คะแนน'!$D26="พัก","",IF($CA$6="?",$CA$6,$CA$6)))))</f>
        <v>0</v>
      </c>
      <c r="CB27" s="783">
        <f>IF('ชื่อ-คะแนน'!$C26="","",IF('ชื่อ-คะแนน'!$D26="ออก","",IF('ชื่อ-คะแนน'!$D26="ย้าย","",IF('ชื่อ-คะแนน'!$D26="พัก","",IF($CB$6="?",$CB$6,$CB$6)))))</f>
        <v>0</v>
      </c>
      <c r="CC27" s="783">
        <f>IF('ชื่อ-คะแนน'!$C26="","",IF('ชื่อ-คะแนน'!$D26="ออก","",IF('ชื่อ-คะแนน'!$D26="ย้าย","",IF('ชื่อ-คะแนน'!$D26="พัก","",IF($CC$6="?",$CC$6,$CC$6)))))</f>
        <v>0</v>
      </c>
      <c r="CD27" s="784">
        <f>IF('ชื่อ-คะแนน'!$C26="","",IF('ชื่อ-คะแนน'!$D26="ออก","",IF('ชื่อ-คะแนน'!$D26="ย้าย","",IF('ชื่อ-คะแนน'!$D26="พัก","",IF($CD$6="?",$CD$6,$CD$6)))))</f>
        <v>0</v>
      </c>
      <c r="CE27" s="785"/>
      <c r="CF27" s="782">
        <f>IF('ชื่อ-คะแนน'!$C26="","",IF('ชื่อ-คะแนน'!$D26="ออก","",IF('ชื่อ-คะแนน'!$D26="ย้าย","",IF('ชื่อ-คะแนน'!$D26="พัก","",IF($CF$6="?",$CF$6,$CF$6)))))</f>
        <v>0</v>
      </c>
      <c r="CG27" s="783">
        <f>IF('ชื่อ-คะแนน'!$C26="","",IF('ชื่อ-คะแนน'!$D26="ออก","",IF('ชื่อ-คะแนน'!$D26="ย้าย","",IF('ชื่อ-คะแนน'!$D26="พัก","",IF($CG$6="?",$CG$6,$CG$6)))))</f>
        <v>0</v>
      </c>
      <c r="CH27" s="783">
        <f>IF('ชื่อ-คะแนน'!$C26="","",IF('ชื่อ-คะแนน'!$D26="ออก","",IF('ชื่อ-คะแนน'!$D26="ย้าย","",IF('ชื่อ-คะแนน'!$D26="พัก","",IF($CH$6="?",$CH$6,$CH$6)))))</f>
        <v>0</v>
      </c>
      <c r="CI27" s="783">
        <f>IF('ชื่อ-คะแนน'!$C26="","",IF('ชื่อ-คะแนน'!$D26="ออก","",IF('ชื่อ-คะแนน'!$D26="ย้าย","",IF('ชื่อ-คะแนน'!$D26="พัก","",IF($CI$6="?",$CI$6,$CI$6)))))</f>
        <v>0</v>
      </c>
      <c r="CJ27" s="784">
        <f>IF('ชื่อ-คะแนน'!$C26="","",IF('ชื่อ-คะแนน'!$D26="ออก","",IF('ชื่อ-คะแนน'!$D26="ย้าย","",IF('ชื่อ-คะแนน'!$D26="พัก","",IF($CJ$6="?",$CJ$6,$CJ$6)))))</f>
        <v>0</v>
      </c>
      <c r="CK27" s="785"/>
      <c r="CL27" s="782">
        <f>IF('ชื่อ-คะแนน'!$C26="","",IF('ชื่อ-คะแนน'!$D26="ออก","",IF('ชื่อ-คะแนน'!$D26="ย้าย","",IF('ชื่อ-คะแนน'!$D26="พัก","",IF($CL$6="?",$CL$6,$CL$6)))))</f>
        <v>0</v>
      </c>
      <c r="CM27" s="783">
        <f>IF('ชื่อ-คะแนน'!$C26="","",IF('ชื่อ-คะแนน'!$D26="ออก","",IF('ชื่อ-คะแนน'!$D26="ย้าย","",IF('ชื่อ-คะแนน'!$D26="พัก","",IF($CM$6="?",$CM$6,$CM$6)))))</f>
        <v>0</v>
      </c>
      <c r="CN27" s="783">
        <f>IF('ชื่อ-คะแนน'!$C26="","",IF('ชื่อ-คะแนน'!$D26="ออก","",IF('ชื่อ-คะแนน'!$D26="ย้าย","",IF('ชื่อ-คะแนน'!$D26="พัก","",IF($CN$6="?",$CN$6,$CN$6)))))</f>
        <v>0</v>
      </c>
      <c r="CO27" s="783">
        <f>IF('ชื่อ-คะแนน'!$C26="","",IF('ชื่อ-คะแนน'!$D26="ออก","",IF('ชื่อ-คะแนน'!$D26="ย้าย","",IF('ชื่อ-คะแนน'!$D26="พัก","",IF($CO$6="?",$CO$6,$CO$6)))))</f>
        <v>0</v>
      </c>
      <c r="CP27" s="784">
        <f>IF('ชื่อ-คะแนน'!$C26="","",IF('ชื่อ-คะแนน'!$D26="ออก","",IF('ชื่อ-คะแนน'!$D26="ย้าย","",IF('ชื่อ-คะแนน'!$D26="พัก","",IF($CP$6="?",$CP$6,$CP$6)))))</f>
        <v>0</v>
      </c>
      <c r="CQ27" s="785"/>
      <c r="CR27" s="782">
        <f>IF('ชื่อ-คะแนน'!$C26="","",IF('ชื่อ-คะแนน'!$D26="ออก","",IF('ชื่อ-คะแนน'!$D26="ย้าย","",IF('ชื่อ-คะแนน'!$D26="พัก","",IF($CR$6="?",$CR$6,$CR$6)))))</f>
        <v>0</v>
      </c>
      <c r="CS27" s="783">
        <f>IF('ชื่อ-คะแนน'!$C26="","",IF('ชื่อ-คะแนน'!$D26="ออก","",IF('ชื่อ-คะแนน'!$D26="ย้าย","",IF('ชื่อ-คะแนน'!$D26="พัก","",IF($CS$6="?",$CS$6,$CS$6)))))</f>
        <v>0</v>
      </c>
      <c r="CT27" s="783">
        <f>IF('ชื่อ-คะแนน'!$C26="","",IF('ชื่อ-คะแนน'!$D26="ออก","",IF('ชื่อ-คะแนน'!$D26="ย้าย","",IF('ชื่อ-คะแนน'!$D26="พัก","",IF($CT$6="?",$CT$6,$CT$6)))))</f>
        <v>0</v>
      </c>
      <c r="CU27" s="783">
        <f>IF('ชื่อ-คะแนน'!$C26="","",IF('ชื่อ-คะแนน'!$D26="ออก","",IF('ชื่อ-คะแนน'!$D26="ย้าย","",IF('ชื่อ-คะแนน'!$D26="พัก","",IF($CU$6="?",$CU$6,$CU$6)))))</f>
        <v>0</v>
      </c>
      <c r="CV27" s="784">
        <f>IF('ชื่อ-คะแนน'!$C26="","",IF('ชื่อ-คะแนน'!$D26="ออก","",IF('ชื่อ-คะแนน'!$D26="ย้าย","",IF('ชื่อ-คะแนน'!$D26="พัก","",IF($CV$6="?",$CV$6,$CV$6)))))</f>
        <v>0</v>
      </c>
      <c r="CW27" s="785"/>
      <c r="CX27" s="782">
        <f>IF('ชื่อ-คะแนน'!$C26="","",IF('ชื่อ-คะแนน'!$D26="ออก","",IF('ชื่อ-คะแนน'!$D26="ย้าย","",IF('ชื่อ-คะแนน'!$D26="พัก","",IF($CX$6="?",$CX$6,$CX$6)))))</f>
        <v>0</v>
      </c>
      <c r="CY27" s="783">
        <f>IF('ชื่อ-คะแนน'!$C26="","",IF('ชื่อ-คะแนน'!$D26="ออก","",IF('ชื่อ-คะแนน'!$D26="ย้าย","",IF('ชื่อ-คะแนน'!$D26="พัก","",IF($CY$6="?",$CY$6,$CY$6)))))</f>
        <v>0</v>
      </c>
      <c r="CZ27" s="783">
        <f>IF('ชื่อ-คะแนน'!$C26="","",IF('ชื่อ-คะแนน'!$D26="ออก","",IF('ชื่อ-คะแนน'!$D26="ย้าย","",IF('ชื่อ-คะแนน'!$D26="พัก","",IF($CZ$6="?",$CZ$6,$CZ$6)))))</f>
        <v>0</v>
      </c>
      <c r="DA27" s="783">
        <f>IF('ชื่อ-คะแนน'!$C26="","",IF('ชื่อ-คะแนน'!$D26="ออก","",IF('ชื่อ-คะแนน'!$D26="ย้าย","",IF('ชื่อ-คะแนน'!$D26="พัก","",IF($DA$6="?",$DA$6,$DA$6)))))</f>
        <v>0</v>
      </c>
      <c r="DB27" s="784">
        <f>IF('ชื่อ-คะแนน'!$C26="","",IF('ชื่อ-คะแนน'!$D26="ออก","",IF('ชื่อ-คะแนน'!$D26="ย้าย","",IF('ชื่อ-คะแนน'!$D26="พัก","",IF($DB$6="?",$DB$6,$DB$6)))))</f>
        <v>0</v>
      </c>
      <c r="DC27" s="785"/>
      <c r="DD27" s="1416">
        <f>IF('ชื่อ-คะแนน'!$C26="","",IF('ชื่อ-คะแนน'!$D26="ออก","",IF('ชื่อ-คะแนน'!$D26="ย้าย","",IF('ชื่อ-คะแนน'!$D26="พัก","",IF($DD$6="?",$DD$6,$DD$6)))))</f>
        <v>0</v>
      </c>
      <c r="DE27" s="1417">
        <f>IF('ชื่อ-คะแนน'!$C26="","",IF('ชื่อ-คะแนน'!$D26="ออก","",IF('ชื่อ-คะแนน'!$D26="ย้าย","",IF('ชื่อ-คะแนน'!$D26="พัก","",IF($DE$6="?",$DE$6,$DE$6)))))</f>
        <v>0</v>
      </c>
      <c r="DF27" s="1417">
        <f>IF('ชื่อ-คะแนน'!$C26="","",IF('ชื่อ-คะแนน'!$D26="ออก","",IF('ชื่อ-คะแนน'!$D26="ย้าย","",IF('ชื่อ-คะแนน'!$D26="พัก","",IF($DF$6="?",$DF$6,$DF$6)))))</f>
        <v>0</v>
      </c>
      <c r="DG27" s="1417">
        <f>IF('ชื่อ-คะแนน'!$C26="","",IF('ชื่อ-คะแนน'!$D26="ออก","",IF('ชื่อ-คะแนน'!$D26="ย้าย","",IF('ชื่อ-คะแนน'!$D26="พัก","",IF($DG$6="?",$DG$6,$DG$6)))))</f>
        <v>0</v>
      </c>
      <c r="DH27" s="1418">
        <f>IF('ชื่อ-คะแนน'!$C26="","",IF('ชื่อ-คะแนน'!$D26="ออก","",IF('ชื่อ-คะแนน'!$D26="ย้าย","",IF('ชื่อ-คะแนน'!$D26="พัก","",IF($DH$6="?",$DH$6,$DH$6)))))</f>
        <v>0</v>
      </c>
      <c r="DI27" s="785"/>
      <c r="DJ27" s="782">
        <f>IF('ชื่อ-คะแนน'!$C26="","",IF('ชื่อ-คะแนน'!$D26="ออก","",IF('ชื่อ-คะแนน'!$D26="ย้าย","",IF('ชื่อ-คะแนน'!$D26="พัก","",IF($DJ$6="?",$DJ$6,$DJ$6)))))</f>
        <v>0</v>
      </c>
      <c r="DK27" s="783">
        <f>IF('ชื่อ-คะแนน'!$C26="","",IF('ชื่อ-คะแนน'!$D26="ออก","",IF('ชื่อ-คะแนน'!$D26="ย้าย","",IF('ชื่อ-คะแนน'!$D26="พัก","",IF($DK$6="?",$DK$6,$DK$6)))))</f>
        <v>0</v>
      </c>
      <c r="DL27" s="783">
        <f>IF('ชื่อ-คะแนน'!$C26="","",IF('ชื่อ-คะแนน'!$D26="ออก","",IF('ชื่อ-คะแนน'!$D26="ย้าย","",IF('ชื่อ-คะแนน'!$D26="พัก","",IF($DL$6="?",$DL$6,$DL$6)))))</f>
        <v>0</v>
      </c>
      <c r="DM27" s="783">
        <f>IF('ชื่อ-คะแนน'!$C26="","",IF('ชื่อ-คะแนน'!$D26="ออก","",IF('ชื่อ-คะแนน'!$D26="ย้าย","",IF('ชื่อ-คะแนน'!$D26="พัก","",IF($DM$6="?",$DM$6,$DM$6)))))</f>
        <v>0</v>
      </c>
      <c r="DN27" s="784">
        <f>IF('ชื่อ-คะแนน'!$C26="","",IF('ชื่อ-คะแนน'!$D26="ออก","",IF('ชื่อ-คะแนน'!$D26="ย้าย","",IF('ชื่อ-คะแนน'!$D26="พัก","",IF($DN$6="?",$DN$6,$DN$6)))))</f>
        <v>0</v>
      </c>
      <c r="DO27" s="785"/>
      <c r="DP27" s="786">
        <f>IF('ชื่อ-คะแนน'!$C26="","",IF('ชื่อ-คะแนน'!$D26="ออก","",IF('ชื่อ-คะแนน'!$D26="ย้าย","",IF('ชื่อ-คะแนน'!$D26="พัก","",IF($DP$6="?",$DP$6,$DP$6)))))</f>
        <v>0</v>
      </c>
      <c r="DQ27" s="787">
        <f>IF('ชื่อ-คะแนน'!$C26="","",IF('ชื่อ-คะแนน'!$D26="ออก","",IF('ชื่อ-คะแนน'!$D26="ย้าย","",IF('ชื่อ-คะแนน'!$D26="พัก","",IF($DQ$6="?",$DQ$6,$DQ$6)))))</f>
        <v>0</v>
      </c>
      <c r="DR27" s="787">
        <f>IF('ชื่อ-คะแนน'!$C26="","",IF('ชื่อ-คะแนน'!$D26="ออก","",IF('ชื่อ-คะแนน'!$D26="ย้าย","",IF('ชื่อ-คะแนน'!$D26="พัก","",IF($DR$6="?",$DR$6,$DR$6)))))</f>
        <v>0</v>
      </c>
      <c r="DS27" s="787">
        <f>IF('ชื่อ-คะแนน'!$C26="","",IF('ชื่อ-คะแนน'!$D26="ออก","",IF('ชื่อ-คะแนน'!$D26="ย้าย","",IF('ชื่อ-คะแนน'!$D26="พัก","",IF($DS$6="?",$DS$6,$DS$6)))))</f>
        <v>0</v>
      </c>
      <c r="DT27" s="788">
        <f>IF('ชื่อ-คะแนน'!$C26="","",IF('ชื่อ-คะแนน'!$D26="ออก","",IF('ชื่อ-คะแนน'!$D26="ย้าย","",IF('ชื่อ-คะแนน'!$D26="พัก","",IF($DT$6="?",$DT$6,$DT$6)))))</f>
        <v>0</v>
      </c>
      <c r="DU27" s="785"/>
      <c r="DV27" s="782">
        <f>IF('ชื่อ-คะแนน'!$C26="","",IF('ชื่อ-คะแนน'!$D26="ออก","",IF('ชื่อ-คะแนน'!$D26="ย้าย","",IF('ชื่อ-คะแนน'!$D26="พัก","",IF($DV$6="?",$DV$6,$DV$6)))))</f>
        <v>0</v>
      </c>
      <c r="DW27" s="783">
        <f>IF('ชื่อ-คะแนน'!$C26="","",IF('ชื่อ-คะแนน'!$D26="ออก","",IF('ชื่อ-คะแนน'!$D26="ย้าย","",IF('ชื่อ-คะแนน'!$D26="พัก","",IF($DW$6="?",$DW$6,$DW$6)))))</f>
        <v>0</v>
      </c>
      <c r="DX27" s="783">
        <f>IF('ชื่อ-คะแนน'!$C26="","",IF('ชื่อ-คะแนน'!$D26="ออก","",IF('ชื่อ-คะแนน'!$D26="ย้าย","",IF('ชื่อ-คะแนน'!$D26="พัก","",IF($DX$6="?",$DX$6,$DX$6)))))</f>
        <v>0</v>
      </c>
      <c r="DY27" s="783">
        <f>IF('ชื่อ-คะแนน'!$C26="","",IF('ชื่อ-คะแนน'!$D26="ออก","",IF('ชื่อ-คะแนน'!$D26="ย้าย","",IF('ชื่อ-คะแนน'!$D26="พัก","",IF($DY$6="?",$DY$6,$DY$6)))))</f>
        <v>0</v>
      </c>
      <c r="DZ27" s="784">
        <f>IF('ชื่อ-คะแนน'!$C26="","",IF('ชื่อ-คะแนน'!$D26="ออก","",IF('ชื่อ-คะแนน'!$D26="ย้าย","",IF('ชื่อ-คะแนน'!$D26="พัก","",IF($DZ$6="?",$DZ$6,$DZ$6)))))</f>
        <v>0</v>
      </c>
      <c r="EA27" s="785"/>
      <c r="EB27" s="782">
        <f>IF('ชื่อ-คะแนน'!$C26="","",IF('ชื่อ-คะแนน'!$D26="ออก","",IF('ชื่อ-คะแนน'!$D26="ย้าย","",IF('ชื่อ-คะแนน'!$D26="พัก","",IF($EB$6="?",$EB$6,$EB$6)))))</f>
        <v>0</v>
      </c>
      <c r="EC27" s="783">
        <f>IF('ชื่อ-คะแนน'!$C26="","",IF('ชื่อ-คะแนน'!$D26="ออก","",IF('ชื่อ-คะแนน'!$D26="ย้าย","",IF('ชื่อ-คะแนน'!$D26="พัก","",IF($EC$6="?",$EC$6,$EC$6)))))</f>
        <v>0</v>
      </c>
      <c r="ED27" s="783">
        <f>IF('ชื่อ-คะแนน'!$C26="","",IF('ชื่อ-คะแนน'!$D26="ออก","",IF('ชื่อ-คะแนน'!$D26="ย้าย","",IF('ชื่อ-คะแนน'!$D26="พัก","",IF($ED$6="?",$ED$6,$ED$6)))))</f>
        <v>0</v>
      </c>
      <c r="EE27" s="783">
        <f>IF('ชื่อ-คะแนน'!$C26="","",IF('ชื่อ-คะแนน'!$D26="ออก","",IF('ชื่อ-คะแนน'!$D26="ย้าย","",IF('ชื่อ-คะแนน'!$D26="พัก","",IF($EE$6="?",$EE$6,$EE$6)))))</f>
        <v>0</v>
      </c>
      <c r="EF27" s="784">
        <f>IF('ชื่อ-คะแนน'!$C26="","",IF('ชื่อ-คะแนน'!$D26="ออก","",IF('ชื่อ-คะแนน'!$D26="ย้าย","",IF('ชื่อ-คะแนน'!$D26="พัก","",IF($EF$6="?",$EF$6,$EF$6)))))</f>
        <v>0</v>
      </c>
      <c r="EG27" s="820"/>
      <c r="EH27" s="790" t="str">
        <f>IF('ชื่อ-คะแนน'!C26="","",COUNTIF(E27:DZ27,"ป")+COUNTIF(E27:DZ27,"ล")+COUNTIF(E27:DZ27,"ข")+COUNTIF(E27:DZ27,"ร")+COUNTIF(E27:DZ27,"อ")+COUNTIF(E27:DZ27,"ก")+COUNTIF(E27:DZ27,"ฟ")+COUNTIF(E27:DZ27,"ด")+COUNTIF(E27:DZ27,"ย"))&amp;IF('ชื่อ-คะแนน'!C26="","","/")&amp;IF('ชื่อ-คะแนน'!C26="","",SUM($F$6:$DZ$6)-SUM(F27:DZ27))</f>
        <v>0/1</v>
      </c>
      <c r="EI27" s="821">
        <f>IF('ชื่อ-คะแนน'!C26="","",COUNTIF(F27:EF27,"/")+SUM(F27:EF27))</f>
        <v>0</v>
      </c>
      <c r="EJ27" s="758"/>
      <c r="EK27" s="778" t="str">
        <f>IF('ชื่อ-คะแนน'!C26="","",IF(EI27=0,"",IF(EI27&gt;$EI$3-$EI$4,"-",$EI$3-$EI$4-EI27)))</f>
        <v/>
      </c>
      <c r="EL27" s="760" t="str">
        <f>IF('ชื่อ-คะแนน'!C26="","",IF(EI27=0,"",(EI27/$EI$3)*100))</f>
        <v/>
      </c>
      <c r="EM27" s="761" t="str">
        <f t="shared" si="1"/>
        <v>-</v>
      </c>
      <c r="EN27" s="762" t="str">
        <f t="shared" si="2"/>
        <v>-</v>
      </c>
    </row>
    <row r="28" spans="1:149" s="141" customFormat="1" ht="18" customHeight="1" thickBot="1" x14ac:dyDescent="0.55000000000000004">
      <c r="A28" s="142">
        <f>'ชื่อ-คะแนน'!A27</f>
        <v>22</v>
      </c>
      <c r="B28" s="822" t="str">
        <f>'ชื่อ-คะแนน'!B27</f>
        <v>12729</v>
      </c>
      <c r="C28" s="1312" t="str">
        <f>'ชื่อ-คะแนน'!C27</f>
        <v>นาย อรรถกร  เทียบคำ</v>
      </c>
      <c r="D28" s="795" t="str">
        <f>'ชื่อ-คะแนน'!D27</f>
        <v>เรียน</v>
      </c>
      <c r="E28" s="781" t="str">
        <f>'ชื่อ-คะแนน'!E27</f>
        <v/>
      </c>
      <c r="F28" s="796">
        <f>IF('ชื่อ-คะแนน'!$C27="","",IF('ชื่อ-คะแนน'!$D27="ออก","",IF('ชื่อ-คะแนน'!$D27="ย้าย","",IF('ชื่อ-คะแนน'!$D27="พัก","",IF(F$6="?",F$6,F$6)))))</f>
        <v>0</v>
      </c>
      <c r="G28" s="797">
        <f>IF('ชื่อ-คะแนน'!C27="","",IF('ชื่อ-คะแนน'!$D27="ออก","",IF('ชื่อ-คะแนน'!$D27="ย้าย","",IF('ชื่อ-คะแนน'!$D27="พัก","",IF(G$6="?",G$6,G$6)))))</f>
        <v>0</v>
      </c>
      <c r="H28" s="797">
        <f>IF('ชื่อ-คะแนน'!C27="","",IF('ชื่อ-คะแนน'!$D27="ออก","",IF('ชื่อ-คะแนน'!$D27="ย้าย","",IF('ชื่อ-คะแนน'!$D27="พัก","",IF(H$6="?",H$6,H$6)))))</f>
        <v>0</v>
      </c>
      <c r="I28" s="797">
        <f>IF('ชื่อ-คะแนน'!G27="","",IF('ชื่อ-คะแนน'!$D27="ออก","",IF('ชื่อ-คะแนน'!$D27="ย้าย","",IF('ชื่อ-คะแนน'!$D27="พัก","",IF(I$6="?",I$6,$I$6)))))</f>
        <v>0</v>
      </c>
      <c r="J28" s="798">
        <f>IF('ชื่อ-คะแนน'!$C27="","",IF('ชื่อ-คะแนน'!$D27="ออก","",IF('ชื่อ-คะแนน'!$D27="ย้าย","",IF('ชื่อ-คะแนน'!$D27="พัก","",IF(J$6="?",J$6,J$6)))))</f>
        <v>0</v>
      </c>
      <c r="K28" s="799"/>
      <c r="L28" s="796">
        <f>IF('ชื่อ-คะแนน'!$C27="","",IF('ชื่อ-คะแนน'!$D27="ออก","",IF('ชื่อ-คะแนน'!$D27="ย้าย","",IF('ชื่อ-คะแนน'!$D27="พัก","",IF(L$6="?",L$6,L$6)))))</f>
        <v>0</v>
      </c>
      <c r="M28" s="797">
        <f>IF('ชื่อ-คะแนน'!$C27="","",IF('ชื่อ-คะแนน'!$D27="ออก","",IF('ชื่อ-คะแนน'!$D27="ย้าย","",IF('ชื่อ-คะแนน'!$D27="พัก","",IF(M$6="?",M$6,M$6)))))</f>
        <v>0</v>
      </c>
      <c r="N28" s="797">
        <f>IF('ชื่อ-คะแนน'!$C27="","",IF('ชื่อ-คะแนน'!$D27="ออก","",IF('ชื่อ-คะแนน'!$D27="ย้าย","",IF('ชื่อ-คะแนน'!$D27="พัก","",IF(N$6="?",N$6,N$6)))))</f>
        <v>0</v>
      </c>
      <c r="O28" s="797">
        <f>IF('ชื่อ-คะแนน'!$C27="","",IF('ชื่อ-คะแนน'!$D27="ออก","",IF('ชื่อ-คะแนน'!$D27="ย้าย","",IF('ชื่อ-คะแนน'!$D27="พัก","",IF(O$6="?",O$6,O$6)))))</f>
        <v>0</v>
      </c>
      <c r="P28" s="798">
        <f>IF('ชื่อ-คะแนน'!$C27="","",IF('ชื่อ-คะแนน'!$D27="ออก","",IF('ชื่อ-คะแนน'!$D27="ย้าย","",IF('ชื่อ-คะแนน'!$D27="พัก","",IF(P$6="?",P$6,P$6)))))</f>
        <v>0</v>
      </c>
      <c r="Q28" s="799"/>
      <c r="R28" s="796">
        <f>IF('ชื่อ-คะแนน'!$C27="","",IF('ชื่อ-คะแนน'!$D27="ออก","",IF('ชื่อ-คะแนน'!$D27="ย้าย","",IF('ชื่อ-คะแนน'!$D27="พัก","",IF(R$6="?",R$6,R$6)))))</f>
        <v>0</v>
      </c>
      <c r="S28" s="797">
        <f>IF('ชื่อ-คะแนน'!$C27="","",IF('ชื่อ-คะแนน'!$D27="ออก","",IF('ชื่อ-คะแนน'!$D27="ย้าย","",IF('ชื่อ-คะแนน'!$D27="พัก","",IF(S$6="?",S$6,S$6)))))</f>
        <v>0</v>
      </c>
      <c r="T28" s="797">
        <f>IF('ชื่อ-คะแนน'!$C27="","",IF('ชื่อ-คะแนน'!$D27="ออก","",IF('ชื่อ-คะแนน'!$D27="ย้าย","",IF('ชื่อ-คะแนน'!$D27="พัก","",IF(T$6="?",T$6,T$6)))))</f>
        <v>0</v>
      </c>
      <c r="U28" s="797">
        <f>IF('ชื่อ-คะแนน'!$C27="","",IF('ชื่อ-คะแนน'!$D27="ออก","",IF('ชื่อ-คะแนน'!$D27="ย้าย","",IF('ชื่อ-คะแนน'!$D27="พัก","",IF(U$6="?",U$6,U$6)))))</f>
        <v>0</v>
      </c>
      <c r="V28" s="798">
        <f>IF('ชื่อ-คะแนน'!$C27="","",IF('ชื่อ-คะแนน'!$D27="ออก","",IF('ชื่อ-คะแนน'!$D27="ย้าย","",IF('ชื่อ-คะแนน'!$D27="พัก","",IF(V$6="?",V$6,V$6)))))</f>
        <v>0</v>
      </c>
      <c r="W28" s="799"/>
      <c r="X28" s="796">
        <f>IF('ชื่อ-คะแนน'!$C27="","",IF('ชื่อ-คะแนน'!$D27="ออก","",IF('ชื่อ-คะแนน'!$D27="ย้าย","",IF('ชื่อ-คะแนน'!$D27="พัก","",IF(X$6="?",X$6,X$6)))))</f>
        <v>0</v>
      </c>
      <c r="Y28" s="797">
        <f>IF('ชื่อ-คะแนน'!$C27="","",IF('ชื่อ-คะแนน'!$D27="ออก","",IF('ชื่อ-คะแนน'!$D27="ย้าย","",IF('ชื่อ-คะแนน'!$D27="พัก","",IF(Y$6="?",Y$6,Y$6)))))</f>
        <v>0</v>
      </c>
      <c r="Z28" s="797">
        <f>IF('ชื่อ-คะแนน'!$C27="","",IF('ชื่อ-คะแนน'!$D27="ออก","",IF('ชื่อ-คะแนน'!$D27="ย้าย","",IF('ชื่อ-คะแนน'!$D27="พัก","",IF(Z$6="?",Z$6,Z$6)))))</f>
        <v>0</v>
      </c>
      <c r="AA28" s="797">
        <f>IF('ชื่อ-คะแนน'!$C27="","",IF('ชื่อ-คะแนน'!$D27="ออก","",IF('ชื่อ-คะแนน'!$D27="ย้าย","",IF('ชื่อ-คะแนน'!$D27="พัก","",IF(AA$6="?",AA$6,AA$6)))))</f>
        <v>0</v>
      </c>
      <c r="AB28" s="798">
        <f>IF('ชื่อ-คะแนน'!$C27="","",IF('ชื่อ-คะแนน'!$D27="ออก","",IF('ชื่อ-คะแนน'!$D27="ย้าย","",IF('ชื่อ-คะแนน'!$D27="พัก","",IF(AB$6="?",AB$6,AB$6)))))</f>
        <v>0</v>
      </c>
      <c r="AC28" s="799"/>
      <c r="AD28" s="796">
        <f>IF('ชื่อ-คะแนน'!$C27="","",IF('ชื่อ-คะแนน'!$D27="ออก","",IF('ชื่อ-คะแนน'!$D27="ย้าย","",IF('ชื่อ-คะแนน'!$D27="พัก","",IF(AD$6="?",AD$6,AD$6)))))</f>
        <v>0</v>
      </c>
      <c r="AE28" s="797">
        <f>IF('ชื่อ-คะแนน'!$C27="","",IF('ชื่อ-คะแนน'!$D27="ออก","",IF('ชื่อ-คะแนน'!$D27="ย้าย","",IF('ชื่อ-คะแนน'!$D27="พัก","",IF(AE$6="?",AE$6,AE$6)))))</f>
        <v>0</v>
      </c>
      <c r="AF28" s="797">
        <f>IF('ชื่อ-คะแนน'!$C27="","",IF('ชื่อ-คะแนน'!$D27="ออก","",IF('ชื่อ-คะแนน'!$D27="ย้าย","",IF('ชื่อ-คะแนน'!$D27="พัก","",IF(AF$6="?",AF$6,AF$6)))))</f>
        <v>0</v>
      </c>
      <c r="AG28" s="797">
        <f>IF('ชื่อ-คะแนน'!$C27="","",IF('ชื่อ-คะแนน'!$D27="ออก","",IF('ชื่อ-คะแนน'!$D27="ย้าย","",IF('ชื่อ-คะแนน'!$D27="พัก","",IF($AG$6="?",$AG$6,$AG$6)))))</f>
        <v>0</v>
      </c>
      <c r="AH28" s="798">
        <f>IF('ชื่อ-คะแนน'!$C27="","",IF('ชื่อ-คะแนน'!$D27="ออก","",IF('ชื่อ-คะแนน'!$D27="ย้าย","",IF('ชื่อ-คะแนน'!$D27="พัก","",IF($AH$6="?",$AH$6,$AH$6)))))</f>
        <v>0</v>
      </c>
      <c r="AI28" s="799"/>
      <c r="AJ28" s="796">
        <f>IF('ชื่อ-คะแนน'!$C27="","",IF('ชื่อ-คะแนน'!$D27="ออก","",IF('ชื่อ-คะแนน'!$D27="ย้าย","",IF('ชื่อ-คะแนน'!$D27="พัก","",IF($AJ$6="?",$AJ$6,$AJ$6)))))</f>
        <v>0</v>
      </c>
      <c r="AK28" s="797">
        <f>IF('ชื่อ-คะแนน'!$C27="","",IF('ชื่อ-คะแนน'!$D27="ออก","",IF('ชื่อ-คะแนน'!$D27="ย้าย","",IF('ชื่อ-คะแนน'!$D27="พัก","",IF($AK$6="?",$AK$6,$AK$6)))))</f>
        <v>0</v>
      </c>
      <c r="AL28" s="797">
        <f>IF('ชื่อ-คะแนน'!$C27="","",IF('ชื่อ-คะแนน'!$D27="ออก","",IF('ชื่อ-คะแนน'!$D27="ย้าย","",IF('ชื่อ-คะแนน'!$D27="พัก","",IF($AL$6="?",$AL$6,$AL$6)))))</f>
        <v>0</v>
      </c>
      <c r="AM28" s="797">
        <f>IF('ชื่อ-คะแนน'!$C27="","",IF('ชื่อ-คะแนน'!$D27="ออก","",IF('ชื่อ-คะแนน'!$D27="ย้าย","",IF('ชื่อ-คะแนน'!$D27="พัก","",IF($AM$6="?",$AM$6,$AM$6)))))</f>
        <v>0</v>
      </c>
      <c r="AN28" s="798">
        <f>IF('ชื่อ-คะแนน'!$C27="","",IF('ชื่อ-คะแนน'!$D27="ออก","",IF('ชื่อ-คะแนน'!$D27="ย้าย","",IF('ชื่อ-คะแนน'!$D27="พัก","",IF($AN$6="?",$AN$6,$AN$6)))))</f>
        <v>0</v>
      </c>
      <c r="AO28" s="799"/>
      <c r="AP28" s="796">
        <f>IF('ชื่อ-คะแนน'!$C27="","",IF('ชื่อ-คะแนน'!$D27="ออก","",IF('ชื่อ-คะแนน'!$D27="ย้าย","",IF('ชื่อ-คะแนน'!$D27="พัก","",IF($AP$6="?",$AP$6,$AP$6)))))</f>
        <v>0</v>
      </c>
      <c r="AQ28" s="797">
        <f>IF('ชื่อ-คะแนน'!$C27="","",IF('ชื่อ-คะแนน'!$D27="ออก","",IF('ชื่อ-คะแนน'!$D27="ย้าย","",IF('ชื่อ-คะแนน'!$D27="พัก","",IF($AQ$6="?",$AQ$6,$AQ$6)))))</f>
        <v>0</v>
      </c>
      <c r="AR28" s="797">
        <f>IF('ชื่อ-คะแนน'!$C27="","",IF('ชื่อ-คะแนน'!$D27="ออก","",IF('ชื่อ-คะแนน'!$D27="ย้าย","",IF('ชื่อ-คะแนน'!$D27="พัก","",IF($AR$6="?",$AR$6,$AR$6)))))</f>
        <v>0</v>
      </c>
      <c r="AS28" s="797">
        <f>IF('ชื่อ-คะแนน'!$C27="","",IF('ชื่อ-คะแนน'!$D27="ออก","",IF('ชื่อ-คะแนน'!$D27="ย้าย","",IF('ชื่อ-คะแนน'!$D27="พัก","",IF($AS$6="?",$AS$6,$AS$6)))))</f>
        <v>0</v>
      </c>
      <c r="AT28" s="798">
        <f>IF('ชื่อ-คะแนน'!$C27="","",IF('ชื่อ-คะแนน'!$D27="ออก","",IF('ชื่อ-คะแนน'!$D27="ย้าย","",IF('ชื่อ-คะแนน'!$D27="พัก","",IF($AT$6="?",$AT$6,$AT$6)))))</f>
        <v>0</v>
      </c>
      <c r="AU28" s="799"/>
      <c r="AV28" s="796">
        <f>IF('ชื่อ-คะแนน'!$C27="","",IF('ชื่อ-คะแนน'!$D27="ออก","",IF('ชื่อ-คะแนน'!$D27="ย้าย","",IF('ชื่อ-คะแนน'!$D27="พัก","",IF($AV$6="?",$AV$6,$AV$6)))))</f>
        <v>0</v>
      </c>
      <c r="AW28" s="797">
        <f>IF('ชื่อ-คะแนน'!$C27="","",IF('ชื่อ-คะแนน'!$D27="ออก","",IF('ชื่อ-คะแนน'!$D27="ย้าย","",IF('ชื่อ-คะแนน'!$D27="พัก","",IF($AW$6="?",$AW$6,$AW$6)))))</f>
        <v>0</v>
      </c>
      <c r="AX28" s="797">
        <f>IF('ชื่อ-คะแนน'!$C27="","",IF('ชื่อ-คะแนน'!$D27="ออก","",IF('ชื่อ-คะแนน'!$D27="ย้าย","",IF('ชื่อ-คะแนน'!$D27="พัก","",IF($AX$6="?",$AX$6,$AX$6)))))</f>
        <v>0</v>
      </c>
      <c r="AY28" s="797">
        <f>IF('ชื่อ-คะแนน'!$C27="","",IF('ชื่อ-คะแนน'!$D27="ออก","",IF('ชื่อ-คะแนน'!$D27="ย้าย","",IF('ชื่อ-คะแนน'!$D27="พัก","",IF($AY$6="?",$AY$6,$AY$6)))))</f>
        <v>0</v>
      </c>
      <c r="AZ28" s="798">
        <f>IF('ชื่อ-คะแนน'!$C27="","",IF('ชื่อ-คะแนน'!$D27="ออก","",IF('ชื่อ-คะแนน'!$D27="ย้าย","",IF('ชื่อ-คะแนน'!$D27="พัก","",IF($AZ$6="?",$AZ$6,$AZ$6)))))</f>
        <v>0</v>
      </c>
      <c r="BA28" s="799"/>
      <c r="BB28" s="1419">
        <f>IF('ชื่อ-คะแนน'!$C27="","",IF('ชื่อ-คะแนน'!$D27="ออก","",IF('ชื่อ-คะแนน'!$D27="ย้าย","",IF('ชื่อ-คะแนน'!$D27="พัก","",IF($BB$6="?",$BB$6,$BB$6)))))</f>
        <v>0</v>
      </c>
      <c r="BC28" s="1420">
        <f>IF('ชื่อ-คะแนน'!$C27="","",IF('ชื่อ-คะแนน'!$D27="ออก","",IF('ชื่อ-คะแนน'!$D27="ย้าย","",IF('ชื่อ-คะแนน'!$D27="พัก","",IF($BC$6="?",$BC$6,$BC$6)))))</f>
        <v>0</v>
      </c>
      <c r="BD28" s="1420">
        <f>IF('ชื่อ-คะแนน'!$C27="","",IF('ชื่อ-คะแนน'!$D27="ออก","",IF('ชื่อ-คะแนน'!$D27="ย้าย","",IF('ชื่อ-คะแนน'!$D27="พัก","",IF($BD$6="?",$BD$6,$BD$6)))))</f>
        <v>0</v>
      </c>
      <c r="BE28" s="1420">
        <f>IF('ชื่อ-คะแนน'!$C27="","",IF('ชื่อ-คะแนน'!$D27="ออก","",IF('ชื่อ-คะแนน'!$D27="ย้าย","",IF('ชื่อ-คะแนน'!$D27="พัก","",IF($BE$6="?",$BE$6,$BE$6)))))</f>
        <v>0</v>
      </c>
      <c r="BF28" s="1421">
        <f>IF('ชื่อ-คะแนน'!$C27="","",IF('ชื่อ-คะแนน'!$D27="ออก","",IF('ชื่อ-คะแนน'!$D27="ย้าย","",IF('ชื่อ-คะแนน'!$D27="พัก","",IF($BF$6="?",$BF$6,$BF$6)))))</f>
        <v>0</v>
      </c>
      <c r="BG28" s="799"/>
      <c r="BH28" s="800">
        <f>IF('ชื่อ-คะแนน'!$C27="","",IF('ชื่อ-คะแนน'!$D27="ออก","",IF('ชื่อ-คะแนน'!$D27="ย้าย","",IF('ชื่อ-คะแนน'!$D27="พัก","",IF($BH$6="?",$BH$6,$BH$6)))))</f>
        <v>0</v>
      </c>
      <c r="BI28" s="801">
        <f>IF('ชื่อ-คะแนน'!$C27="","",IF('ชื่อ-คะแนน'!$D27="ออก","",IF('ชื่อ-คะแนน'!$D27="ย้าย","",IF('ชื่อ-คะแนน'!$D27="พัก","",IF($BI$6="?",$BI$6,$BI$6)))))</f>
        <v>0</v>
      </c>
      <c r="BJ28" s="801">
        <f>IF('ชื่อ-คะแนน'!$C27="","",IF('ชื่อ-คะแนน'!$D27="ออก","",IF('ชื่อ-คะแนน'!$D27="ย้าย","",IF('ชื่อ-คะแนน'!$D27="พัก","",IF($BJ$6="?",$BJ$6,$BJ$6)))))</f>
        <v>0</v>
      </c>
      <c r="BK28" s="801">
        <f>IF('ชื่อ-คะแนน'!$C27="","",IF('ชื่อ-คะแนน'!$D27="ออก","",IF('ชื่อ-คะแนน'!$D27="ย้าย","",IF('ชื่อ-คะแนน'!$D27="พัก","",IF($BK$6="?",$BK$6,$BK$6)))))</f>
        <v>0</v>
      </c>
      <c r="BL28" s="802">
        <f>IF('ชื่อ-คะแนน'!$C27="","",IF('ชื่อ-คะแนน'!$D27="ออก","",IF('ชื่อ-คะแนน'!$D27="ย้าย","",IF('ชื่อ-คะแนน'!$D27="พัก","",IF($BL$6="?",$BL$6,$BL$6)))))</f>
        <v>0</v>
      </c>
      <c r="BM28" s="799"/>
      <c r="BN28" s="796">
        <f>IF('ชื่อ-คะแนน'!$C27="","",IF('ชื่อ-คะแนน'!$D27="ออก","",IF('ชื่อ-คะแนน'!$D27="ย้าย","",IF('ชื่อ-คะแนน'!$D27="พัก","",IF($BN$6="?",$BN$6,$BN$6)))))</f>
        <v>0</v>
      </c>
      <c r="BO28" s="797">
        <f>IF('ชื่อ-คะแนน'!$C27="","",IF('ชื่อ-คะแนน'!$D27="ออก","",IF('ชื่อ-คะแนน'!$D27="ย้าย","",IF('ชื่อ-คะแนน'!$D27="พัก","",IF($BO$6="?",$BO$6,$BO$6)))))</f>
        <v>0</v>
      </c>
      <c r="BP28" s="797">
        <f>IF('ชื่อ-คะแนน'!$C27="","",IF('ชื่อ-คะแนน'!$D27="ออก","",IF('ชื่อ-คะแนน'!$D27="ย้าย","",IF('ชื่อ-คะแนน'!$D27="พัก","",IF($BP$6="?",$BP$6,$BP$6)))))</f>
        <v>0</v>
      </c>
      <c r="BQ28" s="797">
        <f>IF('ชื่อ-คะแนน'!$C27="","",IF('ชื่อ-คะแนน'!$D27="ออก","",IF('ชื่อ-คะแนน'!$D27="ย้าย","",IF('ชื่อ-คะแนน'!$D27="พัก","",IF($BQ$6="?",$BQ$6,$BQ$6)))))</f>
        <v>0</v>
      </c>
      <c r="BR28" s="798">
        <f>IF('ชื่อ-คะแนน'!$C27="","",IF('ชื่อ-คะแนน'!$D27="ออก","",IF('ชื่อ-คะแนน'!$D27="ย้าย","",IF('ชื่อ-คะแนน'!$D27="พัก","",IF($BR$6="?",$BR$6,$BR$6)))))</f>
        <v>0</v>
      </c>
      <c r="BS28" s="799"/>
      <c r="BT28" s="796">
        <f>IF('ชื่อ-คะแนน'!$C27="","",IF('ชื่อ-คะแนน'!$D27="ออก","",IF('ชื่อ-คะแนน'!$D27="ย้าย","",IF('ชื่อ-คะแนน'!$D27="พัก","",IF($BT$6="?",$BT$6,$BT$6)))))</f>
        <v>0</v>
      </c>
      <c r="BU28" s="797">
        <f>IF('ชื่อ-คะแนน'!$C27="","",IF('ชื่อ-คะแนน'!$D27="ออก","",IF('ชื่อ-คะแนน'!$D27="ย้าย","",IF('ชื่อ-คะแนน'!$D27="พัก","",IF($BU$6="?",$BU$6,$BU$6)))))</f>
        <v>0</v>
      </c>
      <c r="BV28" s="797">
        <f>IF('ชื่อ-คะแนน'!$C27="","",IF('ชื่อ-คะแนน'!$D27="ออก","",IF('ชื่อ-คะแนน'!$D27="ย้าย","",IF('ชื่อ-คะแนน'!$D27="พัก","",IF($BV$6="?",$BV$6,$BV$6)))))</f>
        <v>0</v>
      </c>
      <c r="BW28" s="797">
        <f>IF('ชื่อ-คะแนน'!$C27="","",IF('ชื่อ-คะแนน'!$D27="ออก","",IF('ชื่อ-คะแนน'!$D27="ย้าย","",IF('ชื่อ-คะแนน'!$D27="พัก","",IF($BW$6="?",$BW$6,$BW$6)))))</f>
        <v>0</v>
      </c>
      <c r="BX28" s="798">
        <f>IF('ชื่อ-คะแนน'!$C27="","",IF('ชื่อ-คะแนน'!$D27="ออก","",IF('ชื่อ-คะแนน'!$D27="ย้าย","",IF('ชื่อ-คะแนน'!$D27="พัก","",IF($BX$6="?",$BX$6,$BX$6)))))</f>
        <v>0</v>
      </c>
      <c r="BY28" s="799"/>
      <c r="BZ28" s="796">
        <f>IF('ชื่อ-คะแนน'!$C27="","",IF('ชื่อ-คะแนน'!$D27="ออก","",IF('ชื่อ-คะแนน'!$D27="ย้าย","",IF('ชื่อ-คะแนน'!$D27="พัก","",IF($BZ$6="?",$BZ$6,$BZ$6)))))</f>
        <v>0</v>
      </c>
      <c r="CA28" s="797">
        <f>IF('ชื่อ-คะแนน'!$C27="","",IF('ชื่อ-คะแนน'!$D27="ออก","",IF('ชื่อ-คะแนน'!$D27="ย้าย","",IF('ชื่อ-คะแนน'!$D27="พัก","",IF($CA$6="?",$CA$6,$CA$6)))))</f>
        <v>0</v>
      </c>
      <c r="CB28" s="797">
        <f>IF('ชื่อ-คะแนน'!$C27="","",IF('ชื่อ-คะแนน'!$D27="ออก","",IF('ชื่อ-คะแนน'!$D27="ย้าย","",IF('ชื่อ-คะแนน'!$D27="พัก","",IF($CB$6="?",$CB$6,$CB$6)))))</f>
        <v>0</v>
      </c>
      <c r="CC28" s="797">
        <f>IF('ชื่อ-คะแนน'!$C27="","",IF('ชื่อ-คะแนน'!$D27="ออก","",IF('ชื่อ-คะแนน'!$D27="ย้าย","",IF('ชื่อ-คะแนน'!$D27="พัก","",IF($CC$6="?",$CC$6,$CC$6)))))</f>
        <v>0</v>
      </c>
      <c r="CD28" s="798">
        <f>IF('ชื่อ-คะแนน'!$C27="","",IF('ชื่อ-คะแนน'!$D27="ออก","",IF('ชื่อ-คะแนน'!$D27="ย้าย","",IF('ชื่อ-คะแนน'!$D27="พัก","",IF($CD$6="?",$CD$6,$CD$6)))))</f>
        <v>0</v>
      </c>
      <c r="CE28" s="799"/>
      <c r="CF28" s="796">
        <f>IF('ชื่อ-คะแนน'!$C27="","",IF('ชื่อ-คะแนน'!$D27="ออก","",IF('ชื่อ-คะแนน'!$D27="ย้าย","",IF('ชื่อ-คะแนน'!$D27="พัก","",IF($CF$6="?",$CF$6,$CF$6)))))</f>
        <v>0</v>
      </c>
      <c r="CG28" s="797">
        <f>IF('ชื่อ-คะแนน'!$C27="","",IF('ชื่อ-คะแนน'!$D27="ออก","",IF('ชื่อ-คะแนน'!$D27="ย้าย","",IF('ชื่อ-คะแนน'!$D27="พัก","",IF($CG$6="?",$CG$6,$CG$6)))))</f>
        <v>0</v>
      </c>
      <c r="CH28" s="797">
        <f>IF('ชื่อ-คะแนน'!$C27="","",IF('ชื่อ-คะแนน'!$D27="ออก","",IF('ชื่อ-คะแนน'!$D27="ย้าย","",IF('ชื่อ-คะแนน'!$D27="พัก","",IF($CH$6="?",$CH$6,$CH$6)))))</f>
        <v>0</v>
      </c>
      <c r="CI28" s="797">
        <f>IF('ชื่อ-คะแนน'!$C27="","",IF('ชื่อ-คะแนน'!$D27="ออก","",IF('ชื่อ-คะแนน'!$D27="ย้าย","",IF('ชื่อ-คะแนน'!$D27="พัก","",IF($CI$6="?",$CI$6,$CI$6)))))</f>
        <v>0</v>
      </c>
      <c r="CJ28" s="798">
        <f>IF('ชื่อ-คะแนน'!$C27="","",IF('ชื่อ-คะแนน'!$D27="ออก","",IF('ชื่อ-คะแนน'!$D27="ย้าย","",IF('ชื่อ-คะแนน'!$D27="พัก","",IF($CJ$6="?",$CJ$6,$CJ$6)))))</f>
        <v>0</v>
      </c>
      <c r="CK28" s="799"/>
      <c r="CL28" s="796">
        <f>IF('ชื่อ-คะแนน'!$C27="","",IF('ชื่อ-คะแนน'!$D27="ออก","",IF('ชื่อ-คะแนน'!$D27="ย้าย","",IF('ชื่อ-คะแนน'!$D27="พัก","",IF($CL$6="?",$CL$6,$CL$6)))))</f>
        <v>0</v>
      </c>
      <c r="CM28" s="797">
        <f>IF('ชื่อ-คะแนน'!$C27="","",IF('ชื่อ-คะแนน'!$D27="ออก","",IF('ชื่อ-คะแนน'!$D27="ย้าย","",IF('ชื่อ-คะแนน'!$D27="พัก","",IF($CM$6="?",$CM$6,$CM$6)))))</f>
        <v>0</v>
      </c>
      <c r="CN28" s="797">
        <f>IF('ชื่อ-คะแนน'!$C27="","",IF('ชื่อ-คะแนน'!$D27="ออก","",IF('ชื่อ-คะแนน'!$D27="ย้าย","",IF('ชื่อ-คะแนน'!$D27="พัก","",IF($CN$6="?",$CN$6,$CN$6)))))</f>
        <v>0</v>
      </c>
      <c r="CO28" s="797">
        <f>IF('ชื่อ-คะแนน'!$C27="","",IF('ชื่อ-คะแนน'!$D27="ออก","",IF('ชื่อ-คะแนน'!$D27="ย้าย","",IF('ชื่อ-คะแนน'!$D27="พัก","",IF($CO$6="?",$CO$6,$CO$6)))))</f>
        <v>0</v>
      </c>
      <c r="CP28" s="798">
        <f>IF('ชื่อ-คะแนน'!$C27="","",IF('ชื่อ-คะแนน'!$D27="ออก","",IF('ชื่อ-คะแนน'!$D27="ย้าย","",IF('ชื่อ-คะแนน'!$D27="พัก","",IF($CP$6="?",$CP$6,$CP$6)))))</f>
        <v>0</v>
      </c>
      <c r="CQ28" s="799"/>
      <c r="CR28" s="796">
        <f>IF('ชื่อ-คะแนน'!$C27="","",IF('ชื่อ-คะแนน'!$D27="ออก","",IF('ชื่อ-คะแนน'!$D27="ย้าย","",IF('ชื่อ-คะแนน'!$D27="พัก","",IF($CR$6="?",$CR$6,$CR$6)))))</f>
        <v>0</v>
      </c>
      <c r="CS28" s="797">
        <f>IF('ชื่อ-คะแนน'!$C27="","",IF('ชื่อ-คะแนน'!$D27="ออก","",IF('ชื่อ-คะแนน'!$D27="ย้าย","",IF('ชื่อ-คะแนน'!$D27="พัก","",IF($CS$6="?",$CS$6,$CS$6)))))</f>
        <v>0</v>
      </c>
      <c r="CT28" s="797">
        <f>IF('ชื่อ-คะแนน'!$C27="","",IF('ชื่อ-คะแนน'!$D27="ออก","",IF('ชื่อ-คะแนน'!$D27="ย้าย","",IF('ชื่อ-คะแนน'!$D27="พัก","",IF($CT$6="?",$CT$6,$CT$6)))))</f>
        <v>0</v>
      </c>
      <c r="CU28" s="797">
        <f>IF('ชื่อ-คะแนน'!$C27="","",IF('ชื่อ-คะแนน'!$D27="ออก","",IF('ชื่อ-คะแนน'!$D27="ย้าย","",IF('ชื่อ-คะแนน'!$D27="พัก","",IF($CU$6="?",$CU$6,$CU$6)))))</f>
        <v>0</v>
      </c>
      <c r="CV28" s="798">
        <f>IF('ชื่อ-คะแนน'!$C27="","",IF('ชื่อ-คะแนน'!$D27="ออก","",IF('ชื่อ-คะแนน'!$D27="ย้าย","",IF('ชื่อ-คะแนน'!$D27="พัก","",IF($CV$6="?",$CV$6,$CV$6)))))</f>
        <v>0</v>
      </c>
      <c r="CW28" s="799"/>
      <c r="CX28" s="796">
        <f>IF('ชื่อ-คะแนน'!$C27="","",IF('ชื่อ-คะแนน'!$D27="ออก","",IF('ชื่อ-คะแนน'!$D27="ย้าย","",IF('ชื่อ-คะแนน'!$D27="พัก","",IF($CX$6="?",$CX$6,$CX$6)))))</f>
        <v>0</v>
      </c>
      <c r="CY28" s="797">
        <f>IF('ชื่อ-คะแนน'!$C27="","",IF('ชื่อ-คะแนน'!$D27="ออก","",IF('ชื่อ-คะแนน'!$D27="ย้าย","",IF('ชื่อ-คะแนน'!$D27="พัก","",IF($CY$6="?",$CY$6,$CY$6)))))</f>
        <v>0</v>
      </c>
      <c r="CZ28" s="797">
        <f>IF('ชื่อ-คะแนน'!$C27="","",IF('ชื่อ-คะแนน'!$D27="ออก","",IF('ชื่อ-คะแนน'!$D27="ย้าย","",IF('ชื่อ-คะแนน'!$D27="พัก","",IF($CZ$6="?",$CZ$6,$CZ$6)))))</f>
        <v>0</v>
      </c>
      <c r="DA28" s="797">
        <f>IF('ชื่อ-คะแนน'!$C27="","",IF('ชื่อ-คะแนน'!$D27="ออก","",IF('ชื่อ-คะแนน'!$D27="ย้าย","",IF('ชื่อ-คะแนน'!$D27="พัก","",IF($DA$6="?",$DA$6,$DA$6)))))</f>
        <v>0</v>
      </c>
      <c r="DB28" s="798">
        <f>IF('ชื่อ-คะแนน'!$C27="","",IF('ชื่อ-คะแนน'!$D27="ออก","",IF('ชื่อ-คะแนน'!$D27="ย้าย","",IF('ชื่อ-คะแนน'!$D27="พัก","",IF($DB$6="?",$DB$6,$DB$6)))))</f>
        <v>0</v>
      </c>
      <c r="DC28" s="799"/>
      <c r="DD28" s="1419">
        <f>IF('ชื่อ-คะแนน'!$C27="","",IF('ชื่อ-คะแนน'!$D27="ออก","",IF('ชื่อ-คะแนน'!$D27="ย้าย","",IF('ชื่อ-คะแนน'!$D27="พัก","",IF($DD$6="?",$DD$6,$DD$6)))))</f>
        <v>0</v>
      </c>
      <c r="DE28" s="1420">
        <f>IF('ชื่อ-คะแนน'!$C27="","",IF('ชื่อ-คะแนน'!$D27="ออก","",IF('ชื่อ-คะแนน'!$D27="ย้าย","",IF('ชื่อ-คะแนน'!$D27="พัก","",IF($DE$6="?",$DE$6,$DE$6)))))</f>
        <v>0</v>
      </c>
      <c r="DF28" s="1420">
        <f>IF('ชื่อ-คะแนน'!$C27="","",IF('ชื่อ-คะแนน'!$D27="ออก","",IF('ชื่อ-คะแนน'!$D27="ย้าย","",IF('ชื่อ-คะแนน'!$D27="พัก","",IF($DF$6="?",$DF$6,$DF$6)))))</f>
        <v>0</v>
      </c>
      <c r="DG28" s="1420">
        <f>IF('ชื่อ-คะแนน'!$C27="","",IF('ชื่อ-คะแนน'!$D27="ออก","",IF('ชื่อ-คะแนน'!$D27="ย้าย","",IF('ชื่อ-คะแนน'!$D27="พัก","",IF($DG$6="?",$DG$6,$DG$6)))))</f>
        <v>0</v>
      </c>
      <c r="DH28" s="1421">
        <f>IF('ชื่อ-คะแนน'!$C27="","",IF('ชื่อ-คะแนน'!$D27="ออก","",IF('ชื่อ-คะแนน'!$D27="ย้าย","",IF('ชื่อ-คะแนน'!$D27="พัก","",IF($DH$6="?",$DH$6,$DH$6)))))</f>
        <v>0</v>
      </c>
      <c r="DI28" s="799"/>
      <c r="DJ28" s="796">
        <f>IF('ชื่อ-คะแนน'!$C27="","",IF('ชื่อ-คะแนน'!$D27="ออก","",IF('ชื่อ-คะแนน'!$D27="ย้าย","",IF('ชื่อ-คะแนน'!$D27="พัก","",IF($DJ$6="?",$DJ$6,$DJ$6)))))</f>
        <v>0</v>
      </c>
      <c r="DK28" s="797">
        <f>IF('ชื่อ-คะแนน'!$C27="","",IF('ชื่อ-คะแนน'!$D27="ออก","",IF('ชื่อ-คะแนน'!$D27="ย้าย","",IF('ชื่อ-คะแนน'!$D27="พัก","",IF($DK$6="?",$DK$6,$DK$6)))))</f>
        <v>0</v>
      </c>
      <c r="DL28" s="797">
        <f>IF('ชื่อ-คะแนน'!$C27="","",IF('ชื่อ-คะแนน'!$D27="ออก","",IF('ชื่อ-คะแนน'!$D27="ย้าย","",IF('ชื่อ-คะแนน'!$D27="พัก","",IF($DL$6="?",$DL$6,$DL$6)))))</f>
        <v>0</v>
      </c>
      <c r="DM28" s="797">
        <f>IF('ชื่อ-คะแนน'!$C27="","",IF('ชื่อ-คะแนน'!$D27="ออก","",IF('ชื่อ-คะแนน'!$D27="ย้าย","",IF('ชื่อ-คะแนน'!$D27="พัก","",IF($DM$6="?",$DM$6,$DM$6)))))</f>
        <v>0</v>
      </c>
      <c r="DN28" s="798">
        <f>IF('ชื่อ-คะแนน'!$C27="","",IF('ชื่อ-คะแนน'!$D27="ออก","",IF('ชื่อ-คะแนน'!$D27="ย้าย","",IF('ชื่อ-คะแนน'!$D27="พัก","",IF($DN$6="?",$DN$6,$DN$6)))))</f>
        <v>0</v>
      </c>
      <c r="DO28" s="799"/>
      <c r="DP28" s="800">
        <f>IF('ชื่อ-คะแนน'!$C27="","",IF('ชื่อ-คะแนน'!$D27="ออก","",IF('ชื่อ-คะแนน'!$D27="ย้าย","",IF('ชื่อ-คะแนน'!$D27="พัก","",IF($DP$6="?",$DP$6,$DP$6)))))</f>
        <v>0</v>
      </c>
      <c r="DQ28" s="801">
        <f>IF('ชื่อ-คะแนน'!$C27="","",IF('ชื่อ-คะแนน'!$D27="ออก","",IF('ชื่อ-คะแนน'!$D27="ย้าย","",IF('ชื่อ-คะแนน'!$D27="พัก","",IF($DQ$6="?",$DQ$6,$DQ$6)))))</f>
        <v>0</v>
      </c>
      <c r="DR28" s="801">
        <f>IF('ชื่อ-คะแนน'!$C27="","",IF('ชื่อ-คะแนน'!$D27="ออก","",IF('ชื่อ-คะแนน'!$D27="ย้าย","",IF('ชื่อ-คะแนน'!$D27="พัก","",IF($DR$6="?",$DR$6,$DR$6)))))</f>
        <v>0</v>
      </c>
      <c r="DS28" s="801">
        <f>IF('ชื่อ-คะแนน'!$C27="","",IF('ชื่อ-คะแนน'!$D27="ออก","",IF('ชื่อ-คะแนน'!$D27="ย้าย","",IF('ชื่อ-คะแนน'!$D27="พัก","",IF($DS$6="?",$DS$6,$DS$6)))))</f>
        <v>0</v>
      </c>
      <c r="DT28" s="802">
        <f>IF('ชื่อ-คะแนน'!$C27="","",IF('ชื่อ-คะแนน'!$D27="ออก","",IF('ชื่อ-คะแนน'!$D27="ย้าย","",IF('ชื่อ-คะแนน'!$D27="พัก","",IF($DT$6="?",$DT$6,$DT$6)))))</f>
        <v>0</v>
      </c>
      <c r="DU28" s="799"/>
      <c r="DV28" s="796">
        <f>IF('ชื่อ-คะแนน'!$C27="","",IF('ชื่อ-คะแนน'!$D27="ออก","",IF('ชื่อ-คะแนน'!$D27="ย้าย","",IF('ชื่อ-คะแนน'!$D27="พัก","",IF($DV$6="?",$DV$6,$DV$6)))))</f>
        <v>0</v>
      </c>
      <c r="DW28" s="797">
        <f>IF('ชื่อ-คะแนน'!$C27="","",IF('ชื่อ-คะแนน'!$D27="ออก","",IF('ชื่อ-คะแนน'!$D27="ย้าย","",IF('ชื่อ-คะแนน'!$D27="พัก","",IF($DW$6="?",$DW$6,$DW$6)))))</f>
        <v>0</v>
      </c>
      <c r="DX28" s="797">
        <f>IF('ชื่อ-คะแนน'!$C27="","",IF('ชื่อ-คะแนน'!$D27="ออก","",IF('ชื่อ-คะแนน'!$D27="ย้าย","",IF('ชื่อ-คะแนน'!$D27="พัก","",IF($DX$6="?",$DX$6,$DX$6)))))</f>
        <v>0</v>
      </c>
      <c r="DY28" s="797">
        <f>IF('ชื่อ-คะแนน'!$C27="","",IF('ชื่อ-คะแนน'!$D27="ออก","",IF('ชื่อ-คะแนน'!$D27="ย้าย","",IF('ชื่อ-คะแนน'!$D27="พัก","",IF($DY$6="?",$DY$6,$DY$6)))))</f>
        <v>0</v>
      </c>
      <c r="DZ28" s="798">
        <f>IF('ชื่อ-คะแนน'!$C27="","",IF('ชื่อ-คะแนน'!$D27="ออก","",IF('ชื่อ-คะแนน'!$D27="ย้าย","",IF('ชื่อ-คะแนน'!$D27="พัก","",IF($DZ$6="?",$DZ$6,$DZ$6)))))</f>
        <v>0</v>
      </c>
      <c r="EA28" s="799"/>
      <c r="EB28" s="796">
        <f>IF('ชื่อ-คะแนน'!$C27="","",IF('ชื่อ-คะแนน'!$D27="ออก","",IF('ชื่อ-คะแนน'!$D27="ย้าย","",IF('ชื่อ-คะแนน'!$D27="พัก","",IF($EB$6="?",$EB$6,$EB$6)))))</f>
        <v>0</v>
      </c>
      <c r="EC28" s="797">
        <f>IF('ชื่อ-คะแนน'!$C27="","",IF('ชื่อ-คะแนน'!$D27="ออก","",IF('ชื่อ-คะแนน'!$D27="ย้าย","",IF('ชื่อ-คะแนน'!$D27="พัก","",IF($EC$6="?",$EC$6,$EC$6)))))</f>
        <v>0</v>
      </c>
      <c r="ED28" s="797">
        <f>IF('ชื่อ-คะแนน'!$C27="","",IF('ชื่อ-คะแนน'!$D27="ออก","",IF('ชื่อ-คะแนน'!$D27="ย้าย","",IF('ชื่อ-คะแนน'!$D27="พัก","",IF($ED$6="?",$ED$6,$ED$6)))))</f>
        <v>0</v>
      </c>
      <c r="EE28" s="797">
        <f>IF('ชื่อ-คะแนน'!$C27="","",IF('ชื่อ-คะแนน'!$D27="ออก","",IF('ชื่อ-คะแนน'!$D27="ย้าย","",IF('ชื่อ-คะแนน'!$D27="พัก","",IF($EE$6="?",$EE$6,$EE$6)))))</f>
        <v>0</v>
      </c>
      <c r="EF28" s="798">
        <f>IF('ชื่อ-คะแนน'!$C27="","",IF('ชื่อ-คะแนน'!$D27="ออก","",IF('ชื่อ-คะแนน'!$D27="ย้าย","",IF('ชื่อ-คะแนน'!$D27="พัก","",IF($EF$6="?",$EF$6,$EF$6)))))</f>
        <v>0</v>
      </c>
      <c r="EG28" s="803"/>
      <c r="EH28" s="804" t="str">
        <f>IF('ชื่อ-คะแนน'!C27="","",COUNTIF(E28:DZ28,"ป")+COUNTIF(E28:DZ28,"ล")+COUNTIF(E28:DZ28,"ข")+COUNTIF(E28:DZ28,"ร")+COUNTIF(E28:DZ28,"อ")+COUNTIF(E28:DZ28,"ก")+COUNTIF(E28:DZ28,"ฟ")+COUNTIF(E28:DZ28,"ด")+COUNTIF(E28:DZ28,"ย"))&amp;IF('ชื่อ-คะแนน'!C27="","","/")&amp;IF('ชื่อ-คะแนน'!C27="","",SUM($F$6:$DZ$6)-SUM(F28:DZ28))</f>
        <v>0/1</v>
      </c>
      <c r="EI28" s="805">
        <f>IF('ชื่อ-คะแนน'!C27="","",COUNTIF(F28:EF28,"/")+SUM(F28:EF28))</f>
        <v>0</v>
      </c>
      <c r="EJ28" s="758"/>
      <c r="EK28" s="778" t="str">
        <f>IF('ชื่อ-คะแนน'!C27="","",IF(EI28=0,"",IF(EI28&gt;$EI$3-$EI$4,"-",$EI$3-$EI$4-EI28)))</f>
        <v/>
      </c>
      <c r="EL28" s="760" t="str">
        <f>IF('ชื่อ-คะแนน'!C27="","",IF(EI28=0,"",(EI28/$EI$3)*100))</f>
        <v/>
      </c>
      <c r="EM28" s="792" t="str">
        <f t="shared" si="1"/>
        <v>-</v>
      </c>
      <c r="EN28" s="793" t="str">
        <f t="shared" si="2"/>
        <v>-</v>
      </c>
    </row>
    <row r="29" spans="1:149" s="141" customFormat="1" ht="18" customHeight="1" thickBot="1" x14ac:dyDescent="0.55000000000000004">
      <c r="A29" s="142">
        <f>'ชื่อ-คะแนน'!A28</f>
        <v>23</v>
      </c>
      <c r="B29" s="822" t="str">
        <f>'ชื่อ-คะแนน'!B28</f>
        <v>12745</v>
      </c>
      <c r="C29" s="1312" t="str">
        <f>'ชื่อ-คะแนน'!C28</f>
        <v>สามเณร ขวัญชัย  ศรีสุวรรณ</v>
      </c>
      <c r="D29" s="795" t="str">
        <f>'ชื่อ-คะแนน'!D28</f>
        <v>เรียน</v>
      </c>
      <c r="E29" s="781" t="str">
        <f>'ชื่อ-คะแนน'!E28</f>
        <v/>
      </c>
      <c r="F29" s="796">
        <f>IF('ชื่อ-คะแนน'!$C28="","",IF('ชื่อ-คะแนน'!$D28="ออก","",IF('ชื่อ-คะแนน'!$D28="ย้าย","",IF('ชื่อ-คะแนน'!$D28="พัก","",IF(F$6="?",F$6,F$6)))))</f>
        <v>0</v>
      </c>
      <c r="G29" s="797">
        <f>IF('ชื่อ-คะแนน'!C28="","",IF('ชื่อ-คะแนน'!$D28="ออก","",IF('ชื่อ-คะแนน'!$D28="ย้าย","",IF('ชื่อ-คะแนน'!$D28="พัก","",IF(G$6="?",G$6,G$6)))))</f>
        <v>0</v>
      </c>
      <c r="H29" s="797">
        <f>IF('ชื่อ-คะแนน'!C28="","",IF('ชื่อ-คะแนน'!$D28="ออก","",IF('ชื่อ-คะแนน'!$D28="ย้าย","",IF('ชื่อ-คะแนน'!$D28="พัก","",IF(H$6="?",H$6,H$6)))))</f>
        <v>0</v>
      </c>
      <c r="I29" s="797">
        <f>IF('ชื่อ-คะแนน'!G28="","",IF('ชื่อ-คะแนน'!$D28="ออก","",IF('ชื่อ-คะแนน'!$D28="ย้าย","",IF('ชื่อ-คะแนน'!$D28="พัก","",IF(I$6="?",I$6,$I$6)))))</f>
        <v>0</v>
      </c>
      <c r="J29" s="798">
        <f>IF('ชื่อ-คะแนน'!$C28="","",IF('ชื่อ-คะแนน'!$D28="ออก","",IF('ชื่อ-คะแนน'!$D28="ย้าย","",IF('ชื่อ-คะแนน'!$D28="พัก","",IF(J$6="?",J$6,J$6)))))</f>
        <v>0</v>
      </c>
      <c r="K29" s="799"/>
      <c r="L29" s="796">
        <f>IF('ชื่อ-คะแนน'!$C28="","",IF('ชื่อ-คะแนน'!$D28="ออก","",IF('ชื่อ-คะแนน'!$D28="ย้าย","",IF('ชื่อ-คะแนน'!$D28="พัก","",IF(L$6="?",L$6,L$6)))))</f>
        <v>0</v>
      </c>
      <c r="M29" s="797">
        <f>IF('ชื่อ-คะแนน'!$C28="","",IF('ชื่อ-คะแนน'!$D28="ออก","",IF('ชื่อ-คะแนน'!$D28="ย้าย","",IF('ชื่อ-คะแนน'!$D28="พัก","",IF(M$6="?",M$6,M$6)))))</f>
        <v>0</v>
      </c>
      <c r="N29" s="797">
        <f>IF('ชื่อ-คะแนน'!$C28="","",IF('ชื่อ-คะแนน'!$D28="ออก","",IF('ชื่อ-คะแนน'!$D28="ย้าย","",IF('ชื่อ-คะแนน'!$D28="พัก","",IF(N$6="?",N$6,N$6)))))</f>
        <v>0</v>
      </c>
      <c r="O29" s="797">
        <f>IF('ชื่อ-คะแนน'!$C28="","",IF('ชื่อ-คะแนน'!$D28="ออก","",IF('ชื่อ-คะแนน'!$D28="ย้าย","",IF('ชื่อ-คะแนน'!$D28="พัก","",IF(O$6="?",O$6,O$6)))))</f>
        <v>0</v>
      </c>
      <c r="P29" s="798">
        <f>IF('ชื่อ-คะแนน'!$C28="","",IF('ชื่อ-คะแนน'!$D28="ออก","",IF('ชื่อ-คะแนน'!$D28="ย้าย","",IF('ชื่อ-คะแนน'!$D28="พัก","",IF(P$6="?",P$6,P$6)))))</f>
        <v>0</v>
      </c>
      <c r="Q29" s="799"/>
      <c r="R29" s="796">
        <f>IF('ชื่อ-คะแนน'!$C28="","",IF('ชื่อ-คะแนน'!$D28="ออก","",IF('ชื่อ-คะแนน'!$D28="ย้าย","",IF('ชื่อ-คะแนน'!$D28="พัก","",IF(R$6="?",R$6,R$6)))))</f>
        <v>0</v>
      </c>
      <c r="S29" s="797">
        <f>IF('ชื่อ-คะแนน'!$C28="","",IF('ชื่อ-คะแนน'!$D28="ออก","",IF('ชื่อ-คะแนน'!$D28="ย้าย","",IF('ชื่อ-คะแนน'!$D28="พัก","",IF(S$6="?",S$6,S$6)))))</f>
        <v>0</v>
      </c>
      <c r="T29" s="797">
        <f>IF('ชื่อ-คะแนน'!$C28="","",IF('ชื่อ-คะแนน'!$D28="ออก","",IF('ชื่อ-คะแนน'!$D28="ย้าย","",IF('ชื่อ-คะแนน'!$D28="พัก","",IF(T$6="?",T$6,T$6)))))</f>
        <v>0</v>
      </c>
      <c r="U29" s="797">
        <f>IF('ชื่อ-คะแนน'!$C28="","",IF('ชื่อ-คะแนน'!$D28="ออก","",IF('ชื่อ-คะแนน'!$D28="ย้าย","",IF('ชื่อ-คะแนน'!$D28="พัก","",IF(U$6="?",U$6,U$6)))))</f>
        <v>0</v>
      </c>
      <c r="V29" s="798">
        <f>IF('ชื่อ-คะแนน'!$C28="","",IF('ชื่อ-คะแนน'!$D28="ออก","",IF('ชื่อ-คะแนน'!$D28="ย้าย","",IF('ชื่อ-คะแนน'!$D28="พัก","",IF(V$6="?",V$6,V$6)))))</f>
        <v>0</v>
      </c>
      <c r="W29" s="799"/>
      <c r="X29" s="796">
        <f>IF('ชื่อ-คะแนน'!$C28="","",IF('ชื่อ-คะแนน'!$D28="ออก","",IF('ชื่อ-คะแนน'!$D28="ย้าย","",IF('ชื่อ-คะแนน'!$D28="พัก","",IF(X$6="?",X$6,X$6)))))</f>
        <v>0</v>
      </c>
      <c r="Y29" s="797">
        <f>IF('ชื่อ-คะแนน'!$C28="","",IF('ชื่อ-คะแนน'!$D28="ออก","",IF('ชื่อ-คะแนน'!$D28="ย้าย","",IF('ชื่อ-คะแนน'!$D28="พัก","",IF(Y$6="?",Y$6,Y$6)))))</f>
        <v>0</v>
      </c>
      <c r="Z29" s="797">
        <f>IF('ชื่อ-คะแนน'!$C28="","",IF('ชื่อ-คะแนน'!$D28="ออก","",IF('ชื่อ-คะแนน'!$D28="ย้าย","",IF('ชื่อ-คะแนน'!$D28="พัก","",IF(Z$6="?",Z$6,Z$6)))))</f>
        <v>0</v>
      </c>
      <c r="AA29" s="797">
        <f>IF('ชื่อ-คะแนน'!$C28="","",IF('ชื่อ-คะแนน'!$D28="ออก","",IF('ชื่อ-คะแนน'!$D28="ย้าย","",IF('ชื่อ-คะแนน'!$D28="พัก","",IF(AA$6="?",AA$6,AA$6)))))</f>
        <v>0</v>
      </c>
      <c r="AB29" s="798">
        <f>IF('ชื่อ-คะแนน'!$C28="","",IF('ชื่อ-คะแนน'!$D28="ออก","",IF('ชื่อ-คะแนน'!$D28="ย้าย","",IF('ชื่อ-คะแนน'!$D28="พัก","",IF(AB$6="?",AB$6,AB$6)))))</f>
        <v>0</v>
      </c>
      <c r="AC29" s="799"/>
      <c r="AD29" s="796">
        <f>IF('ชื่อ-คะแนน'!$C28="","",IF('ชื่อ-คะแนน'!$D28="ออก","",IF('ชื่อ-คะแนน'!$D28="ย้าย","",IF('ชื่อ-คะแนน'!$D28="พัก","",IF(AD$6="?",AD$6,AD$6)))))</f>
        <v>0</v>
      </c>
      <c r="AE29" s="797">
        <f>IF('ชื่อ-คะแนน'!$C28="","",IF('ชื่อ-คะแนน'!$D28="ออก","",IF('ชื่อ-คะแนน'!$D28="ย้าย","",IF('ชื่อ-คะแนน'!$D28="พัก","",IF(AE$6="?",AE$6,AE$6)))))</f>
        <v>0</v>
      </c>
      <c r="AF29" s="797">
        <f>IF('ชื่อ-คะแนน'!$C28="","",IF('ชื่อ-คะแนน'!$D28="ออก","",IF('ชื่อ-คะแนน'!$D28="ย้าย","",IF('ชื่อ-คะแนน'!$D28="พัก","",IF(AF$6="?",AF$6,AF$6)))))</f>
        <v>0</v>
      </c>
      <c r="AG29" s="797">
        <f>IF('ชื่อ-คะแนน'!$C28="","",IF('ชื่อ-คะแนน'!$D28="ออก","",IF('ชื่อ-คะแนน'!$D28="ย้าย","",IF('ชื่อ-คะแนน'!$D28="พัก","",IF($AG$6="?",$AG$6,$AG$6)))))</f>
        <v>0</v>
      </c>
      <c r="AH29" s="798">
        <f>IF('ชื่อ-คะแนน'!$C28="","",IF('ชื่อ-คะแนน'!$D28="ออก","",IF('ชื่อ-คะแนน'!$D28="ย้าย","",IF('ชื่อ-คะแนน'!$D28="พัก","",IF($AH$6="?",$AH$6,$AH$6)))))</f>
        <v>0</v>
      </c>
      <c r="AI29" s="799"/>
      <c r="AJ29" s="796">
        <f>IF('ชื่อ-คะแนน'!$C28="","",IF('ชื่อ-คะแนน'!$D28="ออก","",IF('ชื่อ-คะแนน'!$D28="ย้าย","",IF('ชื่อ-คะแนน'!$D28="พัก","",IF($AJ$6="?",$AJ$6,$AJ$6)))))</f>
        <v>0</v>
      </c>
      <c r="AK29" s="797">
        <f>IF('ชื่อ-คะแนน'!$C28="","",IF('ชื่อ-คะแนน'!$D28="ออก","",IF('ชื่อ-คะแนน'!$D28="ย้าย","",IF('ชื่อ-คะแนน'!$D28="พัก","",IF($AK$6="?",$AK$6,$AK$6)))))</f>
        <v>0</v>
      </c>
      <c r="AL29" s="797">
        <f>IF('ชื่อ-คะแนน'!$C28="","",IF('ชื่อ-คะแนน'!$D28="ออก","",IF('ชื่อ-คะแนน'!$D28="ย้าย","",IF('ชื่อ-คะแนน'!$D28="พัก","",IF($AL$6="?",$AL$6,$AL$6)))))</f>
        <v>0</v>
      </c>
      <c r="AM29" s="797">
        <f>IF('ชื่อ-คะแนน'!$C28="","",IF('ชื่อ-คะแนน'!$D28="ออก","",IF('ชื่อ-คะแนน'!$D28="ย้าย","",IF('ชื่อ-คะแนน'!$D28="พัก","",IF($AM$6="?",$AM$6,$AM$6)))))</f>
        <v>0</v>
      </c>
      <c r="AN29" s="798">
        <f>IF('ชื่อ-คะแนน'!$C28="","",IF('ชื่อ-คะแนน'!$D28="ออก","",IF('ชื่อ-คะแนน'!$D28="ย้าย","",IF('ชื่อ-คะแนน'!$D28="พัก","",IF($AN$6="?",$AN$6,$AN$6)))))</f>
        <v>0</v>
      </c>
      <c r="AO29" s="799"/>
      <c r="AP29" s="796">
        <f>IF('ชื่อ-คะแนน'!$C28="","",IF('ชื่อ-คะแนน'!$D28="ออก","",IF('ชื่อ-คะแนน'!$D28="ย้าย","",IF('ชื่อ-คะแนน'!$D28="พัก","",IF($AP$6="?",$AP$6,$AP$6)))))</f>
        <v>0</v>
      </c>
      <c r="AQ29" s="797">
        <f>IF('ชื่อ-คะแนน'!$C28="","",IF('ชื่อ-คะแนน'!$D28="ออก","",IF('ชื่อ-คะแนน'!$D28="ย้าย","",IF('ชื่อ-คะแนน'!$D28="พัก","",IF($AQ$6="?",$AQ$6,$AQ$6)))))</f>
        <v>0</v>
      </c>
      <c r="AR29" s="797">
        <f>IF('ชื่อ-คะแนน'!$C28="","",IF('ชื่อ-คะแนน'!$D28="ออก","",IF('ชื่อ-คะแนน'!$D28="ย้าย","",IF('ชื่อ-คะแนน'!$D28="พัก","",IF($AR$6="?",$AR$6,$AR$6)))))</f>
        <v>0</v>
      </c>
      <c r="AS29" s="797">
        <f>IF('ชื่อ-คะแนน'!$C28="","",IF('ชื่อ-คะแนน'!$D28="ออก","",IF('ชื่อ-คะแนน'!$D28="ย้าย","",IF('ชื่อ-คะแนน'!$D28="พัก","",IF($AS$6="?",$AS$6,$AS$6)))))</f>
        <v>0</v>
      </c>
      <c r="AT29" s="798">
        <f>IF('ชื่อ-คะแนน'!$C28="","",IF('ชื่อ-คะแนน'!$D28="ออก","",IF('ชื่อ-คะแนน'!$D28="ย้าย","",IF('ชื่อ-คะแนน'!$D28="พัก","",IF($AT$6="?",$AT$6,$AT$6)))))</f>
        <v>0</v>
      </c>
      <c r="AU29" s="799"/>
      <c r="AV29" s="796">
        <f>IF('ชื่อ-คะแนน'!$C28="","",IF('ชื่อ-คะแนน'!$D28="ออก","",IF('ชื่อ-คะแนน'!$D28="ย้าย","",IF('ชื่อ-คะแนน'!$D28="พัก","",IF($AV$6="?",$AV$6,$AV$6)))))</f>
        <v>0</v>
      </c>
      <c r="AW29" s="797">
        <f>IF('ชื่อ-คะแนน'!$C28="","",IF('ชื่อ-คะแนน'!$D28="ออก","",IF('ชื่อ-คะแนน'!$D28="ย้าย","",IF('ชื่อ-คะแนน'!$D28="พัก","",IF($AW$6="?",$AW$6,$AW$6)))))</f>
        <v>0</v>
      </c>
      <c r="AX29" s="797">
        <f>IF('ชื่อ-คะแนน'!$C28="","",IF('ชื่อ-คะแนน'!$D28="ออก","",IF('ชื่อ-คะแนน'!$D28="ย้าย","",IF('ชื่อ-คะแนน'!$D28="พัก","",IF($AX$6="?",$AX$6,$AX$6)))))</f>
        <v>0</v>
      </c>
      <c r="AY29" s="797">
        <f>IF('ชื่อ-คะแนน'!$C28="","",IF('ชื่อ-คะแนน'!$D28="ออก","",IF('ชื่อ-คะแนน'!$D28="ย้าย","",IF('ชื่อ-คะแนน'!$D28="พัก","",IF($AY$6="?",$AY$6,$AY$6)))))</f>
        <v>0</v>
      </c>
      <c r="AZ29" s="798">
        <f>IF('ชื่อ-คะแนน'!$C28="","",IF('ชื่อ-คะแนน'!$D28="ออก","",IF('ชื่อ-คะแนน'!$D28="ย้าย","",IF('ชื่อ-คะแนน'!$D28="พัก","",IF($AZ$6="?",$AZ$6,$AZ$6)))))</f>
        <v>0</v>
      </c>
      <c r="BA29" s="799"/>
      <c r="BB29" s="1419">
        <f>IF('ชื่อ-คะแนน'!$C28="","",IF('ชื่อ-คะแนน'!$D28="ออก","",IF('ชื่อ-คะแนน'!$D28="ย้าย","",IF('ชื่อ-คะแนน'!$D28="พัก","",IF($BB$6="?",$BB$6,$BB$6)))))</f>
        <v>0</v>
      </c>
      <c r="BC29" s="1420">
        <f>IF('ชื่อ-คะแนน'!$C28="","",IF('ชื่อ-คะแนน'!$D28="ออก","",IF('ชื่อ-คะแนน'!$D28="ย้าย","",IF('ชื่อ-คะแนน'!$D28="พัก","",IF($BC$6="?",$BC$6,$BC$6)))))</f>
        <v>0</v>
      </c>
      <c r="BD29" s="1420">
        <f>IF('ชื่อ-คะแนน'!$C28="","",IF('ชื่อ-คะแนน'!$D28="ออก","",IF('ชื่อ-คะแนน'!$D28="ย้าย","",IF('ชื่อ-คะแนน'!$D28="พัก","",IF($BD$6="?",$BD$6,$BD$6)))))</f>
        <v>0</v>
      </c>
      <c r="BE29" s="1420">
        <f>IF('ชื่อ-คะแนน'!$C28="","",IF('ชื่อ-คะแนน'!$D28="ออก","",IF('ชื่อ-คะแนน'!$D28="ย้าย","",IF('ชื่อ-คะแนน'!$D28="พัก","",IF($BE$6="?",$BE$6,$BE$6)))))</f>
        <v>0</v>
      </c>
      <c r="BF29" s="1421">
        <f>IF('ชื่อ-คะแนน'!$C28="","",IF('ชื่อ-คะแนน'!$D28="ออก","",IF('ชื่อ-คะแนน'!$D28="ย้าย","",IF('ชื่อ-คะแนน'!$D28="พัก","",IF($BF$6="?",$BF$6,$BF$6)))))</f>
        <v>0</v>
      </c>
      <c r="BG29" s="799"/>
      <c r="BH29" s="800">
        <f>IF('ชื่อ-คะแนน'!$C28="","",IF('ชื่อ-คะแนน'!$D28="ออก","",IF('ชื่อ-คะแนน'!$D28="ย้าย","",IF('ชื่อ-คะแนน'!$D28="พัก","",IF($BH$6="?",$BH$6,$BH$6)))))</f>
        <v>0</v>
      </c>
      <c r="BI29" s="801">
        <f>IF('ชื่อ-คะแนน'!$C28="","",IF('ชื่อ-คะแนน'!$D28="ออก","",IF('ชื่อ-คะแนน'!$D28="ย้าย","",IF('ชื่อ-คะแนน'!$D28="พัก","",IF($BI$6="?",$BI$6,$BI$6)))))</f>
        <v>0</v>
      </c>
      <c r="BJ29" s="801">
        <f>IF('ชื่อ-คะแนน'!$C28="","",IF('ชื่อ-คะแนน'!$D28="ออก","",IF('ชื่อ-คะแนน'!$D28="ย้าย","",IF('ชื่อ-คะแนน'!$D28="พัก","",IF($BJ$6="?",$BJ$6,$BJ$6)))))</f>
        <v>0</v>
      </c>
      <c r="BK29" s="801">
        <f>IF('ชื่อ-คะแนน'!$C28="","",IF('ชื่อ-คะแนน'!$D28="ออก","",IF('ชื่อ-คะแนน'!$D28="ย้าย","",IF('ชื่อ-คะแนน'!$D28="พัก","",IF($BK$6="?",$BK$6,$BK$6)))))</f>
        <v>0</v>
      </c>
      <c r="BL29" s="802">
        <f>IF('ชื่อ-คะแนน'!$C28="","",IF('ชื่อ-คะแนน'!$D28="ออก","",IF('ชื่อ-คะแนน'!$D28="ย้าย","",IF('ชื่อ-คะแนน'!$D28="พัก","",IF($BL$6="?",$BL$6,$BL$6)))))</f>
        <v>0</v>
      </c>
      <c r="BM29" s="799"/>
      <c r="BN29" s="796">
        <f>IF('ชื่อ-คะแนน'!$C28="","",IF('ชื่อ-คะแนน'!$D28="ออก","",IF('ชื่อ-คะแนน'!$D28="ย้าย","",IF('ชื่อ-คะแนน'!$D28="พัก","",IF($BN$6="?",$BN$6,$BN$6)))))</f>
        <v>0</v>
      </c>
      <c r="BO29" s="797">
        <f>IF('ชื่อ-คะแนน'!$C28="","",IF('ชื่อ-คะแนน'!$D28="ออก","",IF('ชื่อ-คะแนน'!$D28="ย้าย","",IF('ชื่อ-คะแนน'!$D28="พัก","",IF($BO$6="?",$BO$6,$BO$6)))))</f>
        <v>0</v>
      </c>
      <c r="BP29" s="797">
        <f>IF('ชื่อ-คะแนน'!$C28="","",IF('ชื่อ-คะแนน'!$D28="ออก","",IF('ชื่อ-คะแนน'!$D28="ย้าย","",IF('ชื่อ-คะแนน'!$D28="พัก","",IF($BP$6="?",$BP$6,$BP$6)))))</f>
        <v>0</v>
      </c>
      <c r="BQ29" s="797">
        <f>IF('ชื่อ-คะแนน'!$C28="","",IF('ชื่อ-คะแนน'!$D28="ออก","",IF('ชื่อ-คะแนน'!$D28="ย้าย","",IF('ชื่อ-คะแนน'!$D28="พัก","",IF($BQ$6="?",$BQ$6,$BQ$6)))))</f>
        <v>0</v>
      </c>
      <c r="BR29" s="798">
        <f>IF('ชื่อ-คะแนน'!$C28="","",IF('ชื่อ-คะแนน'!$D28="ออก","",IF('ชื่อ-คะแนน'!$D28="ย้าย","",IF('ชื่อ-คะแนน'!$D28="พัก","",IF($BR$6="?",$BR$6,$BR$6)))))</f>
        <v>0</v>
      </c>
      <c r="BS29" s="799"/>
      <c r="BT29" s="796">
        <f>IF('ชื่อ-คะแนน'!$C28="","",IF('ชื่อ-คะแนน'!$D28="ออก","",IF('ชื่อ-คะแนน'!$D28="ย้าย","",IF('ชื่อ-คะแนน'!$D28="พัก","",IF($BT$6="?",$BT$6,$BT$6)))))</f>
        <v>0</v>
      </c>
      <c r="BU29" s="797">
        <f>IF('ชื่อ-คะแนน'!$C28="","",IF('ชื่อ-คะแนน'!$D28="ออก","",IF('ชื่อ-คะแนน'!$D28="ย้าย","",IF('ชื่อ-คะแนน'!$D28="พัก","",IF($BU$6="?",$BU$6,$BU$6)))))</f>
        <v>0</v>
      </c>
      <c r="BV29" s="797">
        <f>IF('ชื่อ-คะแนน'!$C28="","",IF('ชื่อ-คะแนน'!$D28="ออก","",IF('ชื่อ-คะแนน'!$D28="ย้าย","",IF('ชื่อ-คะแนน'!$D28="พัก","",IF($BV$6="?",$BV$6,$BV$6)))))</f>
        <v>0</v>
      </c>
      <c r="BW29" s="797">
        <f>IF('ชื่อ-คะแนน'!$C28="","",IF('ชื่อ-คะแนน'!$D28="ออก","",IF('ชื่อ-คะแนน'!$D28="ย้าย","",IF('ชื่อ-คะแนน'!$D28="พัก","",IF($BW$6="?",$BW$6,$BW$6)))))</f>
        <v>0</v>
      </c>
      <c r="BX29" s="798">
        <f>IF('ชื่อ-คะแนน'!$C28="","",IF('ชื่อ-คะแนน'!$D28="ออก","",IF('ชื่อ-คะแนน'!$D28="ย้าย","",IF('ชื่อ-คะแนน'!$D28="พัก","",IF($BX$6="?",$BX$6,$BX$6)))))</f>
        <v>0</v>
      </c>
      <c r="BY29" s="799"/>
      <c r="BZ29" s="796">
        <f>IF('ชื่อ-คะแนน'!$C28="","",IF('ชื่อ-คะแนน'!$D28="ออก","",IF('ชื่อ-คะแนน'!$D28="ย้าย","",IF('ชื่อ-คะแนน'!$D28="พัก","",IF($BZ$6="?",$BZ$6,$BZ$6)))))</f>
        <v>0</v>
      </c>
      <c r="CA29" s="797">
        <f>IF('ชื่อ-คะแนน'!$C28="","",IF('ชื่อ-คะแนน'!$D28="ออก","",IF('ชื่อ-คะแนน'!$D28="ย้าย","",IF('ชื่อ-คะแนน'!$D28="พัก","",IF($CA$6="?",$CA$6,$CA$6)))))</f>
        <v>0</v>
      </c>
      <c r="CB29" s="797">
        <f>IF('ชื่อ-คะแนน'!$C28="","",IF('ชื่อ-คะแนน'!$D28="ออก","",IF('ชื่อ-คะแนน'!$D28="ย้าย","",IF('ชื่อ-คะแนน'!$D28="พัก","",IF($CB$6="?",$CB$6,$CB$6)))))</f>
        <v>0</v>
      </c>
      <c r="CC29" s="797">
        <f>IF('ชื่อ-คะแนน'!$C28="","",IF('ชื่อ-คะแนน'!$D28="ออก","",IF('ชื่อ-คะแนน'!$D28="ย้าย","",IF('ชื่อ-คะแนน'!$D28="พัก","",IF($CC$6="?",$CC$6,$CC$6)))))</f>
        <v>0</v>
      </c>
      <c r="CD29" s="798">
        <f>IF('ชื่อ-คะแนน'!$C28="","",IF('ชื่อ-คะแนน'!$D28="ออก","",IF('ชื่อ-คะแนน'!$D28="ย้าย","",IF('ชื่อ-คะแนน'!$D28="พัก","",IF($CD$6="?",$CD$6,$CD$6)))))</f>
        <v>0</v>
      </c>
      <c r="CE29" s="799"/>
      <c r="CF29" s="796">
        <f>IF('ชื่อ-คะแนน'!$C28="","",IF('ชื่อ-คะแนน'!$D28="ออก","",IF('ชื่อ-คะแนน'!$D28="ย้าย","",IF('ชื่อ-คะแนน'!$D28="พัก","",IF($CF$6="?",$CF$6,$CF$6)))))</f>
        <v>0</v>
      </c>
      <c r="CG29" s="797">
        <f>IF('ชื่อ-คะแนน'!$C28="","",IF('ชื่อ-คะแนน'!$D28="ออก","",IF('ชื่อ-คะแนน'!$D28="ย้าย","",IF('ชื่อ-คะแนน'!$D28="พัก","",IF($CG$6="?",$CG$6,$CG$6)))))</f>
        <v>0</v>
      </c>
      <c r="CH29" s="797">
        <f>IF('ชื่อ-คะแนน'!$C28="","",IF('ชื่อ-คะแนน'!$D28="ออก","",IF('ชื่อ-คะแนน'!$D28="ย้าย","",IF('ชื่อ-คะแนน'!$D28="พัก","",IF($CH$6="?",$CH$6,$CH$6)))))</f>
        <v>0</v>
      </c>
      <c r="CI29" s="797">
        <f>IF('ชื่อ-คะแนน'!$C28="","",IF('ชื่อ-คะแนน'!$D28="ออก","",IF('ชื่อ-คะแนน'!$D28="ย้าย","",IF('ชื่อ-คะแนน'!$D28="พัก","",IF($CI$6="?",$CI$6,$CI$6)))))</f>
        <v>0</v>
      </c>
      <c r="CJ29" s="798">
        <f>IF('ชื่อ-คะแนน'!$C28="","",IF('ชื่อ-คะแนน'!$D28="ออก","",IF('ชื่อ-คะแนน'!$D28="ย้าย","",IF('ชื่อ-คะแนน'!$D28="พัก","",IF($CJ$6="?",$CJ$6,$CJ$6)))))</f>
        <v>0</v>
      </c>
      <c r="CK29" s="799"/>
      <c r="CL29" s="796">
        <f>IF('ชื่อ-คะแนน'!$C28="","",IF('ชื่อ-คะแนน'!$D28="ออก","",IF('ชื่อ-คะแนน'!$D28="ย้าย","",IF('ชื่อ-คะแนน'!$D28="พัก","",IF($CL$6="?",$CL$6,$CL$6)))))</f>
        <v>0</v>
      </c>
      <c r="CM29" s="797">
        <f>IF('ชื่อ-คะแนน'!$C28="","",IF('ชื่อ-คะแนน'!$D28="ออก","",IF('ชื่อ-คะแนน'!$D28="ย้าย","",IF('ชื่อ-คะแนน'!$D28="พัก","",IF($CM$6="?",$CM$6,$CM$6)))))</f>
        <v>0</v>
      </c>
      <c r="CN29" s="797">
        <f>IF('ชื่อ-คะแนน'!$C28="","",IF('ชื่อ-คะแนน'!$D28="ออก","",IF('ชื่อ-คะแนน'!$D28="ย้าย","",IF('ชื่อ-คะแนน'!$D28="พัก","",IF($CN$6="?",$CN$6,$CN$6)))))</f>
        <v>0</v>
      </c>
      <c r="CO29" s="797">
        <f>IF('ชื่อ-คะแนน'!$C28="","",IF('ชื่อ-คะแนน'!$D28="ออก","",IF('ชื่อ-คะแนน'!$D28="ย้าย","",IF('ชื่อ-คะแนน'!$D28="พัก","",IF($CO$6="?",$CO$6,$CO$6)))))</f>
        <v>0</v>
      </c>
      <c r="CP29" s="798">
        <f>IF('ชื่อ-คะแนน'!$C28="","",IF('ชื่อ-คะแนน'!$D28="ออก","",IF('ชื่อ-คะแนน'!$D28="ย้าย","",IF('ชื่อ-คะแนน'!$D28="พัก","",IF($CP$6="?",$CP$6,$CP$6)))))</f>
        <v>0</v>
      </c>
      <c r="CQ29" s="799"/>
      <c r="CR29" s="796">
        <f>IF('ชื่อ-คะแนน'!$C28="","",IF('ชื่อ-คะแนน'!$D28="ออก","",IF('ชื่อ-คะแนน'!$D28="ย้าย","",IF('ชื่อ-คะแนน'!$D28="พัก","",IF($CR$6="?",$CR$6,$CR$6)))))</f>
        <v>0</v>
      </c>
      <c r="CS29" s="797">
        <f>IF('ชื่อ-คะแนน'!$C28="","",IF('ชื่อ-คะแนน'!$D28="ออก","",IF('ชื่อ-คะแนน'!$D28="ย้าย","",IF('ชื่อ-คะแนน'!$D28="พัก","",IF($CS$6="?",$CS$6,$CS$6)))))</f>
        <v>0</v>
      </c>
      <c r="CT29" s="797">
        <f>IF('ชื่อ-คะแนน'!$C28="","",IF('ชื่อ-คะแนน'!$D28="ออก","",IF('ชื่อ-คะแนน'!$D28="ย้าย","",IF('ชื่อ-คะแนน'!$D28="พัก","",IF($CT$6="?",$CT$6,$CT$6)))))</f>
        <v>0</v>
      </c>
      <c r="CU29" s="797">
        <f>IF('ชื่อ-คะแนน'!$C28="","",IF('ชื่อ-คะแนน'!$D28="ออก","",IF('ชื่อ-คะแนน'!$D28="ย้าย","",IF('ชื่อ-คะแนน'!$D28="พัก","",IF($CU$6="?",$CU$6,$CU$6)))))</f>
        <v>0</v>
      </c>
      <c r="CV29" s="798">
        <f>IF('ชื่อ-คะแนน'!$C28="","",IF('ชื่อ-คะแนน'!$D28="ออก","",IF('ชื่อ-คะแนน'!$D28="ย้าย","",IF('ชื่อ-คะแนน'!$D28="พัก","",IF($CV$6="?",$CV$6,$CV$6)))))</f>
        <v>0</v>
      </c>
      <c r="CW29" s="799"/>
      <c r="CX29" s="796">
        <f>IF('ชื่อ-คะแนน'!$C28="","",IF('ชื่อ-คะแนน'!$D28="ออก","",IF('ชื่อ-คะแนน'!$D28="ย้าย","",IF('ชื่อ-คะแนน'!$D28="พัก","",IF($CX$6="?",$CX$6,$CX$6)))))</f>
        <v>0</v>
      </c>
      <c r="CY29" s="797">
        <f>IF('ชื่อ-คะแนน'!$C28="","",IF('ชื่อ-คะแนน'!$D28="ออก","",IF('ชื่อ-คะแนน'!$D28="ย้าย","",IF('ชื่อ-คะแนน'!$D28="พัก","",IF($CY$6="?",$CY$6,$CY$6)))))</f>
        <v>0</v>
      </c>
      <c r="CZ29" s="797">
        <f>IF('ชื่อ-คะแนน'!$C28="","",IF('ชื่อ-คะแนน'!$D28="ออก","",IF('ชื่อ-คะแนน'!$D28="ย้าย","",IF('ชื่อ-คะแนน'!$D28="พัก","",IF($CZ$6="?",$CZ$6,$CZ$6)))))</f>
        <v>0</v>
      </c>
      <c r="DA29" s="797">
        <f>IF('ชื่อ-คะแนน'!$C28="","",IF('ชื่อ-คะแนน'!$D28="ออก","",IF('ชื่อ-คะแนน'!$D28="ย้าย","",IF('ชื่อ-คะแนน'!$D28="พัก","",IF($DA$6="?",$DA$6,$DA$6)))))</f>
        <v>0</v>
      </c>
      <c r="DB29" s="798">
        <f>IF('ชื่อ-คะแนน'!$C28="","",IF('ชื่อ-คะแนน'!$D28="ออก","",IF('ชื่อ-คะแนน'!$D28="ย้าย","",IF('ชื่อ-คะแนน'!$D28="พัก","",IF($DB$6="?",$DB$6,$DB$6)))))</f>
        <v>0</v>
      </c>
      <c r="DC29" s="799"/>
      <c r="DD29" s="1419">
        <f>IF('ชื่อ-คะแนน'!$C28="","",IF('ชื่อ-คะแนน'!$D28="ออก","",IF('ชื่อ-คะแนน'!$D28="ย้าย","",IF('ชื่อ-คะแนน'!$D28="พัก","",IF($DD$6="?",$DD$6,$DD$6)))))</f>
        <v>0</v>
      </c>
      <c r="DE29" s="1420">
        <f>IF('ชื่อ-คะแนน'!$C28="","",IF('ชื่อ-คะแนน'!$D28="ออก","",IF('ชื่อ-คะแนน'!$D28="ย้าย","",IF('ชื่อ-คะแนน'!$D28="พัก","",IF($DE$6="?",$DE$6,$DE$6)))))</f>
        <v>0</v>
      </c>
      <c r="DF29" s="1420">
        <f>IF('ชื่อ-คะแนน'!$C28="","",IF('ชื่อ-คะแนน'!$D28="ออก","",IF('ชื่อ-คะแนน'!$D28="ย้าย","",IF('ชื่อ-คะแนน'!$D28="พัก","",IF($DF$6="?",$DF$6,$DF$6)))))</f>
        <v>0</v>
      </c>
      <c r="DG29" s="1420">
        <f>IF('ชื่อ-คะแนน'!$C28="","",IF('ชื่อ-คะแนน'!$D28="ออก","",IF('ชื่อ-คะแนน'!$D28="ย้าย","",IF('ชื่อ-คะแนน'!$D28="พัก","",IF($DG$6="?",$DG$6,$DG$6)))))</f>
        <v>0</v>
      </c>
      <c r="DH29" s="1421">
        <f>IF('ชื่อ-คะแนน'!$C28="","",IF('ชื่อ-คะแนน'!$D28="ออก","",IF('ชื่อ-คะแนน'!$D28="ย้าย","",IF('ชื่อ-คะแนน'!$D28="พัก","",IF($DH$6="?",$DH$6,$DH$6)))))</f>
        <v>0</v>
      </c>
      <c r="DI29" s="799"/>
      <c r="DJ29" s="796">
        <f>IF('ชื่อ-คะแนน'!$C28="","",IF('ชื่อ-คะแนน'!$D28="ออก","",IF('ชื่อ-คะแนน'!$D28="ย้าย","",IF('ชื่อ-คะแนน'!$D28="พัก","",IF($DJ$6="?",$DJ$6,$DJ$6)))))</f>
        <v>0</v>
      </c>
      <c r="DK29" s="797">
        <f>IF('ชื่อ-คะแนน'!$C28="","",IF('ชื่อ-คะแนน'!$D28="ออก","",IF('ชื่อ-คะแนน'!$D28="ย้าย","",IF('ชื่อ-คะแนน'!$D28="พัก","",IF($DK$6="?",$DK$6,$DK$6)))))</f>
        <v>0</v>
      </c>
      <c r="DL29" s="797">
        <f>IF('ชื่อ-คะแนน'!$C28="","",IF('ชื่อ-คะแนน'!$D28="ออก","",IF('ชื่อ-คะแนน'!$D28="ย้าย","",IF('ชื่อ-คะแนน'!$D28="พัก","",IF($DL$6="?",$DL$6,$DL$6)))))</f>
        <v>0</v>
      </c>
      <c r="DM29" s="797">
        <f>IF('ชื่อ-คะแนน'!$C28="","",IF('ชื่อ-คะแนน'!$D28="ออก","",IF('ชื่อ-คะแนน'!$D28="ย้าย","",IF('ชื่อ-คะแนน'!$D28="พัก","",IF($DM$6="?",$DM$6,$DM$6)))))</f>
        <v>0</v>
      </c>
      <c r="DN29" s="798">
        <f>IF('ชื่อ-คะแนน'!$C28="","",IF('ชื่อ-คะแนน'!$D28="ออก","",IF('ชื่อ-คะแนน'!$D28="ย้าย","",IF('ชื่อ-คะแนน'!$D28="พัก","",IF($DN$6="?",$DN$6,$DN$6)))))</f>
        <v>0</v>
      </c>
      <c r="DO29" s="799"/>
      <c r="DP29" s="800">
        <f>IF('ชื่อ-คะแนน'!$C28="","",IF('ชื่อ-คะแนน'!$D28="ออก","",IF('ชื่อ-คะแนน'!$D28="ย้าย","",IF('ชื่อ-คะแนน'!$D28="พัก","",IF($DP$6="?",$DP$6,$DP$6)))))</f>
        <v>0</v>
      </c>
      <c r="DQ29" s="801">
        <f>IF('ชื่อ-คะแนน'!$C28="","",IF('ชื่อ-คะแนน'!$D28="ออก","",IF('ชื่อ-คะแนน'!$D28="ย้าย","",IF('ชื่อ-คะแนน'!$D28="พัก","",IF($DQ$6="?",$DQ$6,$DQ$6)))))</f>
        <v>0</v>
      </c>
      <c r="DR29" s="801">
        <f>IF('ชื่อ-คะแนน'!$C28="","",IF('ชื่อ-คะแนน'!$D28="ออก","",IF('ชื่อ-คะแนน'!$D28="ย้าย","",IF('ชื่อ-คะแนน'!$D28="พัก","",IF($DR$6="?",$DR$6,$DR$6)))))</f>
        <v>0</v>
      </c>
      <c r="DS29" s="801">
        <f>IF('ชื่อ-คะแนน'!$C28="","",IF('ชื่อ-คะแนน'!$D28="ออก","",IF('ชื่อ-คะแนน'!$D28="ย้าย","",IF('ชื่อ-คะแนน'!$D28="พัก","",IF($DS$6="?",$DS$6,$DS$6)))))</f>
        <v>0</v>
      </c>
      <c r="DT29" s="802">
        <f>IF('ชื่อ-คะแนน'!$C28="","",IF('ชื่อ-คะแนน'!$D28="ออก","",IF('ชื่อ-คะแนน'!$D28="ย้าย","",IF('ชื่อ-คะแนน'!$D28="พัก","",IF($DT$6="?",$DT$6,$DT$6)))))</f>
        <v>0</v>
      </c>
      <c r="DU29" s="799"/>
      <c r="DV29" s="796">
        <f>IF('ชื่อ-คะแนน'!$C28="","",IF('ชื่อ-คะแนน'!$D28="ออก","",IF('ชื่อ-คะแนน'!$D28="ย้าย","",IF('ชื่อ-คะแนน'!$D28="พัก","",IF($DV$6="?",$DV$6,$DV$6)))))</f>
        <v>0</v>
      </c>
      <c r="DW29" s="797">
        <f>IF('ชื่อ-คะแนน'!$C28="","",IF('ชื่อ-คะแนน'!$D28="ออก","",IF('ชื่อ-คะแนน'!$D28="ย้าย","",IF('ชื่อ-คะแนน'!$D28="พัก","",IF($DW$6="?",$DW$6,$DW$6)))))</f>
        <v>0</v>
      </c>
      <c r="DX29" s="797">
        <f>IF('ชื่อ-คะแนน'!$C28="","",IF('ชื่อ-คะแนน'!$D28="ออก","",IF('ชื่อ-คะแนน'!$D28="ย้าย","",IF('ชื่อ-คะแนน'!$D28="พัก","",IF($DX$6="?",$DX$6,$DX$6)))))</f>
        <v>0</v>
      </c>
      <c r="DY29" s="797">
        <f>IF('ชื่อ-คะแนน'!$C28="","",IF('ชื่อ-คะแนน'!$D28="ออก","",IF('ชื่อ-คะแนน'!$D28="ย้าย","",IF('ชื่อ-คะแนน'!$D28="พัก","",IF($DY$6="?",$DY$6,$DY$6)))))</f>
        <v>0</v>
      </c>
      <c r="DZ29" s="798">
        <f>IF('ชื่อ-คะแนน'!$C28="","",IF('ชื่อ-คะแนน'!$D28="ออก","",IF('ชื่อ-คะแนน'!$D28="ย้าย","",IF('ชื่อ-คะแนน'!$D28="พัก","",IF($DZ$6="?",$DZ$6,$DZ$6)))))</f>
        <v>0</v>
      </c>
      <c r="EA29" s="799"/>
      <c r="EB29" s="796">
        <f>IF('ชื่อ-คะแนน'!$C28="","",IF('ชื่อ-คะแนน'!$D28="ออก","",IF('ชื่อ-คะแนน'!$D28="ย้าย","",IF('ชื่อ-คะแนน'!$D28="พัก","",IF($EB$6="?",$EB$6,$EB$6)))))</f>
        <v>0</v>
      </c>
      <c r="EC29" s="797">
        <f>IF('ชื่อ-คะแนน'!$C28="","",IF('ชื่อ-คะแนน'!$D28="ออก","",IF('ชื่อ-คะแนน'!$D28="ย้าย","",IF('ชื่อ-คะแนน'!$D28="พัก","",IF($EC$6="?",$EC$6,$EC$6)))))</f>
        <v>0</v>
      </c>
      <c r="ED29" s="797">
        <f>IF('ชื่อ-คะแนน'!$C28="","",IF('ชื่อ-คะแนน'!$D28="ออก","",IF('ชื่อ-คะแนน'!$D28="ย้าย","",IF('ชื่อ-คะแนน'!$D28="พัก","",IF($ED$6="?",$ED$6,$ED$6)))))</f>
        <v>0</v>
      </c>
      <c r="EE29" s="797">
        <f>IF('ชื่อ-คะแนน'!$C28="","",IF('ชื่อ-คะแนน'!$D28="ออก","",IF('ชื่อ-คะแนน'!$D28="ย้าย","",IF('ชื่อ-คะแนน'!$D28="พัก","",IF($EE$6="?",$EE$6,$EE$6)))))</f>
        <v>0</v>
      </c>
      <c r="EF29" s="798">
        <f>IF('ชื่อ-คะแนน'!$C28="","",IF('ชื่อ-คะแนน'!$D28="ออก","",IF('ชื่อ-คะแนน'!$D28="ย้าย","",IF('ชื่อ-คะแนน'!$D28="พัก","",IF($EF$6="?",$EF$6,$EF$6)))))</f>
        <v>0</v>
      </c>
      <c r="EG29" s="803"/>
      <c r="EH29" s="804" t="str">
        <f>IF('ชื่อ-คะแนน'!C28="","",COUNTIF(E29:DZ29,"ป")+COUNTIF(E29:DZ29,"ล")+COUNTIF(E29:DZ29,"ข")+COUNTIF(E29:DZ29,"ร")+COUNTIF(E29:DZ29,"อ")+COUNTIF(E29:DZ29,"ก")+COUNTIF(E29:DZ29,"ฟ")+COUNTIF(E29:DZ29,"ด")+COUNTIF(E29:DZ29,"ย"))&amp;IF('ชื่อ-คะแนน'!C28="","","/")&amp;IF('ชื่อ-คะแนน'!C28="","",SUM($F$6:$DZ$6)-SUM(F29:DZ29))</f>
        <v>0/1</v>
      </c>
      <c r="EI29" s="805">
        <f>IF('ชื่อ-คะแนน'!C28="","",COUNTIF(F29:EF29,"/")+SUM(F29:EF29))</f>
        <v>0</v>
      </c>
      <c r="EJ29" s="758"/>
      <c r="EK29" s="778" t="str">
        <f>IF('ชื่อ-คะแนน'!C28="","",IF(EI29=0,"",IF(EI29&gt;$EI$3-$EI$4,"-",$EI$3-$EI$4-EI29)))</f>
        <v/>
      </c>
      <c r="EL29" s="760" t="str">
        <f>IF('ชื่อ-คะแนน'!C28="","",IF(EI29=0,"",(EI29/$EI$3)*100))</f>
        <v/>
      </c>
      <c r="EM29" s="792" t="str">
        <f t="shared" si="1"/>
        <v>-</v>
      </c>
      <c r="EN29" s="793" t="str">
        <f t="shared" si="2"/>
        <v>-</v>
      </c>
    </row>
    <row r="30" spans="1:149" s="141" customFormat="1" ht="18" customHeight="1" thickBot="1" x14ac:dyDescent="0.55000000000000004">
      <c r="A30" s="142">
        <f>'ชื่อ-คะแนน'!A29</f>
        <v>24</v>
      </c>
      <c r="B30" s="822" t="str">
        <f>'ชื่อ-คะแนน'!B29</f>
        <v>12762</v>
      </c>
      <c r="C30" s="1312" t="str">
        <f>'ชื่อ-คะแนน'!C29</f>
        <v>นางสาว สุจิรา  โคนชัยภูมิ</v>
      </c>
      <c r="D30" s="795" t="str">
        <f>'ชื่อ-คะแนน'!D29</f>
        <v>เรียน</v>
      </c>
      <c r="E30" s="781" t="str">
        <f>'ชื่อ-คะแนน'!E29</f>
        <v/>
      </c>
      <c r="F30" s="796">
        <f>IF('ชื่อ-คะแนน'!$C29="","",IF('ชื่อ-คะแนน'!$D29="ออก","",IF('ชื่อ-คะแนน'!$D29="ย้าย","",IF('ชื่อ-คะแนน'!$D29="พัก","",IF(F$6="?",F$6,F$6)))))</f>
        <v>0</v>
      </c>
      <c r="G30" s="797">
        <f>IF('ชื่อ-คะแนน'!C29="","",IF('ชื่อ-คะแนน'!$D29="ออก","",IF('ชื่อ-คะแนน'!$D29="ย้าย","",IF('ชื่อ-คะแนน'!$D29="พัก","",IF(G$6="?",G$6,G$6)))))</f>
        <v>0</v>
      </c>
      <c r="H30" s="797">
        <f>IF('ชื่อ-คะแนน'!C29="","",IF('ชื่อ-คะแนน'!$D29="ออก","",IF('ชื่อ-คะแนน'!$D29="ย้าย","",IF('ชื่อ-คะแนน'!$D29="พัก","",IF(H$6="?",H$6,H$6)))))</f>
        <v>0</v>
      </c>
      <c r="I30" s="797">
        <f>IF('ชื่อ-คะแนน'!G29="","",IF('ชื่อ-คะแนน'!$D29="ออก","",IF('ชื่อ-คะแนน'!$D29="ย้าย","",IF('ชื่อ-คะแนน'!$D29="พัก","",IF(I$6="?",I$6,$I$6)))))</f>
        <v>0</v>
      </c>
      <c r="J30" s="798">
        <f>IF('ชื่อ-คะแนน'!$C29="","",IF('ชื่อ-คะแนน'!$D29="ออก","",IF('ชื่อ-คะแนน'!$D29="ย้าย","",IF('ชื่อ-คะแนน'!$D29="พัก","",IF(J$6="?",J$6,J$6)))))</f>
        <v>0</v>
      </c>
      <c r="K30" s="799"/>
      <c r="L30" s="796">
        <f>IF('ชื่อ-คะแนน'!$C29="","",IF('ชื่อ-คะแนน'!$D29="ออก","",IF('ชื่อ-คะแนน'!$D29="ย้าย","",IF('ชื่อ-คะแนน'!$D29="พัก","",IF(L$6="?",L$6,L$6)))))</f>
        <v>0</v>
      </c>
      <c r="M30" s="797">
        <f>IF('ชื่อ-คะแนน'!$C29="","",IF('ชื่อ-คะแนน'!$D29="ออก","",IF('ชื่อ-คะแนน'!$D29="ย้าย","",IF('ชื่อ-คะแนน'!$D29="พัก","",IF(M$6="?",M$6,M$6)))))</f>
        <v>0</v>
      </c>
      <c r="N30" s="797">
        <f>IF('ชื่อ-คะแนน'!$C29="","",IF('ชื่อ-คะแนน'!$D29="ออก","",IF('ชื่อ-คะแนน'!$D29="ย้าย","",IF('ชื่อ-คะแนน'!$D29="พัก","",IF(N$6="?",N$6,N$6)))))</f>
        <v>0</v>
      </c>
      <c r="O30" s="797">
        <f>IF('ชื่อ-คะแนน'!$C29="","",IF('ชื่อ-คะแนน'!$D29="ออก","",IF('ชื่อ-คะแนน'!$D29="ย้าย","",IF('ชื่อ-คะแนน'!$D29="พัก","",IF(O$6="?",O$6,O$6)))))</f>
        <v>0</v>
      </c>
      <c r="P30" s="798">
        <f>IF('ชื่อ-คะแนน'!$C29="","",IF('ชื่อ-คะแนน'!$D29="ออก","",IF('ชื่อ-คะแนน'!$D29="ย้าย","",IF('ชื่อ-คะแนน'!$D29="พัก","",IF(P$6="?",P$6,P$6)))))</f>
        <v>0</v>
      </c>
      <c r="Q30" s="799"/>
      <c r="R30" s="796">
        <f>IF('ชื่อ-คะแนน'!$C29="","",IF('ชื่อ-คะแนน'!$D29="ออก","",IF('ชื่อ-คะแนน'!$D29="ย้าย","",IF('ชื่อ-คะแนน'!$D29="พัก","",IF(R$6="?",R$6,R$6)))))</f>
        <v>0</v>
      </c>
      <c r="S30" s="797">
        <f>IF('ชื่อ-คะแนน'!$C29="","",IF('ชื่อ-คะแนน'!$D29="ออก","",IF('ชื่อ-คะแนน'!$D29="ย้าย","",IF('ชื่อ-คะแนน'!$D29="พัก","",IF(S$6="?",S$6,S$6)))))</f>
        <v>0</v>
      </c>
      <c r="T30" s="797">
        <f>IF('ชื่อ-คะแนน'!$C29="","",IF('ชื่อ-คะแนน'!$D29="ออก","",IF('ชื่อ-คะแนน'!$D29="ย้าย","",IF('ชื่อ-คะแนน'!$D29="พัก","",IF(T$6="?",T$6,T$6)))))</f>
        <v>0</v>
      </c>
      <c r="U30" s="797">
        <f>IF('ชื่อ-คะแนน'!$C29="","",IF('ชื่อ-คะแนน'!$D29="ออก","",IF('ชื่อ-คะแนน'!$D29="ย้าย","",IF('ชื่อ-คะแนน'!$D29="พัก","",IF(U$6="?",U$6,U$6)))))</f>
        <v>0</v>
      </c>
      <c r="V30" s="798">
        <f>IF('ชื่อ-คะแนน'!$C29="","",IF('ชื่อ-คะแนน'!$D29="ออก","",IF('ชื่อ-คะแนน'!$D29="ย้าย","",IF('ชื่อ-คะแนน'!$D29="พัก","",IF(V$6="?",V$6,V$6)))))</f>
        <v>0</v>
      </c>
      <c r="W30" s="799"/>
      <c r="X30" s="796">
        <f>IF('ชื่อ-คะแนน'!$C29="","",IF('ชื่อ-คะแนน'!$D29="ออก","",IF('ชื่อ-คะแนน'!$D29="ย้าย","",IF('ชื่อ-คะแนน'!$D29="พัก","",IF(X$6="?",X$6,X$6)))))</f>
        <v>0</v>
      </c>
      <c r="Y30" s="797">
        <f>IF('ชื่อ-คะแนน'!$C29="","",IF('ชื่อ-คะแนน'!$D29="ออก","",IF('ชื่อ-คะแนน'!$D29="ย้าย","",IF('ชื่อ-คะแนน'!$D29="พัก","",IF(Y$6="?",Y$6,Y$6)))))</f>
        <v>0</v>
      </c>
      <c r="Z30" s="797">
        <f>IF('ชื่อ-คะแนน'!$C29="","",IF('ชื่อ-คะแนน'!$D29="ออก","",IF('ชื่อ-คะแนน'!$D29="ย้าย","",IF('ชื่อ-คะแนน'!$D29="พัก","",IF(Z$6="?",Z$6,Z$6)))))</f>
        <v>0</v>
      </c>
      <c r="AA30" s="797">
        <f>IF('ชื่อ-คะแนน'!$C29="","",IF('ชื่อ-คะแนน'!$D29="ออก","",IF('ชื่อ-คะแนน'!$D29="ย้าย","",IF('ชื่อ-คะแนน'!$D29="พัก","",IF(AA$6="?",AA$6,AA$6)))))</f>
        <v>0</v>
      </c>
      <c r="AB30" s="798">
        <f>IF('ชื่อ-คะแนน'!$C29="","",IF('ชื่อ-คะแนน'!$D29="ออก","",IF('ชื่อ-คะแนน'!$D29="ย้าย","",IF('ชื่อ-คะแนน'!$D29="พัก","",IF(AB$6="?",AB$6,AB$6)))))</f>
        <v>0</v>
      </c>
      <c r="AC30" s="799"/>
      <c r="AD30" s="796">
        <f>IF('ชื่อ-คะแนน'!$C29="","",IF('ชื่อ-คะแนน'!$D29="ออก","",IF('ชื่อ-คะแนน'!$D29="ย้าย","",IF('ชื่อ-คะแนน'!$D29="พัก","",IF(AD$6="?",AD$6,AD$6)))))</f>
        <v>0</v>
      </c>
      <c r="AE30" s="797">
        <f>IF('ชื่อ-คะแนน'!$C29="","",IF('ชื่อ-คะแนน'!$D29="ออก","",IF('ชื่อ-คะแนน'!$D29="ย้าย","",IF('ชื่อ-คะแนน'!$D29="พัก","",IF(AE$6="?",AE$6,AE$6)))))</f>
        <v>0</v>
      </c>
      <c r="AF30" s="797">
        <f>IF('ชื่อ-คะแนน'!$C29="","",IF('ชื่อ-คะแนน'!$D29="ออก","",IF('ชื่อ-คะแนน'!$D29="ย้าย","",IF('ชื่อ-คะแนน'!$D29="พัก","",IF(AF$6="?",AF$6,AF$6)))))</f>
        <v>0</v>
      </c>
      <c r="AG30" s="797">
        <f>IF('ชื่อ-คะแนน'!$C29="","",IF('ชื่อ-คะแนน'!$D29="ออก","",IF('ชื่อ-คะแนน'!$D29="ย้าย","",IF('ชื่อ-คะแนน'!$D29="พัก","",IF($AG$6="?",$AG$6,$AG$6)))))</f>
        <v>0</v>
      </c>
      <c r="AH30" s="798">
        <f>IF('ชื่อ-คะแนน'!$C29="","",IF('ชื่อ-คะแนน'!$D29="ออก","",IF('ชื่อ-คะแนน'!$D29="ย้าย","",IF('ชื่อ-คะแนน'!$D29="พัก","",IF($AH$6="?",$AH$6,$AH$6)))))</f>
        <v>0</v>
      </c>
      <c r="AI30" s="799"/>
      <c r="AJ30" s="796">
        <f>IF('ชื่อ-คะแนน'!$C29="","",IF('ชื่อ-คะแนน'!$D29="ออก","",IF('ชื่อ-คะแนน'!$D29="ย้าย","",IF('ชื่อ-คะแนน'!$D29="พัก","",IF($AJ$6="?",$AJ$6,$AJ$6)))))</f>
        <v>0</v>
      </c>
      <c r="AK30" s="797">
        <f>IF('ชื่อ-คะแนน'!$C29="","",IF('ชื่อ-คะแนน'!$D29="ออก","",IF('ชื่อ-คะแนน'!$D29="ย้าย","",IF('ชื่อ-คะแนน'!$D29="พัก","",IF($AK$6="?",$AK$6,$AK$6)))))</f>
        <v>0</v>
      </c>
      <c r="AL30" s="797">
        <f>IF('ชื่อ-คะแนน'!$C29="","",IF('ชื่อ-คะแนน'!$D29="ออก","",IF('ชื่อ-คะแนน'!$D29="ย้าย","",IF('ชื่อ-คะแนน'!$D29="พัก","",IF($AL$6="?",$AL$6,$AL$6)))))</f>
        <v>0</v>
      </c>
      <c r="AM30" s="797">
        <f>IF('ชื่อ-คะแนน'!$C29="","",IF('ชื่อ-คะแนน'!$D29="ออก","",IF('ชื่อ-คะแนน'!$D29="ย้าย","",IF('ชื่อ-คะแนน'!$D29="พัก","",IF($AM$6="?",$AM$6,$AM$6)))))</f>
        <v>0</v>
      </c>
      <c r="AN30" s="798">
        <f>IF('ชื่อ-คะแนน'!$C29="","",IF('ชื่อ-คะแนน'!$D29="ออก","",IF('ชื่อ-คะแนน'!$D29="ย้าย","",IF('ชื่อ-คะแนน'!$D29="พัก","",IF($AN$6="?",$AN$6,$AN$6)))))</f>
        <v>0</v>
      </c>
      <c r="AO30" s="799"/>
      <c r="AP30" s="796">
        <f>IF('ชื่อ-คะแนน'!$C29="","",IF('ชื่อ-คะแนน'!$D29="ออก","",IF('ชื่อ-คะแนน'!$D29="ย้าย","",IF('ชื่อ-คะแนน'!$D29="พัก","",IF($AP$6="?",$AP$6,$AP$6)))))</f>
        <v>0</v>
      </c>
      <c r="AQ30" s="797">
        <f>IF('ชื่อ-คะแนน'!$C29="","",IF('ชื่อ-คะแนน'!$D29="ออก","",IF('ชื่อ-คะแนน'!$D29="ย้าย","",IF('ชื่อ-คะแนน'!$D29="พัก","",IF($AQ$6="?",$AQ$6,$AQ$6)))))</f>
        <v>0</v>
      </c>
      <c r="AR30" s="797">
        <f>IF('ชื่อ-คะแนน'!$C29="","",IF('ชื่อ-คะแนน'!$D29="ออก","",IF('ชื่อ-คะแนน'!$D29="ย้าย","",IF('ชื่อ-คะแนน'!$D29="พัก","",IF($AR$6="?",$AR$6,$AR$6)))))</f>
        <v>0</v>
      </c>
      <c r="AS30" s="797">
        <f>IF('ชื่อ-คะแนน'!$C29="","",IF('ชื่อ-คะแนน'!$D29="ออก","",IF('ชื่อ-คะแนน'!$D29="ย้าย","",IF('ชื่อ-คะแนน'!$D29="พัก","",IF($AS$6="?",$AS$6,$AS$6)))))</f>
        <v>0</v>
      </c>
      <c r="AT30" s="798">
        <f>IF('ชื่อ-คะแนน'!$C29="","",IF('ชื่อ-คะแนน'!$D29="ออก","",IF('ชื่อ-คะแนน'!$D29="ย้าย","",IF('ชื่อ-คะแนน'!$D29="พัก","",IF($AT$6="?",$AT$6,$AT$6)))))</f>
        <v>0</v>
      </c>
      <c r="AU30" s="799"/>
      <c r="AV30" s="796">
        <f>IF('ชื่อ-คะแนน'!$C29="","",IF('ชื่อ-คะแนน'!$D29="ออก","",IF('ชื่อ-คะแนน'!$D29="ย้าย","",IF('ชื่อ-คะแนน'!$D29="พัก","",IF($AV$6="?",$AV$6,$AV$6)))))</f>
        <v>0</v>
      </c>
      <c r="AW30" s="797">
        <f>IF('ชื่อ-คะแนน'!$C29="","",IF('ชื่อ-คะแนน'!$D29="ออก","",IF('ชื่อ-คะแนน'!$D29="ย้าย","",IF('ชื่อ-คะแนน'!$D29="พัก","",IF($AW$6="?",$AW$6,$AW$6)))))</f>
        <v>0</v>
      </c>
      <c r="AX30" s="797">
        <f>IF('ชื่อ-คะแนน'!$C29="","",IF('ชื่อ-คะแนน'!$D29="ออก","",IF('ชื่อ-คะแนน'!$D29="ย้าย","",IF('ชื่อ-คะแนน'!$D29="พัก","",IF($AX$6="?",$AX$6,$AX$6)))))</f>
        <v>0</v>
      </c>
      <c r="AY30" s="797">
        <f>IF('ชื่อ-คะแนน'!$C29="","",IF('ชื่อ-คะแนน'!$D29="ออก","",IF('ชื่อ-คะแนน'!$D29="ย้าย","",IF('ชื่อ-คะแนน'!$D29="พัก","",IF($AY$6="?",$AY$6,$AY$6)))))</f>
        <v>0</v>
      </c>
      <c r="AZ30" s="798">
        <f>IF('ชื่อ-คะแนน'!$C29="","",IF('ชื่อ-คะแนน'!$D29="ออก","",IF('ชื่อ-คะแนน'!$D29="ย้าย","",IF('ชื่อ-คะแนน'!$D29="พัก","",IF($AZ$6="?",$AZ$6,$AZ$6)))))</f>
        <v>0</v>
      </c>
      <c r="BA30" s="799"/>
      <c r="BB30" s="1419">
        <f>IF('ชื่อ-คะแนน'!$C29="","",IF('ชื่อ-คะแนน'!$D29="ออก","",IF('ชื่อ-คะแนน'!$D29="ย้าย","",IF('ชื่อ-คะแนน'!$D29="พัก","",IF($BB$6="?",$BB$6,$BB$6)))))</f>
        <v>0</v>
      </c>
      <c r="BC30" s="1420">
        <f>IF('ชื่อ-คะแนน'!$C29="","",IF('ชื่อ-คะแนน'!$D29="ออก","",IF('ชื่อ-คะแนน'!$D29="ย้าย","",IF('ชื่อ-คะแนน'!$D29="พัก","",IF($BC$6="?",$BC$6,$BC$6)))))</f>
        <v>0</v>
      </c>
      <c r="BD30" s="1420">
        <f>IF('ชื่อ-คะแนน'!$C29="","",IF('ชื่อ-คะแนน'!$D29="ออก","",IF('ชื่อ-คะแนน'!$D29="ย้าย","",IF('ชื่อ-คะแนน'!$D29="พัก","",IF($BD$6="?",$BD$6,$BD$6)))))</f>
        <v>0</v>
      </c>
      <c r="BE30" s="1420">
        <f>IF('ชื่อ-คะแนน'!$C29="","",IF('ชื่อ-คะแนน'!$D29="ออก","",IF('ชื่อ-คะแนน'!$D29="ย้าย","",IF('ชื่อ-คะแนน'!$D29="พัก","",IF($BE$6="?",$BE$6,$BE$6)))))</f>
        <v>0</v>
      </c>
      <c r="BF30" s="1421">
        <f>IF('ชื่อ-คะแนน'!$C29="","",IF('ชื่อ-คะแนน'!$D29="ออก","",IF('ชื่อ-คะแนน'!$D29="ย้าย","",IF('ชื่อ-คะแนน'!$D29="พัก","",IF($BF$6="?",$BF$6,$BF$6)))))</f>
        <v>0</v>
      </c>
      <c r="BG30" s="799"/>
      <c r="BH30" s="800">
        <f>IF('ชื่อ-คะแนน'!$C29="","",IF('ชื่อ-คะแนน'!$D29="ออก","",IF('ชื่อ-คะแนน'!$D29="ย้าย","",IF('ชื่อ-คะแนน'!$D29="พัก","",IF($BH$6="?",$BH$6,$BH$6)))))</f>
        <v>0</v>
      </c>
      <c r="BI30" s="801">
        <f>IF('ชื่อ-คะแนน'!$C29="","",IF('ชื่อ-คะแนน'!$D29="ออก","",IF('ชื่อ-คะแนน'!$D29="ย้าย","",IF('ชื่อ-คะแนน'!$D29="พัก","",IF($BI$6="?",$BI$6,$BI$6)))))</f>
        <v>0</v>
      </c>
      <c r="BJ30" s="801">
        <f>IF('ชื่อ-คะแนน'!$C29="","",IF('ชื่อ-คะแนน'!$D29="ออก","",IF('ชื่อ-คะแนน'!$D29="ย้าย","",IF('ชื่อ-คะแนน'!$D29="พัก","",IF($BJ$6="?",$BJ$6,$BJ$6)))))</f>
        <v>0</v>
      </c>
      <c r="BK30" s="801">
        <f>IF('ชื่อ-คะแนน'!$C29="","",IF('ชื่อ-คะแนน'!$D29="ออก","",IF('ชื่อ-คะแนน'!$D29="ย้าย","",IF('ชื่อ-คะแนน'!$D29="พัก","",IF($BK$6="?",$BK$6,$BK$6)))))</f>
        <v>0</v>
      </c>
      <c r="BL30" s="802">
        <f>IF('ชื่อ-คะแนน'!$C29="","",IF('ชื่อ-คะแนน'!$D29="ออก","",IF('ชื่อ-คะแนน'!$D29="ย้าย","",IF('ชื่อ-คะแนน'!$D29="พัก","",IF($BL$6="?",$BL$6,$BL$6)))))</f>
        <v>0</v>
      </c>
      <c r="BM30" s="799"/>
      <c r="BN30" s="796">
        <f>IF('ชื่อ-คะแนน'!$C29="","",IF('ชื่อ-คะแนน'!$D29="ออก","",IF('ชื่อ-คะแนน'!$D29="ย้าย","",IF('ชื่อ-คะแนน'!$D29="พัก","",IF($BN$6="?",$BN$6,$BN$6)))))</f>
        <v>0</v>
      </c>
      <c r="BO30" s="797">
        <f>IF('ชื่อ-คะแนน'!$C29="","",IF('ชื่อ-คะแนน'!$D29="ออก","",IF('ชื่อ-คะแนน'!$D29="ย้าย","",IF('ชื่อ-คะแนน'!$D29="พัก","",IF($BO$6="?",$BO$6,$BO$6)))))</f>
        <v>0</v>
      </c>
      <c r="BP30" s="797">
        <f>IF('ชื่อ-คะแนน'!$C29="","",IF('ชื่อ-คะแนน'!$D29="ออก","",IF('ชื่อ-คะแนน'!$D29="ย้าย","",IF('ชื่อ-คะแนน'!$D29="พัก","",IF($BP$6="?",$BP$6,$BP$6)))))</f>
        <v>0</v>
      </c>
      <c r="BQ30" s="797">
        <f>IF('ชื่อ-คะแนน'!$C29="","",IF('ชื่อ-คะแนน'!$D29="ออก","",IF('ชื่อ-คะแนน'!$D29="ย้าย","",IF('ชื่อ-คะแนน'!$D29="พัก","",IF($BQ$6="?",$BQ$6,$BQ$6)))))</f>
        <v>0</v>
      </c>
      <c r="BR30" s="798">
        <f>IF('ชื่อ-คะแนน'!$C29="","",IF('ชื่อ-คะแนน'!$D29="ออก","",IF('ชื่อ-คะแนน'!$D29="ย้าย","",IF('ชื่อ-คะแนน'!$D29="พัก","",IF($BR$6="?",$BR$6,$BR$6)))))</f>
        <v>0</v>
      </c>
      <c r="BS30" s="799"/>
      <c r="BT30" s="796">
        <f>IF('ชื่อ-คะแนน'!$C29="","",IF('ชื่อ-คะแนน'!$D29="ออก","",IF('ชื่อ-คะแนน'!$D29="ย้าย","",IF('ชื่อ-คะแนน'!$D29="พัก","",IF($BT$6="?",$BT$6,$BT$6)))))</f>
        <v>0</v>
      </c>
      <c r="BU30" s="797">
        <f>IF('ชื่อ-คะแนน'!$C29="","",IF('ชื่อ-คะแนน'!$D29="ออก","",IF('ชื่อ-คะแนน'!$D29="ย้าย","",IF('ชื่อ-คะแนน'!$D29="พัก","",IF($BU$6="?",$BU$6,$BU$6)))))</f>
        <v>0</v>
      </c>
      <c r="BV30" s="797">
        <f>IF('ชื่อ-คะแนน'!$C29="","",IF('ชื่อ-คะแนน'!$D29="ออก","",IF('ชื่อ-คะแนน'!$D29="ย้าย","",IF('ชื่อ-คะแนน'!$D29="พัก","",IF($BV$6="?",$BV$6,$BV$6)))))</f>
        <v>0</v>
      </c>
      <c r="BW30" s="797">
        <f>IF('ชื่อ-คะแนน'!$C29="","",IF('ชื่อ-คะแนน'!$D29="ออก","",IF('ชื่อ-คะแนน'!$D29="ย้าย","",IF('ชื่อ-คะแนน'!$D29="พัก","",IF($BW$6="?",$BW$6,$BW$6)))))</f>
        <v>0</v>
      </c>
      <c r="BX30" s="798">
        <f>IF('ชื่อ-คะแนน'!$C29="","",IF('ชื่อ-คะแนน'!$D29="ออก","",IF('ชื่อ-คะแนน'!$D29="ย้าย","",IF('ชื่อ-คะแนน'!$D29="พัก","",IF($BX$6="?",$BX$6,$BX$6)))))</f>
        <v>0</v>
      </c>
      <c r="BY30" s="799"/>
      <c r="BZ30" s="796">
        <f>IF('ชื่อ-คะแนน'!$C29="","",IF('ชื่อ-คะแนน'!$D29="ออก","",IF('ชื่อ-คะแนน'!$D29="ย้าย","",IF('ชื่อ-คะแนน'!$D29="พัก","",IF($BZ$6="?",$BZ$6,$BZ$6)))))</f>
        <v>0</v>
      </c>
      <c r="CA30" s="797">
        <f>IF('ชื่อ-คะแนน'!$C29="","",IF('ชื่อ-คะแนน'!$D29="ออก","",IF('ชื่อ-คะแนน'!$D29="ย้าย","",IF('ชื่อ-คะแนน'!$D29="พัก","",IF($CA$6="?",$CA$6,$CA$6)))))</f>
        <v>0</v>
      </c>
      <c r="CB30" s="797">
        <f>IF('ชื่อ-คะแนน'!$C29="","",IF('ชื่อ-คะแนน'!$D29="ออก","",IF('ชื่อ-คะแนน'!$D29="ย้าย","",IF('ชื่อ-คะแนน'!$D29="พัก","",IF($CB$6="?",$CB$6,$CB$6)))))</f>
        <v>0</v>
      </c>
      <c r="CC30" s="797">
        <f>IF('ชื่อ-คะแนน'!$C29="","",IF('ชื่อ-คะแนน'!$D29="ออก","",IF('ชื่อ-คะแนน'!$D29="ย้าย","",IF('ชื่อ-คะแนน'!$D29="พัก","",IF($CC$6="?",$CC$6,$CC$6)))))</f>
        <v>0</v>
      </c>
      <c r="CD30" s="798">
        <f>IF('ชื่อ-คะแนน'!$C29="","",IF('ชื่อ-คะแนน'!$D29="ออก","",IF('ชื่อ-คะแนน'!$D29="ย้าย","",IF('ชื่อ-คะแนน'!$D29="พัก","",IF($CD$6="?",$CD$6,$CD$6)))))</f>
        <v>0</v>
      </c>
      <c r="CE30" s="799"/>
      <c r="CF30" s="796">
        <f>IF('ชื่อ-คะแนน'!$C29="","",IF('ชื่อ-คะแนน'!$D29="ออก","",IF('ชื่อ-คะแนน'!$D29="ย้าย","",IF('ชื่อ-คะแนน'!$D29="พัก","",IF($CF$6="?",$CF$6,$CF$6)))))</f>
        <v>0</v>
      </c>
      <c r="CG30" s="797">
        <f>IF('ชื่อ-คะแนน'!$C29="","",IF('ชื่อ-คะแนน'!$D29="ออก","",IF('ชื่อ-คะแนน'!$D29="ย้าย","",IF('ชื่อ-คะแนน'!$D29="พัก","",IF($CG$6="?",$CG$6,$CG$6)))))</f>
        <v>0</v>
      </c>
      <c r="CH30" s="797">
        <f>IF('ชื่อ-คะแนน'!$C29="","",IF('ชื่อ-คะแนน'!$D29="ออก","",IF('ชื่อ-คะแนน'!$D29="ย้าย","",IF('ชื่อ-คะแนน'!$D29="พัก","",IF($CH$6="?",$CH$6,$CH$6)))))</f>
        <v>0</v>
      </c>
      <c r="CI30" s="797">
        <f>IF('ชื่อ-คะแนน'!$C29="","",IF('ชื่อ-คะแนน'!$D29="ออก","",IF('ชื่อ-คะแนน'!$D29="ย้าย","",IF('ชื่อ-คะแนน'!$D29="พัก","",IF($CI$6="?",$CI$6,$CI$6)))))</f>
        <v>0</v>
      </c>
      <c r="CJ30" s="798">
        <f>IF('ชื่อ-คะแนน'!$C29="","",IF('ชื่อ-คะแนน'!$D29="ออก","",IF('ชื่อ-คะแนน'!$D29="ย้าย","",IF('ชื่อ-คะแนน'!$D29="พัก","",IF($CJ$6="?",$CJ$6,$CJ$6)))))</f>
        <v>0</v>
      </c>
      <c r="CK30" s="799"/>
      <c r="CL30" s="796">
        <f>IF('ชื่อ-คะแนน'!$C29="","",IF('ชื่อ-คะแนน'!$D29="ออก","",IF('ชื่อ-คะแนน'!$D29="ย้าย","",IF('ชื่อ-คะแนน'!$D29="พัก","",IF($CL$6="?",$CL$6,$CL$6)))))</f>
        <v>0</v>
      </c>
      <c r="CM30" s="797">
        <f>IF('ชื่อ-คะแนน'!$C29="","",IF('ชื่อ-คะแนน'!$D29="ออก","",IF('ชื่อ-คะแนน'!$D29="ย้าย","",IF('ชื่อ-คะแนน'!$D29="พัก","",IF($CM$6="?",$CM$6,$CM$6)))))</f>
        <v>0</v>
      </c>
      <c r="CN30" s="797">
        <f>IF('ชื่อ-คะแนน'!$C29="","",IF('ชื่อ-คะแนน'!$D29="ออก","",IF('ชื่อ-คะแนน'!$D29="ย้าย","",IF('ชื่อ-คะแนน'!$D29="พัก","",IF($CN$6="?",$CN$6,$CN$6)))))</f>
        <v>0</v>
      </c>
      <c r="CO30" s="797">
        <f>IF('ชื่อ-คะแนน'!$C29="","",IF('ชื่อ-คะแนน'!$D29="ออก","",IF('ชื่อ-คะแนน'!$D29="ย้าย","",IF('ชื่อ-คะแนน'!$D29="พัก","",IF($CO$6="?",$CO$6,$CO$6)))))</f>
        <v>0</v>
      </c>
      <c r="CP30" s="798">
        <f>IF('ชื่อ-คะแนน'!$C29="","",IF('ชื่อ-คะแนน'!$D29="ออก","",IF('ชื่อ-คะแนน'!$D29="ย้าย","",IF('ชื่อ-คะแนน'!$D29="พัก","",IF($CP$6="?",$CP$6,$CP$6)))))</f>
        <v>0</v>
      </c>
      <c r="CQ30" s="799"/>
      <c r="CR30" s="796">
        <f>IF('ชื่อ-คะแนน'!$C29="","",IF('ชื่อ-คะแนน'!$D29="ออก","",IF('ชื่อ-คะแนน'!$D29="ย้าย","",IF('ชื่อ-คะแนน'!$D29="พัก","",IF($CR$6="?",$CR$6,$CR$6)))))</f>
        <v>0</v>
      </c>
      <c r="CS30" s="797">
        <f>IF('ชื่อ-คะแนน'!$C29="","",IF('ชื่อ-คะแนน'!$D29="ออก","",IF('ชื่อ-คะแนน'!$D29="ย้าย","",IF('ชื่อ-คะแนน'!$D29="พัก","",IF($CS$6="?",$CS$6,$CS$6)))))</f>
        <v>0</v>
      </c>
      <c r="CT30" s="797">
        <f>IF('ชื่อ-คะแนน'!$C29="","",IF('ชื่อ-คะแนน'!$D29="ออก","",IF('ชื่อ-คะแนน'!$D29="ย้าย","",IF('ชื่อ-คะแนน'!$D29="พัก","",IF($CT$6="?",$CT$6,$CT$6)))))</f>
        <v>0</v>
      </c>
      <c r="CU30" s="797">
        <f>IF('ชื่อ-คะแนน'!$C29="","",IF('ชื่อ-คะแนน'!$D29="ออก","",IF('ชื่อ-คะแนน'!$D29="ย้าย","",IF('ชื่อ-คะแนน'!$D29="พัก","",IF($CU$6="?",$CU$6,$CU$6)))))</f>
        <v>0</v>
      </c>
      <c r="CV30" s="798">
        <f>IF('ชื่อ-คะแนน'!$C29="","",IF('ชื่อ-คะแนน'!$D29="ออก","",IF('ชื่อ-คะแนน'!$D29="ย้าย","",IF('ชื่อ-คะแนน'!$D29="พัก","",IF($CV$6="?",$CV$6,$CV$6)))))</f>
        <v>0</v>
      </c>
      <c r="CW30" s="799"/>
      <c r="CX30" s="796">
        <f>IF('ชื่อ-คะแนน'!$C29="","",IF('ชื่อ-คะแนน'!$D29="ออก","",IF('ชื่อ-คะแนน'!$D29="ย้าย","",IF('ชื่อ-คะแนน'!$D29="พัก","",IF($CX$6="?",$CX$6,$CX$6)))))</f>
        <v>0</v>
      </c>
      <c r="CY30" s="797">
        <f>IF('ชื่อ-คะแนน'!$C29="","",IF('ชื่อ-คะแนน'!$D29="ออก","",IF('ชื่อ-คะแนน'!$D29="ย้าย","",IF('ชื่อ-คะแนน'!$D29="พัก","",IF($CY$6="?",$CY$6,$CY$6)))))</f>
        <v>0</v>
      </c>
      <c r="CZ30" s="797">
        <f>IF('ชื่อ-คะแนน'!$C29="","",IF('ชื่อ-คะแนน'!$D29="ออก","",IF('ชื่อ-คะแนน'!$D29="ย้าย","",IF('ชื่อ-คะแนน'!$D29="พัก","",IF($CZ$6="?",$CZ$6,$CZ$6)))))</f>
        <v>0</v>
      </c>
      <c r="DA30" s="797">
        <f>IF('ชื่อ-คะแนน'!$C29="","",IF('ชื่อ-คะแนน'!$D29="ออก","",IF('ชื่อ-คะแนน'!$D29="ย้าย","",IF('ชื่อ-คะแนน'!$D29="พัก","",IF($DA$6="?",$DA$6,$DA$6)))))</f>
        <v>0</v>
      </c>
      <c r="DB30" s="798">
        <f>IF('ชื่อ-คะแนน'!$C29="","",IF('ชื่อ-คะแนน'!$D29="ออก","",IF('ชื่อ-คะแนน'!$D29="ย้าย","",IF('ชื่อ-คะแนน'!$D29="พัก","",IF($DB$6="?",$DB$6,$DB$6)))))</f>
        <v>0</v>
      </c>
      <c r="DC30" s="799"/>
      <c r="DD30" s="1419">
        <f>IF('ชื่อ-คะแนน'!$C29="","",IF('ชื่อ-คะแนน'!$D29="ออก","",IF('ชื่อ-คะแนน'!$D29="ย้าย","",IF('ชื่อ-คะแนน'!$D29="พัก","",IF($DD$6="?",$DD$6,$DD$6)))))</f>
        <v>0</v>
      </c>
      <c r="DE30" s="1420">
        <f>IF('ชื่อ-คะแนน'!$C29="","",IF('ชื่อ-คะแนน'!$D29="ออก","",IF('ชื่อ-คะแนน'!$D29="ย้าย","",IF('ชื่อ-คะแนน'!$D29="พัก","",IF($DE$6="?",$DE$6,$DE$6)))))</f>
        <v>0</v>
      </c>
      <c r="DF30" s="1420">
        <f>IF('ชื่อ-คะแนน'!$C29="","",IF('ชื่อ-คะแนน'!$D29="ออก","",IF('ชื่อ-คะแนน'!$D29="ย้าย","",IF('ชื่อ-คะแนน'!$D29="พัก","",IF($DF$6="?",$DF$6,$DF$6)))))</f>
        <v>0</v>
      </c>
      <c r="DG30" s="1420">
        <f>IF('ชื่อ-คะแนน'!$C29="","",IF('ชื่อ-คะแนน'!$D29="ออก","",IF('ชื่อ-คะแนน'!$D29="ย้าย","",IF('ชื่อ-คะแนน'!$D29="พัก","",IF($DG$6="?",$DG$6,$DG$6)))))</f>
        <v>0</v>
      </c>
      <c r="DH30" s="1421">
        <f>IF('ชื่อ-คะแนน'!$C29="","",IF('ชื่อ-คะแนน'!$D29="ออก","",IF('ชื่อ-คะแนน'!$D29="ย้าย","",IF('ชื่อ-คะแนน'!$D29="พัก","",IF($DH$6="?",$DH$6,$DH$6)))))</f>
        <v>0</v>
      </c>
      <c r="DI30" s="799"/>
      <c r="DJ30" s="796">
        <f>IF('ชื่อ-คะแนน'!$C29="","",IF('ชื่อ-คะแนน'!$D29="ออก","",IF('ชื่อ-คะแนน'!$D29="ย้าย","",IF('ชื่อ-คะแนน'!$D29="พัก","",IF($DJ$6="?",$DJ$6,$DJ$6)))))</f>
        <v>0</v>
      </c>
      <c r="DK30" s="797">
        <f>IF('ชื่อ-คะแนน'!$C29="","",IF('ชื่อ-คะแนน'!$D29="ออก","",IF('ชื่อ-คะแนน'!$D29="ย้าย","",IF('ชื่อ-คะแนน'!$D29="พัก","",IF($DK$6="?",$DK$6,$DK$6)))))</f>
        <v>0</v>
      </c>
      <c r="DL30" s="797">
        <f>IF('ชื่อ-คะแนน'!$C29="","",IF('ชื่อ-คะแนน'!$D29="ออก","",IF('ชื่อ-คะแนน'!$D29="ย้าย","",IF('ชื่อ-คะแนน'!$D29="พัก","",IF($DL$6="?",$DL$6,$DL$6)))))</f>
        <v>0</v>
      </c>
      <c r="DM30" s="797">
        <f>IF('ชื่อ-คะแนน'!$C29="","",IF('ชื่อ-คะแนน'!$D29="ออก","",IF('ชื่อ-คะแนน'!$D29="ย้าย","",IF('ชื่อ-คะแนน'!$D29="พัก","",IF($DM$6="?",$DM$6,$DM$6)))))</f>
        <v>0</v>
      </c>
      <c r="DN30" s="798">
        <f>IF('ชื่อ-คะแนน'!$C29="","",IF('ชื่อ-คะแนน'!$D29="ออก","",IF('ชื่อ-คะแนน'!$D29="ย้าย","",IF('ชื่อ-คะแนน'!$D29="พัก","",IF($DN$6="?",$DN$6,$DN$6)))))</f>
        <v>0</v>
      </c>
      <c r="DO30" s="799"/>
      <c r="DP30" s="800">
        <f>IF('ชื่อ-คะแนน'!$C29="","",IF('ชื่อ-คะแนน'!$D29="ออก","",IF('ชื่อ-คะแนน'!$D29="ย้าย","",IF('ชื่อ-คะแนน'!$D29="พัก","",IF($DP$6="?",$DP$6,$DP$6)))))</f>
        <v>0</v>
      </c>
      <c r="DQ30" s="801">
        <f>IF('ชื่อ-คะแนน'!$C29="","",IF('ชื่อ-คะแนน'!$D29="ออก","",IF('ชื่อ-คะแนน'!$D29="ย้าย","",IF('ชื่อ-คะแนน'!$D29="พัก","",IF($DQ$6="?",$DQ$6,$DQ$6)))))</f>
        <v>0</v>
      </c>
      <c r="DR30" s="801">
        <f>IF('ชื่อ-คะแนน'!$C29="","",IF('ชื่อ-คะแนน'!$D29="ออก","",IF('ชื่อ-คะแนน'!$D29="ย้าย","",IF('ชื่อ-คะแนน'!$D29="พัก","",IF($DR$6="?",$DR$6,$DR$6)))))</f>
        <v>0</v>
      </c>
      <c r="DS30" s="801">
        <f>IF('ชื่อ-คะแนน'!$C29="","",IF('ชื่อ-คะแนน'!$D29="ออก","",IF('ชื่อ-คะแนน'!$D29="ย้าย","",IF('ชื่อ-คะแนน'!$D29="พัก","",IF($DS$6="?",$DS$6,$DS$6)))))</f>
        <v>0</v>
      </c>
      <c r="DT30" s="802">
        <f>IF('ชื่อ-คะแนน'!$C29="","",IF('ชื่อ-คะแนน'!$D29="ออก","",IF('ชื่อ-คะแนน'!$D29="ย้าย","",IF('ชื่อ-คะแนน'!$D29="พัก","",IF($DT$6="?",$DT$6,$DT$6)))))</f>
        <v>0</v>
      </c>
      <c r="DU30" s="799"/>
      <c r="DV30" s="796">
        <f>IF('ชื่อ-คะแนน'!$C29="","",IF('ชื่อ-คะแนน'!$D29="ออก","",IF('ชื่อ-คะแนน'!$D29="ย้าย","",IF('ชื่อ-คะแนน'!$D29="พัก","",IF($DV$6="?",$DV$6,$DV$6)))))</f>
        <v>0</v>
      </c>
      <c r="DW30" s="797">
        <f>IF('ชื่อ-คะแนน'!$C29="","",IF('ชื่อ-คะแนน'!$D29="ออก","",IF('ชื่อ-คะแนน'!$D29="ย้าย","",IF('ชื่อ-คะแนน'!$D29="พัก","",IF($DW$6="?",$DW$6,$DW$6)))))</f>
        <v>0</v>
      </c>
      <c r="DX30" s="797">
        <f>IF('ชื่อ-คะแนน'!$C29="","",IF('ชื่อ-คะแนน'!$D29="ออก","",IF('ชื่อ-คะแนน'!$D29="ย้าย","",IF('ชื่อ-คะแนน'!$D29="พัก","",IF($DX$6="?",$DX$6,$DX$6)))))</f>
        <v>0</v>
      </c>
      <c r="DY30" s="797">
        <f>IF('ชื่อ-คะแนน'!$C29="","",IF('ชื่อ-คะแนน'!$D29="ออก","",IF('ชื่อ-คะแนน'!$D29="ย้าย","",IF('ชื่อ-คะแนน'!$D29="พัก","",IF($DY$6="?",$DY$6,$DY$6)))))</f>
        <v>0</v>
      </c>
      <c r="DZ30" s="798">
        <f>IF('ชื่อ-คะแนน'!$C29="","",IF('ชื่อ-คะแนน'!$D29="ออก","",IF('ชื่อ-คะแนน'!$D29="ย้าย","",IF('ชื่อ-คะแนน'!$D29="พัก","",IF($DZ$6="?",$DZ$6,$DZ$6)))))</f>
        <v>0</v>
      </c>
      <c r="EA30" s="799"/>
      <c r="EB30" s="796">
        <f>IF('ชื่อ-คะแนน'!$C29="","",IF('ชื่อ-คะแนน'!$D29="ออก","",IF('ชื่อ-คะแนน'!$D29="ย้าย","",IF('ชื่อ-คะแนน'!$D29="พัก","",IF($EB$6="?",$EB$6,$EB$6)))))</f>
        <v>0</v>
      </c>
      <c r="EC30" s="797">
        <f>IF('ชื่อ-คะแนน'!$C29="","",IF('ชื่อ-คะแนน'!$D29="ออก","",IF('ชื่อ-คะแนน'!$D29="ย้าย","",IF('ชื่อ-คะแนน'!$D29="พัก","",IF($EC$6="?",$EC$6,$EC$6)))))</f>
        <v>0</v>
      </c>
      <c r="ED30" s="797">
        <f>IF('ชื่อ-คะแนน'!$C29="","",IF('ชื่อ-คะแนน'!$D29="ออก","",IF('ชื่อ-คะแนน'!$D29="ย้าย","",IF('ชื่อ-คะแนน'!$D29="พัก","",IF($ED$6="?",$ED$6,$ED$6)))))</f>
        <v>0</v>
      </c>
      <c r="EE30" s="797">
        <f>IF('ชื่อ-คะแนน'!$C29="","",IF('ชื่อ-คะแนน'!$D29="ออก","",IF('ชื่อ-คะแนน'!$D29="ย้าย","",IF('ชื่อ-คะแนน'!$D29="พัก","",IF($EE$6="?",$EE$6,$EE$6)))))</f>
        <v>0</v>
      </c>
      <c r="EF30" s="798">
        <f>IF('ชื่อ-คะแนน'!$C29="","",IF('ชื่อ-คะแนน'!$D29="ออก","",IF('ชื่อ-คะแนน'!$D29="ย้าย","",IF('ชื่อ-คะแนน'!$D29="พัก","",IF($EF$6="?",$EF$6,$EF$6)))))</f>
        <v>0</v>
      </c>
      <c r="EG30" s="803"/>
      <c r="EH30" s="804" t="str">
        <f>IF('ชื่อ-คะแนน'!C29="","",COUNTIF(E30:DZ30,"ป")+COUNTIF(E30:DZ30,"ล")+COUNTIF(E30:DZ30,"ข")+COUNTIF(E30:DZ30,"ร")+COUNTIF(E30:DZ30,"อ")+COUNTIF(E30:DZ30,"ก")+COUNTIF(E30:DZ30,"ฟ")+COUNTIF(E30:DZ30,"ด")+COUNTIF(E30:DZ30,"ย"))&amp;IF('ชื่อ-คะแนน'!C29="","","/")&amp;IF('ชื่อ-คะแนน'!C29="","",SUM($F$6:$DZ$6)-SUM(F30:DZ30))</f>
        <v>0/1</v>
      </c>
      <c r="EI30" s="805">
        <f>IF('ชื่อ-คะแนน'!C29="","",COUNTIF(F30:EF30,"/")+SUM(F30:EF30))</f>
        <v>0</v>
      </c>
      <c r="EJ30" s="758"/>
      <c r="EK30" s="778" t="str">
        <f>IF('ชื่อ-คะแนน'!C29="","",IF(EI30=0,"",IF(EI30&gt;$EI$3-$EI$4,"-",$EI$3-$EI$4-EI30)))</f>
        <v/>
      </c>
      <c r="EL30" s="760" t="str">
        <f>IF('ชื่อ-คะแนน'!C29="","",IF(EI30=0,"",(EI30/$EI$3)*100))</f>
        <v/>
      </c>
      <c r="EM30" s="792" t="str">
        <f t="shared" si="1"/>
        <v>-</v>
      </c>
      <c r="EN30" s="793" t="str">
        <f t="shared" si="2"/>
        <v>-</v>
      </c>
    </row>
    <row r="31" spans="1:149" s="141" customFormat="1" ht="18" customHeight="1" thickBot="1" x14ac:dyDescent="0.55000000000000004">
      <c r="A31" s="165" t="str">
        <f>'ชื่อ-คะแนน'!A30</f>
        <v/>
      </c>
      <c r="B31" s="825">
        <f>'ชื่อ-คะแนน'!B30</f>
        <v>0</v>
      </c>
      <c r="C31" s="1313">
        <f>'ชื่อ-คะแนน'!C30</f>
        <v>0</v>
      </c>
      <c r="D31" s="809" t="str">
        <f>'ชื่อ-คะแนน'!D30</f>
        <v/>
      </c>
      <c r="E31" s="781" t="str">
        <f>'ชื่อ-คะแนน'!E30</f>
        <v/>
      </c>
      <c r="F31" s="810" t="str">
        <f>IF('ชื่อ-คะแนน'!$C30="","",IF('ชื่อ-คะแนน'!$D30="ออก","",IF('ชื่อ-คะแนน'!$D30="ย้าย","",IF('ชื่อ-คะแนน'!$D30="พัก","",IF(F$6="?",F$6,F$6)))))</f>
        <v/>
      </c>
      <c r="G31" s="811" t="str">
        <f>IF('ชื่อ-คะแนน'!C30="","",IF('ชื่อ-คะแนน'!$D30="ออก","",IF('ชื่อ-คะแนน'!$D30="ย้าย","",IF('ชื่อ-คะแนน'!$D30="พัก","",IF(G$6="?",G$6,G$6)))))</f>
        <v/>
      </c>
      <c r="H31" s="811" t="str">
        <f>IF('ชื่อ-คะแนน'!C30="","",IF('ชื่อ-คะแนน'!$D30="ออก","",IF('ชื่อ-คะแนน'!$D30="ย้าย","",IF('ชื่อ-คะแนน'!$D30="พัก","",IF(H$6="?",H$6,H$6)))))</f>
        <v/>
      </c>
      <c r="I31" s="811" t="str">
        <f>IF('ชื่อ-คะแนน'!G30="","",IF('ชื่อ-คะแนน'!$D30="ออก","",IF('ชื่อ-คะแนน'!$D30="ย้าย","",IF('ชื่อ-คะแนน'!$D30="พัก","",IF(I$6="?",I$6,$I$6)))))</f>
        <v/>
      </c>
      <c r="J31" s="812" t="str">
        <f>IF('ชื่อ-คะแนน'!$C30="","",IF('ชื่อ-คะแนน'!$D30="ออก","",IF('ชื่อ-คะแนน'!$D30="ย้าย","",IF('ชื่อ-คะแนน'!$D30="พัก","",IF(J$6="?",J$6,J$6)))))</f>
        <v/>
      </c>
      <c r="K31" s="813"/>
      <c r="L31" s="810" t="str">
        <f>IF('ชื่อ-คะแนน'!$C30="","",IF('ชื่อ-คะแนน'!$D30="ออก","",IF('ชื่อ-คะแนน'!$D30="ย้าย","",IF('ชื่อ-คะแนน'!$D30="พัก","",IF(L$6="?",L$6,L$6)))))</f>
        <v/>
      </c>
      <c r="M31" s="811" t="str">
        <f>IF('ชื่อ-คะแนน'!$C30="","",IF('ชื่อ-คะแนน'!$D30="ออก","",IF('ชื่อ-คะแนน'!$D30="ย้าย","",IF('ชื่อ-คะแนน'!$D30="พัก","",IF(M$6="?",M$6,M$6)))))</f>
        <v/>
      </c>
      <c r="N31" s="811" t="str">
        <f>IF('ชื่อ-คะแนน'!$C30="","",IF('ชื่อ-คะแนน'!$D30="ออก","",IF('ชื่อ-คะแนน'!$D30="ย้าย","",IF('ชื่อ-คะแนน'!$D30="พัก","",IF(N$6="?",N$6,N$6)))))</f>
        <v/>
      </c>
      <c r="O31" s="811" t="str">
        <f>IF('ชื่อ-คะแนน'!$C30="","",IF('ชื่อ-คะแนน'!$D30="ออก","",IF('ชื่อ-คะแนน'!$D30="ย้าย","",IF('ชื่อ-คะแนน'!$D30="พัก","",IF(O$6="?",O$6,O$6)))))</f>
        <v/>
      </c>
      <c r="P31" s="812" t="str">
        <f>IF('ชื่อ-คะแนน'!$C30="","",IF('ชื่อ-คะแนน'!$D30="ออก","",IF('ชื่อ-คะแนน'!$D30="ย้าย","",IF('ชื่อ-คะแนน'!$D30="พัก","",IF(P$6="?",P$6,P$6)))))</f>
        <v/>
      </c>
      <c r="Q31" s="813"/>
      <c r="R31" s="810" t="str">
        <f>IF('ชื่อ-คะแนน'!$C30="","",IF('ชื่อ-คะแนน'!$D30="ออก","",IF('ชื่อ-คะแนน'!$D30="ย้าย","",IF('ชื่อ-คะแนน'!$D30="พัก","",IF(R$6="?",R$6,R$6)))))</f>
        <v/>
      </c>
      <c r="S31" s="811" t="str">
        <f>IF('ชื่อ-คะแนน'!$C30="","",IF('ชื่อ-คะแนน'!$D30="ออก","",IF('ชื่อ-คะแนน'!$D30="ย้าย","",IF('ชื่อ-คะแนน'!$D30="พัก","",IF(S$6="?",S$6,S$6)))))</f>
        <v/>
      </c>
      <c r="T31" s="811" t="str">
        <f>IF('ชื่อ-คะแนน'!$C30="","",IF('ชื่อ-คะแนน'!$D30="ออก","",IF('ชื่อ-คะแนน'!$D30="ย้าย","",IF('ชื่อ-คะแนน'!$D30="พัก","",IF(T$6="?",T$6,T$6)))))</f>
        <v/>
      </c>
      <c r="U31" s="811" t="str">
        <f>IF('ชื่อ-คะแนน'!$C30="","",IF('ชื่อ-คะแนน'!$D30="ออก","",IF('ชื่อ-คะแนน'!$D30="ย้าย","",IF('ชื่อ-คะแนน'!$D30="พัก","",IF(U$6="?",U$6,U$6)))))</f>
        <v/>
      </c>
      <c r="V31" s="812" t="str">
        <f>IF('ชื่อ-คะแนน'!$C30="","",IF('ชื่อ-คะแนน'!$D30="ออก","",IF('ชื่อ-คะแนน'!$D30="ย้าย","",IF('ชื่อ-คะแนน'!$D30="พัก","",IF(V$6="?",V$6,V$6)))))</f>
        <v/>
      </c>
      <c r="W31" s="813"/>
      <c r="X31" s="810" t="str">
        <f>IF('ชื่อ-คะแนน'!$C30="","",IF('ชื่อ-คะแนน'!$D30="ออก","",IF('ชื่อ-คะแนน'!$D30="ย้าย","",IF('ชื่อ-คะแนน'!$D30="พัก","",IF(X$6="?",X$6,X$6)))))</f>
        <v/>
      </c>
      <c r="Y31" s="811" t="str">
        <f>IF('ชื่อ-คะแนน'!$C30="","",IF('ชื่อ-คะแนน'!$D30="ออก","",IF('ชื่อ-คะแนน'!$D30="ย้าย","",IF('ชื่อ-คะแนน'!$D30="พัก","",IF(Y$6="?",Y$6,Y$6)))))</f>
        <v/>
      </c>
      <c r="Z31" s="811" t="str">
        <f>IF('ชื่อ-คะแนน'!$C30="","",IF('ชื่อ-คะแนน'!$D30="ออก","",IF('ชื่อ-คะแนน'!$D30="ย้าย","",IF('ชื่อ-คะแนน'!$D30="พัก","",IF(Z$6="?",Z$6,Z$6)))))</f>
        <v/>
      </c>
      <c r="AA31" s="811" t="str">
        <f>IF('ชื่อ-คะแนน'!$C30="","",IF('ชื่อ-คะแนน'!$D30="ออก","",IF('ชื่อ-คะแนน'!$D30="ย้าย","",IF('ชื่อ-คะแนน'!$D30="พัก","",IF(AA$6="?",AA$6,AA$6)))))</f>
        <v/>
      </c>
      <c r="AB31" s="812" t="str">
        <f>IF('ชื่อ-คะแนน'!$C30="","",IF('ชื่อ-คะแนน'!$D30="ออก","",IF('ชื่อ-คะแนน'!$D30="ย้าย","",IF('ชื่อ-คะแนน'!$D30="พัก","",IF(AB$6="?",AB$6,AB$6)))))</f>
        <v/>
      </c>
      <c r="AC31" s="813"/>
      <c r="AD31" s="810" t="str">
        <f>IF('ชื่อ-คะแนน'!$C30="","",IF('ชื่อ-คะแนน'!$D30="ออก","",IF('ชื่อ-คะแนน'!$D30="ย้าย","",IF('ชื่อ-คะแนน'!$D30="พัก","",IF(AD$6="?",AD$6,AD$6)))))</f>
        <v/>
      </c>
      <c r="AE31" s="811" t="str">
        <f>IF('ชื่อ-คะแนน'!$C30="","",IF('ชื่อ-คะแนน'!$D30="ออก","",IF('ชื่อ-คะแนน'!$D30="ย้าย","",IF('ชื่อ-คะแนน'!$D30="พัก","",IF(AE$6="?",AE$6,AE$6)))))</f>
        <v/>
      </c>
      <c r="AF31" s="811" t="str">
        <f>IF('ชื่อ-คะแนน'!$C30="","",IF('ชื่อ-คะแนน'!$D30="ออก","",IF('ชื่อ-คะแนน'!$D30="ย้าย","",IF('ชื่อ-คะแนน'!$D30="พัก","",IF(AF$6="?",AF$6,AF$6)))))</f>
        <v/>
      </c>
      <c r="AG31" s="811" t="str">
        <f>IF('ชื่อ-คะแนน'!$C30="","",IF('ชื่อ-คะแนน'!$D30="ออก","",IF('ชื่อ-คะแนน'!$D30="ย้าย","",IF('ชื่อ-คะแนน'!$D30="พัก","",IF($AG$6="?",$AG$6,$AG$6)))))</f>
        <v/>
      </c>
      <c r="AH31" s="812" t="str">
        <f>IF('ชื่อ-คะแนน'!$C30="","",IF('ชื่อ-คะแนน'!$D30="ออก","",IF('ชื่อ-คะแนน'!$D30="ย้าย","",IF('ชื่อ-คะแนน'!$D30="พัก","",IF($AH$6="?",$AH$6,$AH$6)))))</f>
        <v/>
      </c>
      <c r="AI31" s="813"/>
      <c r="AJ31" s="810" t="str">
        <f>IF('ชื่อ-คะแนน'!$C30="","",IF('ชื่อ-คะแนน'!$D30="ออก","",IF('ชื่อ-คะแนน'!$D30="ย้าย","",IF('ชื่อ-คะแนน'!$D30="พัก","",IF($AJ$6="?",$AJ$6,$AJ$6)))))</f>
        <v/>
      </c>
      <c r="AK31" s="811" t="str">
        <f>IF('ชื่อ-คะแนน'!$C30="","",IF('ชื่อ-คะแนน'!$D30="ออก","",IF('ชื่อ-คะแนน'!$D30="ย้าย","",IF('ชื่อ-คะแนน'!$D30="พัก","",IF($AK$6="?",$AK$6,$AK$6)))))</f>
        <v/>
      </c>
      <c r="AL31" s="811" t="str">
        <f>IF('ชื่อ-คะแนน'!$C30="","",IF('ชื่อ-คะแนน'!$D30="ออก","",IF('ชื่อ-คะแนน'!$D30="ย้าย","",IF('ชื่อ-คะแนน'!$D30="พัก","",IF($AL$6="?",$AL$6,$AL$6)))))</f>
        <v/>
      </c>
      <c r="AM31" s="811" t="str">
        <f>IF('ชื่อ-คะแนน'!$C30="","",IF('ชื่อ-คะแนน'!$D30="ออก","",IF('ชื่อ-คะแนน'!$D30="ย้าย","",IF('ชื่อ-คะแนน'!$D30="พัก","",IF($AM$6="?",$AM$6,$AM$6)))))</f>
        <v/>
      </c>
      <c r="AN31" s="812" t="str">
        <f>IF('ชื่อ-คะแนน'!$C30="","",IF('ชื่อ-คะแนน'!$D30="ออก","",IF('ชื่อ-คะแนน'!$D30="ย้าย","",IF('ชื่อ-คะแนน'!$D30="พัก","",IF($AN$6="?",$AN$6,$AN$6)))))</f>
        <v/>
      </c>
      <c r="AO31" s="813"/>
      <c r="AP31" s="810" t="str">
        <f>IF('ชื่อ-คะแนน'!$C30="","",IF('ชื่อ-คะแนน'!$D30="ออก","",IF('ชื่อ-คะแนน'!$D30="ย้าย","",IF('ชื่อ-คะแนน'!$D30="พัก","",IF($AP$6="?",$AP$6,$AP$6)))))</f>
        <v/>
      </c>
      <c r="AQ31" s="811" t="str">
        <f>IF('ชื่อ-คะแนน'!$C30="","",IF('ชื่อ-คะแนน'!$D30="ออก","",IF('ชื่อ-คะแนน'!$D30="ย้าย","",IF('ชื่อ-คะแนน'!$D30="พัก","",IF($AQ$6="?",$AQ$6,$AQ$6)))))</f>
        <v/>
      </c>
      <c r="AR31" s="811" t="str">
        <f>IF('ชื่อ-คะแนน'!$C30="","",IF('ชื่อ-คะแนน'!$D30="ออก","",IF('ชื่อ-คะแนน'!$D30="ย้าย","",IF('ชื่อ-คะแนน'!$D30="พัก","",IF($AR$6="?",$AR$6,$AR$6)))))</f>
        <v/>
      </c>
      <c r="AS31" s="811" t="str">
        <f>IF('ชื่อ-คะแนน'!$C30="","",IF('ชื่อ-คะแนน'!$D30="ออก","",IF('ชื่อ-คะแนน'!$D30="ย้าย","",IF('ชื่อ-คะแนน'!$D30="พัก","",IF($AS$6="?",$AS$6,$AS$6)))))</f>
        <v/>
      </c>
      <c r="AT31" s="812" t="str">
        <f>IF('ชื่อ-คะแนน'!$C30="","",IF('ชื่อ-คะแนน'!$D30="ออก","",IF('ชื่อ-คะแนน'!$D30="ย้าย","",IF('ชื่อ-คะแนน'!$D30="พัก","",IF($AT$6="?",$AT$6,$AT$6)))))</f>
        <v/>
      </c>
      <c r="AU31" s="813"/>
      <c r="AV31" s="810" t="str">
        <f>IF('ชื่อ-คะแนน'!$C30="","",IF('ชื่อ-คะแนน'!$D30="ออก","",IF('ชื่อ-คะแนน'!$D30="ย้าย","",IF('ชื่อ-คะแนน'!$D30="พัก","",IF($AV$6="?",$AV$6,$AV$6)))))</f>
        <v/>
      </c>
      <c r="AW31" s="811" t="str">
        <f>IF('ชื่อ-คะแนน'!$C30="","",IF('ชื่อ-คะแนน'!$D30="ออก","",IF('ชื่อ-คะแนน'!$D30="ย้าย","",IF('ชื่อ-คะแนน'!$D30="พัก","",IF($AW$6="?",$AW$6,$AW$6)))))</f>
        <v/>
      </c>
      <c r="AX31" s="811" t="str">
        <f>IF('ชื่อ-คะแนน'!$C30="","",IF('ชื่อ-คะแนน'!$D30="ออก","",IF('ชื่อ-คะแนน'!$D30="ย้าย","",IF('ชื่อ-คะแนน'!$D30="พัก","",IF($AX$6="?",$AX$6,$AX$6)))))</f>
        <v/>
      </c>
      <c r="AY31" s="811" t="str">
        <f>IF('ชื่อ-คะแนน'!$C30="","",IF('ชื่อ-คะแนน'!$D30="ออก","",IF('ชื่อ-คะแนน'!$D30="ย้าย","",IF('ชื่อ-คะแนน'!$D30="พัก","",IF($AY$6="?",$AY$6,$AY$6)))))</f>
        <v/>
      </c>
      <c r="AZ31" s="812" t="str">
        <f>IF('ชื่อ-คะแนน'!$C30="","",IF('ชื่อ-คะแนน'!$D30="ออก","",IF('ชื่อ-คะแนน'!$D30="ย้าย","",IF('ชื่อ-คะแนน'!$D30="พัก","",IF($AZ$6="?",$AZ$6,$AZ$6)))))</f>
        <v/>
      </c>
      <c r="BA31" s="813"/>
      <c r="BB31" s="1422" t="str">
        <f>IF('ชื่อ-คะแนน'!$C30="","",IF('ชื่อ-คะแนน'!$D30="ออก","",IF('ชื่อ-คะแนน'!$D30="ย้าย","",IF('ชื่อ-คะแนน'!$D30="พัก","",IF($BB$6="?",$BB$6,$BB$6)))))</f>
        <v/>
      </c>
      <c r="BC31" s="1423" t="str">
        <f>IF('ชื่อ-คะแนน'!$C30="","",IF('ชื่อ-คะแนน'!$D30="ออก","",IF('ชื่อ-คะแนน'!$D30="ย้าย","",IF('ชื่อ-คะแนน'!$D30="พัก","",IF($BC$6="?",$BC$6,$BC$6)))))</f>
        <v/>
      </c>
      <c r="BD31" s="1423" t="str">
        <f>IF('ชื่อ-คะแนน'!$C30="","",IF('ชื่อ-คะแนน'!$D30="ออก","",IF('ชื่อ-คะแนน'!$D30="ย้าย","",IF('ชื่อ-คะแนน'!$D30="พัก","",IF($BD$6="?",$BD$6,$BD$6)))))</f>
        <v/>
      </c>
      <c r="BE31" s="1423" t="str">
        <f>IF('ชื่อ-คะแนน'!$C30="","",IF('ชื่อ-คะแนน'!$D30="ออก","",IF('ชื่อ-คะแนน'!$D30="ย้าย","",IF('ชื่อ-คะแนน'!$D30="พัก","",IF($BE$6="?",$BE$6,$BE$6)))))</f>
        <v/>
      </c>
      <c r="BF31" s="1424" t="str">
        <f>IF('ชื่อ-คะแนน'!$C30="","",IF('ชื่อ-คะแนน'!$D30="ออก","",IF('ชื่อ-คะแนน'!$D30="ย้าย","",IF('ชื่อ-คะแนน'!$D30="พัก","",IF($BF$6="?",$BF$6,$BF$6)))))</f>
        <v/>
      </c>
      <c r="BG31" s="813"/>
      <c r="BH31" s="814" t="str">
        <f>IF('ชื่อ-คะแนน'!$C30="","",IF('ชื่อ-คะแนน'!$D30="ออก","",IF('ชื่อ-คะแนน'!$D30="ย้าย","",IF('ชื่อ-คะแนน'!$D30="พัก","",IF($BH$6="?",$BH$6,$BH$6)))))</f>
        <v/>
      </c>
      <c r="BI31" s="815" t="str">
        <f>IF('ชื่อ-คะแนน'!$C30="","",IF('ชื่อ-คะแนน'!$D30="ออก","",IF('ชื่อ-คะแนน'!$D30="ย้าย","",IF('ชื่อ-คะแนน'!$D30="พัก","",IF($BI$6="?",$BI$6,$BI$6)))))</f>
        <v/>
      </c>
      <c r="BJ31" s="815" t="str">
        <f>IF('ชื่อ-คะแนน'!$C30="","",IF('ชื่อ-คะแนน'!$D30="ออก","",IF('ชื่อ-คะแนน'!$D30="ย้าย","",IF('ชื่อ-คะแนน'!$D30="พัก","",IF($BJ$6="?",$BJ$6,$BJ$6)))))</f>
        <v/>
      </c>
      <c r="BK31" s="815" t="str">
        <f>IF('ชื่อ-คะแนน'!$C30="","",IF('ชื่อ-คะแนน'!$D30="ออก","",IF('ชื่อ-คะแนน'!$D30="ย้าย","",IF('ชื่อ-คะแนน'!$D30="พัก","",IF($BK$6="?",$BK$6,$BK$6)))))</f>
        <v/>
      </c>
      <c r="BL31" s="816" t="str">
        <f>IF('ชื่อ-คะแนน'!$C30="","",IF('ชื่อ-คะแนน'!$D30="ออก","",IF('ชื่อ-คะแนน'!$D30="ย้าย","",IF('ชื่อ-คะแนน'!$D30="พัก","",IF($BL$6="?",$BL$6,$BL$6)))))</f>
        <v/>
      </c>
      <c r="BM31" s="813"/>
      <c r="BN31" s="810" t="str">
        <f>IF('ชื่อ-คะแนน'!$C30="","",IF('ชื่อ-คะแนน'!$D30="ออก","",IF('ชื่อ-คะแนน'!$D30="ย้าย","",IF('ชื่อ-คะแนน'!$D30="พัก","",IF($BN$6="?",$BN$6,$BN$6)))))</f>
        <v/>
      </c>
      <c r="BO31" s="811" t="str">
        <f>IF('ชื่อ-คะแนน'!$C30="","",IF('ชื่อ-คะแนน'!$D30="ออก","",IF('ชื่อ-คะแนน'!$D30="ย้าย","",IF('ชื่อ-คะแนน'!$D30="พัก","",IF($BO$6="?",$BO$6,$BO$6)))))</f>
        <v/>
      </c>
      <c r="BP31" s="811" t="str">
        <f>IF('ชื่อ-คะแนน'!$C30="","",IF('ชื่อ-คะแนน'!$D30="ออก","",IF('ชื่อ-คะแนน'!$D30="ย้าย","",IF('ชื่อ-คะแนน'!$D30="พัก","",IF($BP$6="?",$BP$6,$BP$6)))))</f>
        <v/>
      </c>
      <c r="BQ31" s="811" t="str">
        <f>IF('ชื่อ-คะแนน'!$C30="","",IF('ชื่อ-คะแนน'!$D30="ออก","",IF('ชื่อ-คะแนน'!$D30="ย้าย","",IF('ชื่อ-คะแนน'!$D30="พัก","",IF($BQ$6="?",$BQ$6,$BQ$6)))))</f>
        <v/>
      </c>
      <c r="BR31" s="812" t="str">
        <f>IF('ชื่อ-คะแนน'!$C30="","",IF('ชื่อ-คะแนน'!$D30="ออก","",IF('ชื่อ-คะแนน'!$D30="ย้าย","",IF('ชื่อ-คะแนน'!$D30="พัก","",IF($BR$6="?",$BR$6,$BR$6)))))</f>
        <v/>
      </c>
      <c r="BS31" s="813"/>
      <c r="BT31" s="810" t="str">
        <f>IF('ชื่อ-คะแนน'!$C30="","",IF('ชื่อ-คะแนน'!$D30="ออก","",IF('ชื่อ-คะแนน'!$D30="ย้าย","",IF('ชื่อ-คะแนน'!$D30="พัก","",IF($BT$6="?",$BT$6,$BT$6)))))</f>
        <v/>
      </c>
      <c r="BU31" s="811" t="str">
        <f>IF('ชื่อ-คะแนน'!$C30="","",IF('ชื่อ-คะแนน'!$D30="ออก","",IF('ชื่อ-คะแนน'!$D30="ย้าย","",IF('ชื่อ-คะแนน'!$D30="พัก","",IF($BU$6="?",$BU$6,$BU$6)))))</f>
        <v/>
      </c>
      <c r="BV31" s="811" t="str">
        <f>IF('ชื่อ-คะแนน'!$C30="","",IF('ชื่อ-คะแนน'!$D30="ออก","",IF('ชื่อ-คะแนน'!$D30="ย้าย","",IF('ชื่อ-คะแนน'!$D30="พัก","",IF($BV$6="?",$BV$6,$BV$6)))))</f>
        <v/>
      </c>
      <c r="BW31" s="811" t="str">
        <f>IF('ชื่อ-คะแนน'!$C30="","",IF('ชื่อ-คะแนน'!$D30="ออก","",IF('ชื่อ-คะแนน'!$D30="ย้าย","",IF('ชื่อ-คะแนน'!$D30="พัก","",IF($BW$6="?",$BW$6,$BW$6)))))</f>
        <v/>
      </c>
      <c r="BX31" s="812" t="str">
        <f>IF('ชื่อ-คะแนน'!$C30="","",IF('ชื่อ-คะแนน'!$D30="ออก","",IF('ชื่อ-คะแนน'!$D30="ย้าย","",IF('ชื่อ-คะแนน'!$D30="พัก","",IF($BX$6="?",$BX$6,$BX$6)))))</f>
        <v/>
      </c>
      <c r="BY31" s="813"/>
      <c r="BZ31" s="810" t="str">
        <f>IF('ชื่อ-คะแนน'!$C30="","",IF('ชื่อ-คะแนน'!$D30="ออก","",IF('ชื่อ-คะแนน'!$D30="ย้าย","",IF('ชื่อ-คะแนน'!$D30="พัก","",IF($BZ$6="?",$BZ$6,$BZ$6)))))</f>
        <v/>
      </c>
      <c r="CA31" s="811" t="str">
        <f>IF('ชื่อ-คะแนน'!$C30="","",IF('ชื่อ-คะแนน'!$D30="ออก","",IF('ชื่อ-คะแนน'!$D30="ย้าย","",IF('ชื่อ-คะแนน'!$D30="พัก","",IF($CA$6="?",$CA$6,$CA$6)))))</f>
        <v/>
      </c>
      <c r="CB31" s="811" t="str">
        <f>IF('ชื่อ-คะแนน'!$C30="","",IF('ชื่อ-คะแนน'!$D30="ออก","",IF('ชื่อ-คะแนน'!$D30="ย้าย","",IF('ชื่อ-คะแนน'!$D30="พัก","",IF($CB$6="?",$CB$6,$CB$6)))))</f>
        <v/>
      </c>
      <c r="CC31" s="811" t="str">
        <f>IF('ชื่อ-คะแนน'!$C30="","",IF('ชื่อ-คะแนน'!$D30="ออก","",IF('ชื่อ-คะแนน'!$D30="ย้าย","",IF('ชื่อ-คะแนน'!$D30="พัก","",IF($CC$6="?",$CC$6,$CC$6)))))</f>
        <v/>
      </c>
      <c r="CD31" s="812" t="str">
        <f>IF('ชื่อ-คะแนน'!$C30="","",IF('ชื่อ-คะแนน'!$D30="ออก","",IF('ชื่อ-คะแนน'!$D30="ย้าย","",IF('ชื่อ-คะแนน'!$D30="พัก","",IF($CD$6="?",$CD$6,$CD$6)))))</f>
        <v/>
      </c>
      <c r="CE31" s="813"/>
      <c r="CF31" s="810" t="str">
        <f>IF('ชื่อ-คะแนน'!$C30="","",IF('ชื่อ-คะแนน'!$D30="ออก","",IF('ชื่อ-คะแนน'!$D30="ย้าย","",IF('ชื่อ-คะแนน'!$D30="พัก","",IF($CF$6="?",$CF$6,$CF$6)))))</f>
        <v/>
      </c>
      <c r="CG31" s="811" t="str">
        <f>IF('ชื่อ-คะแนน'!$C30="","",IF('ชื่อ-คะแนน'!$D30="ออก","",IF('ชื่อ-คะแนน'!$D30="ย้าย","",IF('ชื่อ-คะแนน'!$D30="พัก","",IF($CG$6="?",$CG$6,$CG$6)))))</f>
        <v/>
      </c>
      <c r="CH31" s="811" t="str">
        <f>IF('ชื่อ-คะแนน'!$C30="","",IF('ชื่อ-คะแนน'!$D30="ออก","",IF('ชื่อ-คะแนน'!$D30="ย้าย","",IF('ชื่อ-คะแนน'!$D30="พัก","",IF($CH$6="?",$CH$6,$CH$6)))))</f>
        <v/>
      </c>
      <c r="CI31" s="811" t="str">
        <f>IF('ชื่อ-คะแนน'!$C30="","",IF('ชื่อ-คะแนน'!$D30="ออก","",IF('ชื่อ-คะแนน'!$D30="ย้าย","",IF('ชื่อ-คะแนน'!$D30="พัก","",IF($CI$6="?",$CI$6,$CI$6)))))</f>
        <v/>
      </c>
      <c r="CJ31" s="812" t="str">
        <f>IF('ชื่อ-คะแนน'!$C30="","",IF('ชื่อ-คะแนน'!$D30="ออก","",IF('ชื่อ-คะแนน'!$D30="ย้าย","",IF('ชื่อ-คะแนน'!$D30="พัก","",IF($CJ$6="?",$CJ$6,$CJ$6)))))</f>
        <v/>
      </c>
      <c r="CK31" s="813"/>
      <c r="CL31" s="810" t="str">
        <f>IF('ชื่อ-คะแนน'!$C30="","",IF('ชื่อ-คะแนน'!$D30="ออก","",IF('ชื่อ-คะแนน'!$D30="ย้าย","",IF('ชื่อ-คะแนน'!$D30="พัก","",IF($CL$6="?",$CL$6,$CL$6)))))</f>
        <v/>
      </c>
      <c r="CM31" s="811" t="str">
        <f>IF('ชื่อ-คะแนน'!$C30="","",IF('ชื่อ-คะแนน'!$D30="ออก","",IF('ชื่อ-คะแนน'!$D30="ย้าย","",IF('ชื่อ-คะแนน'!$D30="พัก","",IF($CM$6="?",$CM$6,$CM$6)))))</f>
        <v/>
      </c>
      <c r="CN31" s="811" t="str">
        <f>IF('ชื่อ-คะแนน'!$C30="","",IF('ชื่อ-คะแนน'!$D30="ออก","",IF('ชื่อ-คะแนน'!$D30="ย้าย","",IF('ชื่อ-คะแนน'!$D30="พัก","",IF($CN$6="?",$CN$6,$CN$6)))))</f>
        <v/>
      </c>
      <c r="CO31" s="811" t="str">
        <f>IF('ชื่อ-คะแนน'!$C30="","",IF('ชื่อ-คะแนน'!$D30="ออก","",IF('ชื่อ-คะแนน'!$D30="ย้าย","",IF('ชื่อ-คะแนน'!$D30="พัก","",IF($CO$6="?",$CO$6,$CO$6)))))</f>
        <v/>
      </c>
      <c r="CP31" s="812" t="str">
        <f>IF('ชื่อ-คะแนน'!$C30="","",IF('ชื่อ-คะแนน'!$D30="ออก","",IF('ชื่อ-คะแนน'!$D30="ย้าย","",IF('ชื่อ-คะแนน'!$D30="พัก","",IF($CP$6="?",$CP$6,$CP$6)))))</f>
        <v/>
      </c>
      <c r="CQ31" s="813"/>
      <c r="CR31" s="810" t="str">
        <f>IF('ชื่อ-คะแนน'!$C30="","",IF('ชื่อ-คะแนน'!$D30="ออก","",IF('ชื่อ-คะแนน'!$D30="ย้าย","",IF('ชื่อ-คะแนน'!$D30="พัก","",IF($CR$6="?",$CR$6,$CR$6)))))</f>
        <v/>
      </c>
      <c r="CS31" s="811" t="str">
        <f>IF('ชื่อ-คะแนน'!$C30="","",IF('ชื่อ-คะแนน'!$D30="ออก","",IF('ชื่อ-คะแนน'!$D30="ย้าย","",IF('ชื่อ-คะแนน'!$D30="พัก","",IF($CS$6="?",$CS$6,$CS$6)))))</f>
        <v/>
      </c>
      <c r="CT31" s="811" t="str">
        <f>IF('ชื่อ-คะแนน'!$C30="","",IF('ชื่อ-คะแนน'!$D30="ออก","",IF('ชื่อ-คะแนน'!$D30="ย้าย","",IF('ชื่อ-คะแนน'!$D30="พัก","",IF($CT$6="?",$CT$6,$CT$6)))))</f>
        <v/>
      </c>
      <c r="CU31" s="811" t="str">
        <f>IF('ชื่อ-คะแนน'!$C30="","",IF('ชื่อ-คะแนน'!$D30="ออก","",IF('ชื่อ-คะแนน'!$D30="ย้าย","",IF('ชื่อ-คะแนน'!$D30="พัก","",IF($CU$6="?",$CU$6,$CU$6)))))</f>
        <v/>
      </c>
      <c r="CV31" s="812" t="str">
        <f>IF('ชื่อ-คะแนน'!$C30="","",IF('ชื่อ-คะแนน'!$D30="ออก","",IF('ชื่อ-คะแนน'!$D30="ย้าย","",IF('ชื่อ-คะแนน'!$D30="พัก","",IF($CV$6="?",$CV$6,$CV$6)))))</f>
        <v/>
      </c>
      <c r="CW31" s="813"/>
      <c r="CX31" s="810" t="str">
        <f>IF('ชื่อ-คะแนน'!$C30="","",IF('ชื่อ-คะแนน'!$D30="ออก","",IF('ชื่อ-คะแนน'!$D30="ย้าย","",IF('ชื่อ-คะแนน'!$D30="พัก","",IF($CX$6="?",$CX$6,$CX$6)))))</f>
        <v/>
      </c>
      <c r="CY31" s="811" t="str">
        <f>IF('ชื่อ-คะแนน'!$C30="","",IF('ชื่อ-คะแนน'!$D30="ออก","",IF('ชื่อ-คะแนน'!$D30="ย้าย","",IF('ชื่อ-คะแนน'!$D30="พัก","",IF($CY$6="?",$CY$6,$CY$6)))))</f>
        <v/>
      </c>
      <c r="CZ31" s="811" t="str">
        <f>IF('ชื่อ-คะแนน'!$C30="","",IF('ชื่อ-คะแนน'!$D30="ออก","",IF('ชื่อ-คะแนน'!$D30="ย้าย","",IF('ชื่อ-คะแนน'!$D30="พัก","",IF($CZ$6="?",$CZ$6,$CZ$6)))))</f>
        <v/>
      </c>
      <c r="DA31" s="811" t="str">
        <f>IF('ชื่อ-คะแนน'!$C30="","",IF('ชื่อ-คะแนน'!$D30="ออก","",IF('ชื่อ-คะแนน'!$D30="ย้าย","",IF('ชื่อ-คะแนน'!$D30="พัก","",IF($DA$6="?",$DA$6,$DA$6)))))</f>
        <v/>
      </c>
      <c r="DB31" s="812" t="str">
        <f>IF('ชื่อ-คะแนน'!$C30="","",IF('ชื่อ-คะแนน'!$D30="ออก","",IF('ชื่อ-คะแนน'!$D30="ย้าย","",IF('ชื่อ-คะแนน'!$D30="พัก","",IF($DB$6="?",$DB$6,$DB$6)))))</f>
        <v/>
      </c>
      <c r="DC31" s="813"/>
      <c r="DD31" s="1422" t="str">
        <f>IF('ชื่อ-คะแนน'!$C30="","",IF('ชื่อ-คะแนน'!$D30="ออก","",IF('ชื่อ-คะแนน'!$D30="ย้าย","",IF('ชื่อ-คะแนน'!$D30="พัก","",IF($DD$6="?",$DD$6,$DD$6)))))</f>
        <v/>
      </c>
      <c r="DE31" s="1423" t="str">
        <f>IF('ชื่อ-คะแนน'!$C30="","",IF('ชื่อ-คะแนน'!$D30="ออก","",IF('ชื่อ-คะแนน'!$D30="ย้าย","",IF('ชื่อ-คะแนน'!$D30="พัก","",IF($DE$6="?",$DE$6,$DE$6)))))</f>
        <v/>
      </c>
      <c r="DF31" s="1423" t="str">
        <f>IF('ชื่อ-คะแนน'!$C30="","",IF('ชื่อ-คะแนน'!$D30="ออก","",IF('ชื่อ-คะแนน'!$D30="ย้าย","",IF('ชื่อ-คะแนน'!$D30="พัก","",IF($DF$6="?",$DF$6,$DF$6)))))</f>
        <v/>
      </c>
      <c r="DG31" s="1423" t="str">
        <f>IF('ชื่อ-คะแนน'!$C30="","",IF('ชื่อ-คะแนน'!$D30="ออก","",IF('ชื่อ-คะแนน'!$D30="ย้าย","",IF('ชื่อ-คะแนน'!$D30="พัก","",IF($DG$6="?",$DG$6,$DG$6)))))</f>
        <v/>
      </c>
      <c r="DH31" s="1424" t="str">
        <f>IF('ชื่อ-คะแนน'!$C30="","",IF('ชื่อ-คะแนน'!$D30="ออก","",IF('ชื่อ-คะแนน'!$D30="ย้าย","",IF('ชื่อ-คะแนน'!$D30="พัก","",IF($DH$6="?",$DH$6,$DH$6)))))</f>
        <v/>
      </c>
      <c r="DI31" s="813"/>
      <c r="DJ31" s="810" t="str">
        <f>IF('ชื่อ-คะแนน'!$C30="","",IF('ชื่อ-คะแนน'!$D30="ออก","",IF('ชื่อ-คะแนน'!$D30="ย้าย","",IF('ชื่อ-คะแนน'!$D30="พัก","",IF($DJ$6="?",$DJ$6,$DJ$6)))))</f>
        <v/>
      </c>
      <c r="DK31" s="811" t="str">
        <f>IF('ชื่อ-คะแนน'!$C30="","",IF('ชื่อ-คะแนน'!$D30="ออก","",IF('ชื่อ-คะแนน'!$D30="ย้าย","",IF('ชื่อ-คะแนน'!$D30="พัก","",IF($DK$6="?",$DK$6,$DK$6)))))</f>
        <v/>
      </c>
      <c r="DL31" s="811" t="str">
        <f>IF('ชื่อ-คะแนน'!$C30="","",IF('ชื่อ-คะแนน'!$D30="ออก","",IF('ชื่อ-คะแนน'!$D30="ย้าย","",IF('ชื่อ-คะแนน'!$D30="พัก","",IF($DL$6="?",$DL$6,$DL$6)))))</f>
        <v/>
      </c>
      <c r="DM31" s="811" t="str">
        <f>IF('ชื่อ-คะแนน'!$C30="","",IF('ชื่อ-คะแนน'!$D30="ออก","",IF('ชื่อ-คะแนน'!$D30="ย้าย","",IF('ชื่อ-คะแนน'!$D30="พัก","",IF($DM$6="?",$DM$6,$DM$6)))))</f>
        <v/>
      </c>
      <c r="DN31" s="812" t="str">
        <f>IF('ชื่อ-คะแนน'!$C30="","",IF('ชื่อ-คะแนน'!$D30="ออก","",IF('ชื่อ-คะแนน'!$D30="ย้าย","",IF('ชื่อ-คะแนน'!$D30="พัก","",IF($DN$6="?",$DN$6,$DN$6)))))</f>
        <v/>
      </c>
      <c r="DO31" s="813"/>
      <c r="DP31" s="814" t="str">
        <f>IF('ชื่อ-คะแนน'!$C30="","",IF('ชื่อ-คะแนน'!$D30="ออก","",IF('ชื่อ-คะแนน'!$D30="ย้าย","",IF('ชื่อ-คะแนน'!$D30="พัก","",IF($DP$6="?",$DP$6,$DP$6)))))</f>
        <v/>
      </c>
      <c r="DQ31" s="815" t="str">
        <f>IF('ชื่อ-คะแนน'!$C30="","",IF('ชื่อ-คะแนน'!$D30="ออก","",IF('ชื่อ-คะแนน'!$D30="ย้าย","",IF('ชื่อ-คะแนน'!$D30="พัก","",IF($DQ$6="?",$DQ$6,$DQ$6)))))</f>
        <v/>
      </c>
      <c r="DR31" s="815" t="str">
        <f>IF('ชื่อ-คะแนน'!$C30="","",IF('ชื่อ-คะแนน'!$D30="ออก","",IF('ชื่อ-คะแนน'!$D30="ย้าย","",IF('ชื่อ-คะแนน'!$D30="พัก","",IF($DR$6="?",$DR$6,$DR$6)))))</f>
        <v/>
      </c>
      <c r="DS31" s="815" t="str">
        <f>IF('ชื่อ-คะแนน'!$C30="","",IF('ชื่อ-คะแนน'!$D30="ออก","",IF('ชื่อ-คะแนน'!$D30="ย้าย","",IF('ชื่อ-คะแนน'!$D30="พัก","",IF($DS$6="?",$DS$6,$DS$6)))))</f>
        <v/>
      </c>
      <c r="DT31" s="816" t="str">
        <f>IF('ชื่อ-คะแนน'!$C30="","",IF('ชื่อ-คะแนน'!$D30="ออก","",IF('ชื่อ-คะแนน'!$D30="ย้าย","",IF('ชื่อ-คะแนน'!$D30="พัก","",IF($DT$6="?",$DT$6,$DT$6)))))</f>
        <v/>
      </c>
      <c r="DU31" s="813"/>
      <c r="DV31" s="810" t="str">
        <f>IF('ชื่อ-คะแนน'!$C30="","",IF('ชื่อ-คะแนน'!$D30="ออก","",IF('ชื่อ-คะแนน'!$D30="ย้าย","",IF('ชื่อ-คะแนน'!$D30="พัก","",IF($DV$6="?",$DV$6,$DV$6)))))</f>
        <v/>
      </c>
      <c r="DW31" s="811" t="str">
        <f>IF('ชื่อ-คะแนน'!$C30="","",IF('ชื่อ-คะแนน'!$D30="ออก","",IF('ชื่อ-คะแนน'!$D30="ย้าย","",IF('ชื่อ-คะแนน'!$D30="พัก","",IF($DW$6="?",$DW$6,$DW$6)))))</f>
        <v/>
      </c>
      <c r="DX31" s="811" t="str">
        <f>IF('ชื่อ-คะแนน'!$C30="","",IF('ชื่อ-คะแนน'!$D30="ออก","",IF('ชื่อ-คะแนน'!$D30="ย้าย","",IF('ชื่อ-คะแนน'!$D30="พัก","",IF($DX$6="?",$DX$6,$DX$6)))))</f>
        <v/>
      </c>
      <c r="DY31" s="811" t="str">
        <f>IF('ชื่อ-คะแนน'!$C30="","",IF('ชื่อ-คะแนน'!$D30="ออก","",IF('ชื่อ-คะแนน'!$D30="ย้าย","",IF('ชื่อ-คะแนน'!$D30="พัก","",IF($DY$6="?",$DY$6,$DY$6)))))</f>
        <v/>
      </c>
      <c r="DZ31" s="812" t="str">
        <f>IF('ชื่อ-คะแนน'!$C30="","",IF('ชื่อ-คะแนน'!$D30="ออก","",IF('ชื่อ-คะแนน'!$D30="ย้าย","",IF('ชื่อ-คะแนน'!$D30="พัก","",IF($DZ$6="?",$DZ$6,$DZ$6)))))</f>
        <v/>
      </c>
      <c r="EA31" s="813"/>
      <c r="EB31" s="810" t="str">
        <f>IF('ชื่อ-คะแนน'!$C30="","",IF('ชื่อ-คะแนน'!$D30="ออก","",IF('ชื่อ-คะแนน'!$D30="ย้าย","",IF('ชื่อ-คะแนน'!$D30="พัก","",IF($EB$6="?",$EB$6,$EB$6)))))</f>
        <v/>
      </c>
      <c r="EC31" s="811" t="str">
        <f>IF('ชื่อ-คะแนน'!$C30="","",IF('ชื่อ-คะแนน'!$D30="ออก","",IF('ชื่อ-คะแนน'!$D30="ย้าย","",IF('ชื่อ-คะแนน'!$D30="พัก","",IF($EC$6="?",$EC$6,$EC$6)))))</f>
        <v/>
      </c>
      <c r="ED31" s="811" t="str">
        <f>IF('ชื่อ-คะแนน'!$C30="","",IF('ชื่อ-คะแนน'!$D30="ออก","",IF('ชื่อ-คะแนน'!$D30="ย้าย","",IF('ชื่อ-คะแนน'!$D30="พัก","",IF($ED$6="?",$ED$6,$ED$6)))))</f>
        <v/>
      </c>
      <c r="EE31" s="811" t="str">
        <f>IF('ชื่อ-คะแนน'!$C30="","",IF('ชื่อ-คะแนน'!$D30="ออก","",IF('ชื่อ-คะแนน'!$D30="ย้าย","",IF('ชื่อ-คะแนน'!$D30="พัก","",IF($EE$6="?",$EE$6,$EE$6)))))</f>
        <v/>
      </c>
      <c r="EF31" s="812" t="str">
        <f>IF('ชื่อ-คะแนน'!$C30="","",IF('ชื่อ-คะแนน'!$D30="ออก","",IF('ชื่อ-คะแนน'!$D30="ย้าย","",IF('ชื่อ-คะแนน'!$D30="พัก","",IF($EF$6="?",$EF$6,$EF$6)))))</f>
        <v/>
      </c>
      <c r="EG31" s="817"/>
      <c r="EH31" s="818" t="str">
        <f>IF('ชื่อ-คะแนน'!C30="","",COUNTIF(E31:DZ31,"ป")+COUNTIF(E31:DZ31,"ล")+COUNTIF(E31:DZ31,"ข")+COUNTIF(E31:DZ31,"ร")+COUNTIF(E31:DZ31,"อ")+COUNTIF(E31:DZ31,"ก")+COUNTIF(E31:DZ31,"ฟ")+COUNTIF(E31:DZ31,"ด")+COUNTIF(E31:DZ31,"ย"))&amp;IF('ชื่อ-คะแนน'!C30="","","/")&amp;IF('ชื่อ-คะแนน'!C30="","",SUM($F$6:$DZ$6)-SUM(F31:DZ31))</f>
        <v/>
      </c>
      <c r="EI31" s="819" t="str">
        <f>IF('ชื่อ-คะแนน'!C30="","",COUNTIF(F31:EF31,"/")+SUM(F31:EF31))</f>
        <v/>
      </c>
      <c r="EJ31" s="758"/>
      <c r="EK31" s="778" t="str">
        <f>IF('ชื่อ-คะแนน'!C30="","",IF(EI31=0,"",IF(EI31&gt;$EI$3-$EI$4,"-",$EI$3-$EI$4-EI31)))</f>
        <v/>
      </c>
      <c r="EL31" s="760" t="str">
        <f>IF('ชื่อ-คะแนน'!C30="","",IF(EI31=0,"",(EI31/$EI$3)*100))</f>
        <v/>
      </c>
      <c r="EM31" s="806" t="str">
        <f t="shared" si="1"/>
        <v>-</v>
      </c>
      <c r="EN31" s="807" t="str">
        <f t="shared" si="2"/>
        <v>-</v>
      </c>
    </row>
    <row r="32" spans="1:149" s="141" customFormat="1" ht="18" customHeight="1" thickBot="1" x14ac:dyDescent="0.55000000000000004">
      <c r="A32" s="112" t="str">
        <f>'ชื่อ-คะแนน'!A31</f>
        <v/>
      </c>
      <c r="B32" s="794">
        <f>'ชื่อ-คะแนน'!B31</f>
        <v>0</v>
      </c>
      <c r="C32" s="1311">
        <f>'ชื่อ-คะแนน'!C31</f>
        <v>0</v>
      </c>
      <c r="D32" s="780" t="str">
        <f>'ชื่อ-คะแนน'!D31</f>
        <v/>
      </c>
      <c r="E32" s="781" t="str">
        <f>'ชื่อ-คะแนน'!E31</f>
        <v/>
      </c>
      <c r="F32" s="782" t="str">
        <f>IF('ชื่อ-คะแนน'!$C31="","",IF('ชื่อ-คะแนน'!$D31="ออก","",IF('ชื่อ-คะแนน'!$D31="ย้าย","",IF('ชื่อ-คะแนน'!$D31="พัก","",IF(F$6="?",F$6,F$6)))))</f>
        <v/>
      </c>
      <c r="G32" s="783" t="str">
        <f>IF('ชื่อ-คะแนน'!C31="","",IF('ชื่อ-คะแนน'!$D31="ออก","",IF('ชื่อ-คะแนน'!$D31="ย้าย","",IF('ชื่อ-คะแนน'!$D31="พัก","",IF(G$6="?",G$6,G$6)))))</f>
        <v/>
      </c>
      <c r="H32" s="783" t="str">
        <f>IF('ชื่อ-คะแนน'!C31="","",IF('ชื่อ-คะแนน'!$D31="ออก","",IF('ชื่อ-คะแนน'!$D31="ย้าย","",IF('ชื่อ-คะแนน'!$D31="พัก","",IF(H$6="?",H$6,H$6)))))</f>
        <v/>
      </c>
      <c r="I32" s="783" t="str">
        <f>IF('ชื่อ-คะแนน'!G31="","",IF('ชื่อ-คะแนน'!$D31="ออก","",IF('ชื่อ-คะแนน'!$D31="ย้าย","",IF('ชื่อ-คะแนน'!$D31="พัก","",IF(I$6="?",I$6,$I$6)))))</f>
        <v/>
      </c>
      <c r="J32" s="784" t="str">
        <f>IF('ชื่อ-คะแนน'!$C31="","",IF('ชื่อ-คะแนน'!$D31="ออก","",IF('ชื่อ-คะแนน'!$D31="ย้าย","",IF('ชื่อ-คะแนน'!$D31="พัก","",IF(J$6="?",J$6,J$6)))))</f>
        <v/>
      </c>
      <c r="K32" s="785"/>
      <c r="L32" s="782" t="str">
        <f>IF('ชื่อ-คะแนน'!$C31="","",IF('ชื่อ-คะแนน'!$D31="ออก","",IF('ชื่อ-คะแนน'!$D31="ย้าย","",IF('ชื่อ-คะแนน'!$D31="พัก","",IF(L$6="?",L$6,L$6)))))</f>
        <v/>
      </c>
      <c r="M32" s="783" t="str">
        <f>IF('ชื่อ-คะแนน'!$C31="","",IF('ชื่อ-คะแนน'!$D31="ออก","",IF('ชื่อ-คะแนน'!$D31="ย้าย","",IF('ชื่อ-คะแนน'!$D31="พัก","",IF(M$6="?",M$6,M$6)))))</f>
        <v/>
      </c>
      <c r="N32" s="783" t="str">
        <f>IF('ชื่อ-คะแนน'!$C31="","",IF('ชื่อ-คะแนน'!$D31="ออก","",IF('ชื่อ-คะแนน'!$D31="ย้าย","",IF('ชื่อ-คะแนน'!$D31="พัก","",IF(N$6="?",N$6,N$6)))))</f>
        <v/>
      </c>
      <c r="O32" s="783" t="str">
        <f>IF('ชื่อ-คะแนน'!$C31="","",IF('ชื่อ-คะแนน'!$D31="ออก","",IF('ชื่อ-คะแนน'!$D31="ย้าย","",IF('ชื่อ-คะแนน'!$D31="พัก","",IF(O$6="?",O$6,O$6)))))</f>
        <v/>
      </c>
      <c r="P32" s="784" t="str">
        <f>IF('ชื่อ-คะแนน'!$C31="","",IF('ชื่อ-คะแนน'!$D31="ออก","",IF('ชื่อ-คะแนน'!$D31="ย้าย","",IF('ชื่อ-คะแนน'!$D31="พัก","",IF(P$6="?",P$6,P$6)))))</f>
        <v/>
      </c>
      <c r="Q32" s="785"/>
      <c r="R32" s="782" t="str">
        <f>IF('ชื่อ-คะแนน'!$C31="","",IF('ชื่อ-คะแนน'!$D31="ออก","",IF('ชื่อ-คะแนน'!$D31="ย้าย","",IF('ชื่อ-คะแนน'!$D31="พัก","",IF(R$6="?",R$6,R$6)))))</f>
        <v/>
      </c>
      <c r="S32" s="783" t="str">
        <f>IF('ชื่อ-คะแนน'!$C31="","",IF('ชื่อ-คะแนน'!$D31="ออก","",IF('ชื่อ-คะแนน'!$D31="ย้าย","",IF('ชื่อ-คะแนน'!$D31="พัก","",IF(S$6="?",S$6,S$6)))))</f>
        <v/>
      </c>
      <c r="T32" s="783" t="str">
        <f>IF('ชื่อ-คะแนน'!$C31="","",IF('ชื่อ-คะแนน'!$D31="ออก","",IF('ชื่อ-คะแนน'!$D31="ย้าย","",IF('ชื่อ-คะแนน'!$D31="พัก","",IF(T$6="?",T$6,T$6)))))</f>
        <v/>
      </c>
      <c r="U32" s="783" t="str">
        <f>IF('ชื่อ-คะแนน'!$C31="","",IF('ชื่อ-คะแนน'!$D31="ออก","",IF('ชื่อ-คะแนน'!$D31="ย้าย","",IF('ชื่อ-คะแนน'!$D31="พัก","",IF(U$6="?",U$6,U$6)))))</f>
        <v/>
      </c>
      <c r="V32" s="784" t="str">
        <f>IF('ชื่อ-คะแนน'!$C31="","",IF('ชื่อ-คะแนน'!$D31="ออก","",IF('ชื่อ-คะแนน'!$D31="ย้าย","",IF('ชื่อ-คะแนน'!$D31="พัก","",IF(V$6="?",V$6,V$6)))))</f>
        <v/>
      </c>
      <c r="W32" s="785"/>
      <c r="X32" s="782" t="str">
        <f>IF('ชื่อ-คะแนน'!$C31="","",IF('ชื่อ-คะแนน'!$D31="ออก","",IF('ชื่อ-คะแนน'!$D31="ย้าย","",IF('ชื่อ-คะแนน'!$D31="พัก","",IF(X$6="?",X$6,X$6)))))</f>
        <v/>
      </c>
      <c r="Y32" s="783" t="str">
        <f>IF('ชื่อ-คะแนน'!$C31="","",IF('ชื่อ-คะแนน'!$D31="ออก","",IF('ชื่อ-คะแนน'!$D31="ย้าย","",IF('ชื่อ-คะแนน'!$D31="พัก","",IF(Y$6="?",Y$6,Y$6)))))</f>
        <v/>
      </c>
      <c r="Z32" s="783" t="str">
        <f>IF('ชื่อ-คะแนน'!$C31="","",IF('ชื่อ-คะแนน'!$D31="ออก","",IF('ชื่อ-คะแนน'!$D31="ย้าย","",IF('ชื่อ-คะแนน'!$D31="พัก","",IF(Z$6="?",Z$6,Z$6)))))</f>
        <v/>
      </c>
      <c r="AA32" s="783" t="str">
        <f>IF('ชื่อ-คะแนน'!$C31="","",IF('ชื่อ-คะแนน'!$D31="ออก","",IF('ชื่อ-คะแนน'!$D31="ย้าย","",IF('ชื่อ-คะแนน'!$D31="พัก","",IF(AA$6="?",AA$6,AA$6)))))</f>
        <v/>
      </c>
      <c r="AB32" s="784" t="str">
        <f>IF('ชื่อ-คะแนน'!$C31="","",IF('ชื่อ-คะแนน'!$D31="ออก","",IF('ชื่อ-คะแนน'!$D31="ย้าย","",IF('ชื่อ-คะแนน'!$D31="พัก","",IF(AB$6="?",AB$6,AB$6)))))</f>
        <v/>
      </c>
      <c r="AC32" s="785"/>
      <c r="AD32" s="782" t="str">
        <f>IF('ชื่อ-คะแนน'!$C31="","",IF('ชื่อ-คะแนน'!$D31="ออก","",IF('ชื่อ-คะแนน'!$D31="ย้าย","",IF('ชื่อ-คะแนน'!$D31="พัก","",IF(AD$6="?",AD$6,AD$6)))))</f>
        <v/>
      </c>
      <c r="AE32" s="783" t="str">
        <f>IF('ชื่อ-คะแนน'!$C31="","",IF('ชื่อ-คะแนน'!$D31="ออก","",IF('ชื่อ-คะแนน'!$D31="ย้าย","",IF('ชื่อ-คะแนน'!$D31="พัก","",IF(AE$6="?",AE$6,AE$6)))))</f>
        <v/>
      </c>
      <c r="AF32" s="783" t="str">
        <f>IF('ชื่อ-คะแนน'!$C31="","",IF('ชื่อ-คะแนน'!$D31="ออก","",IF('ชื่อ-คะแนน'!$D31="ย้าย","",IF('ชื่อ-คะแนน'!$D31="พัก","",IF(AF$6="?",AF$6,AF$6)))))</f>
        <v/>
      </c>
      <c r="AG32" s="783" t="str">
        <f>IF('ชื่อ-คะแนน'!$C31="","",IF('ชื่อ-คะแนน'!$D31="ออก","",IF('ชื่อ-คะแนน'!$D31="ย้าย","",IF('ชื่อ-คะแนน'!$D31="พัก","",IF($AG$6="?",$AG$6,$AG$6)))))</f>
        <v/>
      </c>
      <c r="AH32" s="784" t="str">
        <f>IF('ชื่อ-คะแนน'!$C31="","",IF('ชื่อ-คะแนน'!$D31="ออก","",IF('ชื่อ-คะแนน'!$D31="ย้าย","",IF('ชื่อ-คะแนน'!$D31="พัก","",IF($AH$6="?",$AH$6,$AH$6)))))</f>
        <v/>
      </c>
      <c r="AI32" s="785"/>
      <c r="AJ32" s="782" t="str">
        <f>IF('ชื่อ-คะแนน'!$C31="","",IF('ชื่อ-คะแนน'!$D31="ออก","",IF('ชื่อ-คะแนน'!$D31="ย้าย","",IF('ชื่อ-คะแนน'!$D31="พัก","",IF($AJ$6="?",$AJ$6,$AJ$6)))))</f>
        <v/>
      </c>
      <c r="AK32" s="783" t="str">
        <f>IF('ชื่อ-คะแนน'!$C31="","",IF('ชื่อ-คะแนน'!$D31="ออก","",IF('ชื่อ-คะแนน'!$D31="ย้าย","",IF('ชื่อ-คะแนน'!$D31="พัก","",IF($AK$6="?",$AK$6,$AK$6)))))</f>
        <v/>
      </c>
      <c r="AL32" s="783" t="str">
        <f>IF('ชื่อ-คะแนน'!$C31="","",IF('ชื่อ-คะแนน'!$D31="ออก","",IF('ชื่อ-คะแนน'!$D31="ย้าย","",IF('ชื่อ-คะแนน'!$D31="พัก","",IF($AL$6="?",$AL$6,$AL$6)))))</f>
        <v/>
      </c>
      <c r="AM32" s="783" t="str">
        <f>IF('ชื่อ-คะแนน'!$C31="","",IF('ชื่อ-คะแนน'!$D31="ออก","",IF('ชื่อ-คะแนน'!$D31="ย้าย","",IF('ชื่อ-คะแนน'!$D31="พัก","",IF($AM$6="?",$AM$6,$AM$6)))))</f>
        <v/>
      </c>
      <c r="AN32" s="784" t="str">
        <f>IF('ชื่อ-คะแนน'!$C31="","",IF('ชื่อ-คะแนน'!$D31="ออก","",IF('ชื่อ-คะแนน'!$D31="ย้าย","",IF('ชื่อ-คะแนน'!$D31="พัก","",IF($AN$6="?",$AN$6,$AN$6)))))</f>
        <v/>
      </c>
      <c r="AO32" s="785"/>
      <c r="AP32" s="782" t="str">
        <f>IF('ชื่อ-คะแนน'!$C31="","",IF('ชื่อ-คะแนน'!$D31="ออก","",IF('ชื่อ-คะแนน'!$D31="ย้าย","",IF('ชื่อ-คะแนน'!$D31="พัก","",IF($AP$6="?",$AP$6,$AP$6)))))</f>
        <v/>
      </c>
      <c r="AQ32" s="783" t="str">
        <f>IF('ชื่อ-คะแนน'!$C31="","",IF('ชื่อ-คะแนน'!$D31="ออก","",IF('ชื่อ-คะแนน'!$D31="ย้าย","",IF('ชื่อ-คะแนน'!$D31="พัก","",IF($AQ$6="?",$AQ$6,$AQ$6)))))</f>
        <v/>
      </c>
      <c r="AR32" s="783" t="str">
        <f>IF('ชื่อ-คะแนน'!$C31="","",IF('ชื่อ-คะแนน'!$D31="ออก","",IF('ชื่อ-คะแนน'!$D31="ย้าย","",IF('ชื่อ-คะแนน'!$D31="พัก","",IF($AR$6="?",$AR$6,$AR$6)))))</f>
        <v/>
      </c>
      <c r="AS32" s="783" t="str">
        <f>IF('ชื่อ-คะแนน'!$C31="","",IF('ชื่อ-คะแนน'!$D31="ออก","",IF('ชื่อ-คะแนน'!$D31="ย้าย","",IF('ชื่อ-คะแนน'!$D31="พัก","",IF($AS$6="?",$AS$6,$AS$6)))))</f>
        <v/>
      </c>
      <c r="AT32" s="784" t="str">
        <f>IF('ชื่อ-คะแนน'!$C31="","",IF('ชื่อ-คะแนน'!$D31="ออก","",IF('ชื่อ-คะแนน'!$D31="ย้าย","",IF('ชื่อ-คะแนน'!$D31="พัก","",IF($AT$6="?",$AT$6,$AT$6)))))</f>
        <v/>
      </c>
      <c r="AU32" s="785"/>
      <c r="AV32" s="782" t="str">
        <f>IF('ชื่อ-คะแนน'!$C31="","",IF('ชื่อ-คะแนน'!$D31="ออก","",IF('ชื่อ-คะแนน'!$D31="ย้าย","",IF('ชื่อ-คะแนน'!$D31="พัก","",IF($AV$6="?",$AV$6,$AV$6)))))</f>
        <v/>
      </c>
      <c r="AW32" s="783" t="str">
        <f>IF('ชื่อ-คะแนน'!$C31="","",IF('ชื่อ-คะแนน'!$D31="ออก","",IF('ชื่อ-คะแนน'!$D31="ย้าย","",IF('ชื่อ-คะแนน'!$D31="พัก","",IF($AW$6="?",$AW$6,$AW$6)))))</f>
        <v/>
      </c>
      <c r="AX32" s="783" t="str">
        <f>IF('ชื่อ-คะแนน'!$C31="","",IF('ชื่อ-คะแนน'!$D31="ออก","",IF('ชื่อ-คะแนน'!$D31="ย้าย","",IF('ชื่อ-คะแนน'!$D31="พัก","",IF($AX$6="?",$AX$6,$AX$6)))))</f>
        <v/>
      </c>
      <c r="AY32" s="783" t="str">
        <f>IF('ชื่อ-คะแนน'!$C31="","",IF('ชื่อ-คะแนน'!$D31="ออก","",IF('ชื่อ-คะแนน'!$D31="ย้าย","",IF('ชื่อ-คะแนน'!$D31="พัก","",IF($AY$6="?",$AY$6,$AY$6)))))</f>
        <v/>
      </c>
      <c r="AZ32" s="784" t="str">
        <f>IF('ชื่อ-คะแนน'!$C31="","",IF('ชื่อ-คะแนน'!$D31="ออก","",IF('ชื่อ-คะแนน'!$D31="ย้าย","",IF('ชื่อ-คะแนน'!$D31="พัก","",IF($AZ$6="?",$AZ$6,$AZ$6)))))</f>
        <v/>
      </c>
      <c r="BA32" s="785"/>
      <c r="BB32" s="1416" t="str">
        <f>IF('ชื่อ-คะแนน'!$C31="","",IF('ชื่อ-คะแนน'!$D31="ออก","",IF('ชื่อ-คะแนน'!$D31="ย้าย","",IF('ชื่อ-คะแนน'!$D31="พัก","",IF($BB$6="?",$BB$6,$BB$6)))))</f>
        <v/>
      </c>
      <c r="BC32" s="1417" t="str">
        <f>IF('ชื่อ-คะแนน'!$C31="","",IF('ชื่อ-คะแนน'!$D31="ออก","",IF('ชื่อ-คะแนน'!$D31="ย้าย","",IF('ชื่อ-คะแนน'!$D31="พัก","",IF($BC$6="?",$BC$6,$BC$6)))))</f>
        <v/>
      </c>
      <c r="BD32" s="1417" t="str">
        <f>IF('ชื่อ-คะแนน'!$C31="","",IF('ชื่อ-คะแนน'!$D31="ออก","",IF('ชื่อ-คะแนน'!$D31="ย้าย","",IF('ชื่อ-คะแนน'!$D31="พัก","",IF($BD$6="?",$BD$6,$BD$6)))))</f>
        <v/>
      </c>
      <c r="BE32" s="1417" t="str">
        <f>IF('ชื่อ-คะแนน'!$C31="","",IF('ชื่อ-คะแนน'!$D31="ออก","",IF('ชื่อ-คะแนน'!$D31="ย้าย","",IF('ชื่อ-คะแนน'!$D31="พัก","",IF($BE$6="?",$BE$6,$BE$6)))))</f>
        <v/>
      </c>
      <c r="BF32" s="1418" t="str">
        <f>IF('ชื่อ-คะแนน'!$C31="","",IF('ชื่อ-คะแนน'!$D31="ออก","",IF('ชื่อ-คะแนน'!$D31="ย้าย","",IF('ชื่อ-คะแนน'!$D31="พัก","",IF($BF$6="?",$BF$6,$BF$6)))))</f>
        <v/>
      </c>
      <c r="BG32" s="785"/>
      <c r="BH32" s="786" t="str">
        <f>IF('ชื่อ-คะแนน'!$C31="","",IF('ชื่อ-คะแนน'!$D31="ออก","",IF('ชื่อ-คะแนน'!$D31="ย้าย","",IF('ชื่อ-คะแนน'!$D31="พัก","",IF($BH$6="?",$BH$6,$BH$6)))))</f>
        <v/>
      </c>
      <c r="BI32" s="787" t="str">
        <f>IF('ชื่อ-คะแนน'!$C31="","",IF('ชื่อ-คะแนน'!$D31="ออก","",IF('ชื่อ-คะแนน'!$D31="ย้าย","",IF('ชื่อ-คะแนน'!$D31="พัก","",IF($BI$6="?",$BI$6,$BI$6)))))</f>
        <v/>
      </c>
      <c r="BJ32" s="787" t="str">
        <f>IF('ชื่อ-คะแนน'!$C31="","",IF('ชื่อ-คะแนน'!$D31="ออก","",IF('ชื่อ-คะแนน'!$D31="ย้าย","",IF('ชื่อ-คะแนน'!$D31="พัก","",IF($BJ$6="?",$BJ$6,$BJ$6)))))</f>
        <v/>
      </c>
      <c r="BK32" s="787" t="str">
        <f>IF('ชื่อ-คะแนน'!$C31="","",IF('ชื่อ-คะแนน'!$D31="ออก","",IF('ชื่อ-คะแนน'!$D31="ย้าย","",IF('ชื่อ-คะแนน'!$D31="พัก","",IF($BK$6="?",$BK$6,$BK$6)))))</f>
        <v/>
      </c>
      <c r="BL32" s="788" t="str">
        <f>IF('ชื่อ-คะแนน'!$C31="","",IF('ชื่อ-คะแนน'!$D31="ออก","",IF('ชื่อ-คะแนน'!$D31="ย้าย","",IF('ชื่อ-คะแนน'!$D31="พัก","",IF($BL$6="?",$BL$6,$BL$6)))))</f>
        <v/>
      </c>
      <c r="BM32" s="785"/>
      <c r="BN32" s="782" t="str">
        <f>IF('ชื่อ-คะแนน'!$C31="","",IF('ชื่อ-คะแนน'!$D31="ออก","",IF('ชื่อ-คะแนน'!$D31="ย้าย","",IF('ชื่อ-คะแนน'!$D31="พัก","",IF($BN$6="?",$BN$6,$BN$6)))))</f>
        <v/>
      </c>
      <c r="BO32" s="783" t="str">
        <f>IF('ชื่อ-คะแนน'!$C31="","",IF('ชื่อ-คะแนน'!$D31="ออก","",IF('ชื่อ-คะแนน'!$D31="ย้าย","",IF('ชื่อ-คะแนน'!$D31="พัก","",IF($BO$6="?",$BO$6,$BO$6)))))</f>
        <v/>
      </c>
      <c r="BP32" s="783" t="str">
        <f>IF('ชื่อ-คะแนน'!$C31="","",IF('ชื่อ-คะแนน'!$D31="ออก","",IF('ชื่อ-คะแนน'!$D31="ย้าย","",IF('ชื่อ-คะแนน'!$D31="พัก","",IF($BP$6="?",$BP$6,$BP$6)))))</f>
        <v/>
      </c>
      <c r="BQ32" s="783" t="str">
        <f>IF('ชื่อ-คะแนน'!$C31="","",IF('ชื่อ-คะแนน'!$D31="ออก","",IF('ชื่อ-คะแนน'!$D31="ย้าย","",IF('ชื่อ-คะแนน'!$D31="พัก","",IF($BQ$6="?",$BQ$6,$BQ$6)))))</f>
        <v/>
      </c>
      <c r="BR32" s="784" t="str">
        <f>IF('ชื่อ-คะแนน'!$C31="","",IF('ชื่อ-คะแนน'!$D31="ออก","",IF('ชื่อ-คะแนน'!$D31="ย้าย","",IF('ชื่อ-คะแนน'!$D31="พัก","",IF($BR$6="?",$BR$6,$BR$6)))))</f>
        <v/>
      </c>
      <c r="BS32" s="785"/>
      <c r="BT32" s="782" t="str">
        <f>IF('ชื่อ-คะแนน'!$C31="","",IF('ชื่อ-คะแนน'!$D31="ออก","",IF('ชื่อ-คะแนน'!$D31="ย้าย","",IF('ชื่อ-คะแนน'!$D31="พัก","",IF($BT$6="?",$BT$6,$BT$6)))))</f>
        <v/>
      </c>
      <c r="BU32" s="783" t="str">
        <f>IF('ชื่อ-คะแนน'!$C31="","",IF('ชื่อ-คะแนน'!$D31="ออก","",IF('ชื่อ-คะแนน'!$D31="ย้าย","",IF('ชื่อ-คะแนน'!$D31="พัก","",IF($BU$6="?",$BU$6,$BU$6)))))</f>
        <v/>
      </c>
      <c r="BV32" s="783" t="str">
        <f>IF('ชื่อ-คะแนน'!$C31="","",IF('ชื่อ-คะแนน'!$D31="ออก","",IF('ชื่อ-คะแนน'!$D31="ย้าย","",IF('ชื่อ-คะแนน'!$D31="พัก","",IF($BV$6="?",$BV$6,$BV$6)))))</f>
        <v/>
      </c>
      <c r="BW32" s="783" t="str">
        <f>IF('ชื่อ-คะแนน'!$C31="","",IF('ชื่อ-คะแนน'!$D31="ออก","",IF('ชื่อ-คะแนน'!$D31="ย้าย","",IF('ชื่อ-คะแนน'!$D31="พัก","",IF($BW$6="?",$BW$6,$BW$6)))))</f>
        <v/>
      </c>
      <c r="BX32" s="784" t="str">
        <f>IF('ชื่อ-คะแนน'!$C31="","",IF('ชื่อ-คะแนน'!$D31="ออก","",IF('ชื่อ-คะแนน'!$D31="ย้าย","",IF('ชื่อ-คะแนน'!$D31="พัก","",IF($BX$6="?",$BX$6,$BX$6)))))</f>
        <v/>
      </c>
      <c r="BY32" s="785"/>
      <c r="BZ32" s="782" t="str">
        <f>IF('ชื่อ-คะแนน'!$C31="","",IF('ชื่อ-คะแนน'!$D31="ออก","",IF('ชื่อ-คะแนน'!$D31="ย้าย","",IF('ชื่อ-คะแนน'!$D31="พัก","",IF($BZ$6="?",$BZ$6,$BZ$6)))))</f>
        <v/>
      </c>
      <c r="CA32" s="783" t="str">
        <f>IF('ชื่อ-คะแนน'!$C31="","",IF('ชื่อ-คะแนน'!$D31="ออก","",IF('ชื่อ-คะแนน'!$D31="ย้าย","",IF('ชื่อ-คะแนน'!$D31="พัก","",IF($CA$6="?",$CA$6,$CA$6)))))</f>
        <v/>
      </c>
      <c r="CB32" s="783" t="str">
        <f>IF('ชื่อ-คะแนน'!$C31="","",IF('ชื่อ-คะแนน'!$D31="ออก","",IF('ชื่อ-คะแนน'!$D31="ย้าย","",IF('ชื่อ-คะแนน'!$D31="พัก","",IF($CB$6="?",$CB$6,$CB$6)))))</f>
        <v/>
      </c>
      <c r="CC32" s="783" t="str">
        <f>IF('ชื่อ-คะแนน'!$C31="","",IF('ชื่อ-คะแนน'!$D31="ออก","",IF('ชื่อ-คะแนน'!$D31="ย้าย","",IF('ชื่อ-คะแนน'!$D31="พัก","",IF($CC$6="?",$CC$6,$CC$6)))))</f>
        <v/>
      </c>
      <c r="CD32" s="784" t="str">
        <f>IF('ชื่อ-คะแนน'!$C31="","",IF('ชื่อ-คะแนน'!$D31="ออก","",IF('ชื่อ-คะแนน'!$D31="ย้าย","",IF('ชื่อ-คะแนน'!$D31="พัก","",IF($CD$6="?",$CD$6,$CD$6)))))</f>
        <v/>
      </c>
      <c r="CE32" s="785"/>
      <c r="CF32" s="782" t="str">
        <f>IF('ชื่อ-คะแนน'!$C31="","",IF('ชื่อ-คะแนน'!$D31="ออก","",IF('ชื่อ-คะแนน'!$D31="ย้าย","",IF('ชื่อ-คะแนน'!$D31="พัก","",IF($CF$6="?",$CF$6,$CF$6)))))</f>
        <v/>
      </c>
      <c r="CG32" s="783" t="str">
        <f>IF('ชื่อ-คะแนน'!$C31="","",IF('ชื่อ-คะแนน'!$D31="ออก","",IF('ชื่อ-คะแนน'!$D31="ย้าย","",IF('ชื่อ-คะแนน'!$D31="พัก","",IF($CG$6="?",$CG$6,$CG$6)))))</f>
        <v/>
      </c>
      <c r="CH32" s="783" t="str">
        <f>IF('ชื่อ-คะแนน'!$C31="","",IF('ชื่อ-คะแนน'!$D31="ออก","",IF('ชื่อ-คะแนน'!$D31="ย้าย","",IF('ชื่อ-คะแนน'!$D31="พัก","",IF($CH$6="?",$CH$6,$CH$6)))))</f>
        <v/>
      </c>
      <c r="CI32" s="783" t="str">
        <f>IF('ชื่อ-คะแนน'!$C31="","",IF('ชื่อ-คะแนน'!$D31="ออก","",IF('ชื่อ-คะแนน'!$D31="ย้าย","",IF('ชื่อ-คะแนน'!$D31="พัก","",IF($CI$6="?",$CI$6,$CI$6)))))</f>
        <v/>
      </c>
      <c r="CJ32" s="784" t="str">
        <f>IF('ชื่อ-คะแนน'!$C31="","",IF('ชื่อ-คะแนน'!$D31="ออก","",IF('ชื่อ-คะแนน'!$D31="ย้าย","",IF('ชื่อ-คะแนน'!$D31="พัก","",IF($CJ$6="?",$CJ$6,$CJ$6)))))</f>
        <v/>
      </c>
      <c r="CK32" s="785"/>
      <c r="CL32" s="782" t="str">
        <f>IF('ชื่อ-คะแนน'!$C31="","",IF('ชื่อ-คะแนน'!$D31="ออก","",IF('ชื่อ-คะแนน'!$D31="ย้าย","",IF('ชื่อ-คะแนน'!$D31="พัก","",IF($CL$6="?",$CL$6,$CL$6)))))</f>
        <v/>
      </c>
      <c r="CM32" s="783" t="str">
        <f>IF('ชื่อ-คะแนน'!$C31="","",IF('ชื่อ-คะแนน'!$D31="ออก","",IF('ชื่อ-คะแนน'!$D31="ย้าย","",IF('ชื่อ-คะแนน'!$D31="พัก","",IF($CM$6="?",$CM$6,$CM$6)))))</f>
        <v/>
      </c>
      <c r="CN32" s="783" t="str">
        <f>IF('ชื่อ-คะแนน'!$C31="","",IF('ชื่อ-คะแนน'!$D31="ออก","",IF('ชื่อ-คะแนน'!$D31="ย้าย","",IF('ชื่อ-คะแนน'!$D31="พัก","",IF($CN$6="?",$CN$6,$CN$6)))))</f>
        <v/>
      </c>
      <c r="CO32" s="783" t="str">
        <f>IF('ชื่อ-คะแนน'!$C31="","",IF('ชื่อ-คะแนน'!$D31="ออก","",IF('ชื่อ-คะแนน'!$D31="ย้าย","",IF('ชื่อ-คะแนน'!$D31="พัก","",IF($CO$6="?",$CO$6,$CO$6)))))</f>
        <v/>
      </c>
      <c r="CP32" s="784" t="str">
        <f>IF('ชื่อ-คะแนน'!$C31="","",IF('ชื่อ-คะแนน'!$D31="ออก","",IF('ชื่อ-คะแนน'!$D31="ย้าย","",IF('ชื่อ-คะแนน'!$D31="พัก","",IF($CP$6="?",$CP$6,$CP$6)))))</f>
        <v/>
      </c>
      <c r="CQ32" s="785"/>
      <c r="CR32" s="782" t="str">
        <f>IF('ชื่อ-คะแนน'!$C31="","",IF('ชื่อ-คะแนน'!$D31="ออก","",IF('ชื่อ-คะแนน'!$D31="ย้าย","",IF('ชื่อ-คะแนน'!$D31="พัก","",IF($CR$6="?",$CR$6,$CR$6)))))</f>
        <v/>
      </c>
      <c r="CS32" s="783" t="str">
        <f>IF('ชื่อ-คะแนน'!$C31="","",IF('ชื่อ-คะแนน'!$D31="ออก","",IF('ชื่อ-คะแนน'!$D31="ย้าย","",IF('ชื่อ-คะแนน'!$D31="พัก","",IF($CS$6="?",$CS$6,$CS$6)))))</f>
        <v/>
      </c>
      <c r="CT32" s="783" t="str">
        <f>IF('ชื่อ-คะแนน'!$C31="","",IF('ชื่อ-คะแนน'!$D31="ออก","",IF('ชื่อ-คะแนน'!$D31="ย้าย","",IF('ชื่อ-คะแนน'!$D31="พัก","",IF($CT$6="?",$CT$6,$CT$6)))))</f>
        <v/>
      </c>
      <c r="CU32" s="783" t="str">
        <f>IF('ชื่อ-คะแนน'!$C31="","",IF('ชื่อ-คะแนน'!$D31="ออก","",IF('ชื่อ-คะแนน'!$D31="ย้าย","",IF('ชื่อ-คะแนน'!$D31="พัก","",IF($CU$6="?",$CU$6,$CU$6)))))</f>
        <v/>
      </c>
      <c r="CV32" s="784" t="str">
        <f>IF('ชื่อ-คะแนน'!$C31="","",IF('ชื่อ-คะแนน'!$D31="ออก","",IF('ชื่อ-คะแนน'!$D31="ย้าย","",IF('ชื่อ-คะแนน'!$D31="พัก","",IF($CV$6="?",$CV$6,$CV$6)))))</f>
        <v/>
      </c>
      <c r="CW32" s="785"/>
      <c r="CX32" s="782" t="str">
        <f>IF('ชื่อ-คะแนน'!$C31="","",IF('ชื่อ-คะแนน'!$D31="ออก","",IF('ชื่อ-คะแนน'!$D31="ย้าย","",IF('ชื่อ-คะแนน'!$D31="พัก","",IF($CX$6="?",$CX$6,$CX$6)))))</f>
        <v/>
      </c>
      <c r="CY32" s="783" t="str">
        <f>IF('ชื่อ-คะแนน'!$C31="","",IF('ชื่อ-คะแนน'!$D31="ออก","",IF('ชื่อ-คะแนน'!$D31="ย้าย","",IF('ชื่อ-คะแนน'!$D31="พัก","",IF($CY$6="?",$CY$6,$CY$6)))))</f>
        <v/>
      </c>
      <c r="CZ32" s="783" t="str">
        <f>IF('ชื่อ-คะแนน'!$C31="","",IF('ชื่อ-คะแนน'!$D31="ออก","",IF('ชื่อ-คะแนน'!$D31="ย้าย","",IF('ชื่อ-คะแนน'!$D31="พัก","",IF($CZ$6="?",$CZ$6,$CZ$6)))))</f>
        <v/>
      </c>
      <c r="DA32" s="783" t="str">
        <f>IF('ชื่อ-คะแนน'!$C31="","",IF('ชื่อ-คะแนน'!$D31="ออก","",IF('ชื่อ-คะแนน'!$D31="ย้าย","",IF('ชื่อ-คะแนน'!$D31="พัก","",IF($DA$6="?",$DA$6,$DA$6)))))</f>
        <v/>
      </c>
      <c r="DB32" s="784" t="str">
        <f>IF('ชื่อ-คะแนน'!$C31="","",IF('ชื่อ-คะแนน'!$D31="ออก","",IF('ชื่อ-คะแนน'!$D31="ย้าย","",IF('ชื่อ-คะแนน'!$D31="พัก","",IF($DB$6="?",$DB$6,$DB$6)))))</f>
        <v/>
      </c>
      <c r="DC32" s="785"/>
      <c r="DD32" s="1416" t="str">
        <f>IF('ชื่อ-คะแนน'!$C31="","",IF('ชื่อ-คะแนน'!$D31="ออก","",IF('ชื่อ-คะแนน'!$D31="ย้าย","",IF('ชื่อ-คะแนน'!$D31="พัก","",IF($DD$6="?",$DD$6,$DD$6)))))</f>
        <v/>
      </c>
      <c r="DE32" s="1417" t="str">
        <f>IF('ชื่อ-คะแนน'!$C31="","",IF('ชื่อ-คะแนน'!$D31="ออก","",IF('ชื่อ-คะแนน'!$D31="ย้าย","",IF('ชื่อ-คะแนน'!$D31="พัก","",IF($DE$6="?",$DE$6,$DE$6)))))</f>
        <v/>
      </c>
      <c r="DF32" s="1417" t="str">
        <f>IF('ชื่อ-คะแนน'!$C31="","",IF('ชื่อ-คะแนน'!$D31="ออก","",IF('ชื่อ-คะแนน'!$D31="ย้าย","",IF('ชื่อ-คะแนน'!$D31="พัก","",IF($DF$6="?",$DF$6,$DF$6)))))</f>
        <v/>
      </c>
      <c r="DG32" s="1417" t="str">
        <f>IF('ชื่อ-คะแนน'!$C31="","",IF('ชื่อ-คะแนน'!$D31="ออก","",IF('ชื่อ-คะแนน'!$D31="ย้าย","",IF('ชื่อ-คะแนน'!$D31="พัก","",IF($DG$6="?",$DG$6,$DG$6)))))</f>
        <v/>
      </c>
      <c r="DH32" s="1418" t="str">
        <f>IF('ชื่อ-คะแนน'!$C31="","",IF('ชื่อ-คะแนน'!$D31="ออก","",IF('ชื่อ-คะแนน'!$D31="ย้าย","",IF('ชื่อ-คะแนน'!$D31="พัก","",IF($DH$6="?",$DH$6,$DH$6)))))</f>
        <v/>
      </c>
      <c r="DI32" s="785"/>
      <c r="DJ32" s="782" t="str">
        <f>IF('ชื่อ-คะแนน'!$C31="","",IF('ชื่อ-คะแนน'!$D31="ออก","",IF('ชื่อ-คะแนน'!$D31="ย้าย","",IF('ชื่อ-คะแนน'!$D31="พัก","",IF($DJ$6="?",$DJ$6,$DJ$6)))))</f>
        <v/>
      </c>
      <c r="DK32" s="783" t="str">
        <f>IF('ชื่อ-คะแนน'!$C31="","",IF('ชื่อ-คะแนน'!$D31="ออก","",IF('ชื่อ-คะแนน'!$D31="ย้าย","",IF('ชื่อ-คะแนน'!$D31="พัก","",IF($DK$6="?",$DK$6,$DK$6)))))</f>
        <v/>
      </c>
      <c r="DL32" s="783" t="str">
        <f>IF('ชื่อ-คะแนน'!$C31="","",IF('ชื่อ-คะแนน'!$D31="ออก","",IF('ชื่อ-คะแนน'!$D31="ย้าย","",IF('ชื่อ-คะแนน'!$D31="พัก","",IF($DL$6="?",$DL$6,$DL$6)))))</f>
        <v/>
      </c>
      <c r="DM32" s="783" t="str">
        <f>IF('ชื่อ-คะแนน'!$C31="","",IF('ชื่อ-คะแนน'!$D31="ออก","",IF('ชื่อ-คะแนน'!$D31="ย้าย","",IF('ชื่อ-คะแนน'!$D31="พัก","",IF($DM$6="?",$DM$6,$DM$6)))))</f>
        <v/>
      </c>
      <c r="DN32" s="784" t="str">
        <f>IF('ชื่อ-คะแนน'!$C31="","",IF('ชื่อ-คะแนน'!$D31="ออก","",IF('ชื่อ-คะแนน'!$D31="ย้าย","",IF('ชื่อ-คะแนน'!$D31="พัก","",IF($DN$6="?",$DN$6,$DN$6)))))</f>
        <v/>
      </c>
      <c r="DO32" s="785"/>
      <c r="DP32" s="786" t="str">
        <f>IF('ชื่อ-คะแนน'!$C31="","",IF('ชื่อ-คะแนน'!$D31="ออก","",IF('ชื่อ-คะแนน'!$D31="ย้าย","",IF('ชื่อ-คะแนน'!$D31="พัก","",IF($DP$6="?",$DP$6,$DP$6)))))</f>
        <v/>
      </c>
      <c r="DQ32" s="787" t="str">
        <f>IF('ชื่อ-คะแนน'!$C31="","",IF('ชื่อ-คะแนน'!$D31="ออก","",IF('ชื่อ-คะแนน'!$D31="ย้าย","",IF('ชื่อ-คะแนน'!$D31="พัก","",IF($DQ$6="?",$DQ$6,$DQ$6)))))</f>
        <v/>
      </c>
      <c r="DR32" s="787" t="str">
        <f>IF('ชื่อ-คะแนน'!$C31="","",IF('ชื่อ-คะแนน'!$D31="ออก","",IF('ชื่อ-คะแนน'!$D31="ย้าย","",IF('ชื่อ-คะแนน'!$D31="พัก","",IF($DR$6="?",$DR$6,$DR$6)))))</f>
        <v/>
      </c>
      <c r="DS32" s="787" t="str">
        <f>IF('ชื่อ-คะแนน'!$C31="","",IF('ชื่อ-คะแนน'!$D31="ออก","",IF('ชื่อ-คะแนน'!$D31="ย้าย","",IF('ชื่อ-คะแนน'!$D31="พัก","",IF($DS$6="?",$DS$6,$DS$6)))))</f>
        <v/>
      </c>
      <c r="DT32" s="788" t="str">
        <f>IF('ชื่อ-คะแนน'!$C31="","",IF('ชื่อ-คะแนน'!$D31="ออก","",IF('ชื่อ-คะแนน'!$D31="ย้าย","",IF('ชื่อ-คะแนน'!$D31="พัก","",IF($DT$6="?",$DT$6,$DT$6)))))</f>
        <v/>
      </c>
      <c r="DU32" s="785"/>
      <c r="DV32" s="782" t="str">
        <f>IF('ชื่อ-คะแนน'!$C31="","",IF('ชื่อ-คะแนน'!$D31="ออก","",IF('ชื่อ-คะแนน'!$D31="ย้าย","",IF('ชื่อ-คะแนน'!$D31="พัก","",IF($DV$6="?",$DV$6,$DV$6)))))</f>
        <v/>
      </c>
      <c r="DW32" s="783" t="str">
        <f>IF('ชื่อ-คะแนน'!$C31="","",IF('ชื่อ-คะแนน'!$D31="ออก","",IF('ชื่อ-คะแนน'!$D31="ย้าย","",IF('ชื่อ-คะแนน'!$D31="พัก","",IF($DW$6="?",$DW$6,$DW$6)))))</f>
        <v/>
      </c>
      <c r="DX32" s="783" t="str">
        <f>IF('ชื่อ-คะแนน'!$C31="","",IF('ชื่อ-คะแนน'!$D31="ออก","",IF('ชื่อ-คะแนน'!$D31="ย้าย","",IF('ชื่อ-คะแนน'!$D31="พัก","",IF($DX$6="?",$DX$6,$DX$6)))))</f>
        <v/>
      </c>
      <c r="DY32" s="783" t="str">
        <f>IF('ชื่อ-คะแนน'!$C31="","",IF('ชื่อ-คะแนน'!$D31="ออก","",IF('ชื่อ-คะแนน'!$D31="ย้าย","",IF('ชื่อ-คะแนน'!$D31="พัก","",IF($DY$6="?",$DY$6,$DY$6)))))</f>
        <v/>
      </c>
      <c r="DZ32" s="784" t="str">
        <f>IF('ชื่อ-คะแนน'!$C31="","",IF('ชื่อ-คะแนน'!$D31="ออก","",IF('ชื่อ-คะแนน'!$D31="ย้าย","",IF('ชื่อ-คะแนน'!$D31="พัก","",IF($DZ$6="?",$DZ$6,$DZ$6)))))</f>
        <v/>
      </c>
      <c r="EA32" s="785"/>
      <c r="EB32" s="782" t="str">
        <f>IF('ชื่อ-คะแนน'!$C31="","",IF('ชื่อ-คะแนน'!$D31="ออก","",IF('ชื่อ-คะแนน'!$D31="ย้าย","",IF('ชื่อ-คะแนน'!$D31="พัก","",IF($EB$6="?",$EB$6,$EB$6)))))</f>
        <v/>
      </c>
      <c r="EC32" s="783" t="str">
        <f>IF('ชื่อ-คะแนน'!$C31="","",IF('ชื่อ-คะแนน'!$D31="ออก","",IF('ชื่อ-คะแนน'!$D31="ย้าย","",IF('ชื่อ-คะแนน'!$D31="พัก","",IF($EC$6="?",$EC$6,$EC$6)))))</f>
        <v/>
      </c>
      <c r="ED32" s="783" t="str">
        <f>IF('ชื่อ-คะแนน'!$C31="","",IF('ชื่อ-คะแนน'!$D31="ออก","",IF('ชื่อ-คะแนน'!$D31="ย้าย","",IF('ชื่อ-คะแนน'!$D31="พัก","",IF($ED$6="?",$ED$6,$ED$6)))))</f>
        <v/>
      </c>
      <c r="EE32" s="783" t="str">
        <f>IF('ชื่อ-คะแนน'!$C31="","",IF('ชื่อ-คะแนน'!$D31="ออก","",IF('ชื่อ-คะแนน'!$D31="ย้าย","",IF('ชื่อ-คะแนน'!$D31="พัก","",IF($EE$6="?",$EE$6,$EE$6)))))</f>
        <v/>
      </c>
      <c r="EF32" s="784" t="str">
        <f>IF('ชื่อ-คะแนน'!$C31="","",IF('ชื่อ-คะแนน'!$D31="ออก","",IF('ชื่อ-คะแนน'!$D31="ย้าย","",IF('ชื่อ-คะแนน'!$D31="พัก","",IF($EF$6="?",$EF$6,$EF$6)))))</f>
        <v/>
      </c>
      <c r="EG32" s="820"/>
      <c r="EH32" s="790" t="str">
        <f>IF('ชื่อ-คะแนน'!C31="","",COUNTIF(E32:DZ32,"ป")+COUNTIF(E32:DZ32,"ล")+COUNTIF(E32:DZ32,"ข")+COUNTIF(E32:DZ32,"ร")+COUNTIF(E32:DZ32,"อ")+COUNTIF(E32:DZ32,"ก")+COUNTIF(E32:DZ32,"ฟ")+COUNTIF(E32:DZ32,"ด")+COUNTIF(E32:DZ32,"ย"))&amp;IF('ชื่อ-คะแนน'!C31="","","/")&amp;IF('ชื่อ-คะแนน'!C31="","",SUM($F$6:$DZ$6)-SUM(F32:DZ32))</f>
        <v/>
      </c>
      <c r="EI32" s="821" t="str">
        <f>IF('ชื่อ-คะแนน'!C31="","",COUNTIF(F32:EF32,"/")+SUM(F32:EF32))</f>
        <v/>
      </c>
      <c r="EJ32" s="758"/>
      <c r="EK32" s="778" t="str">
        <f>IF('ชื่อ-คะแนน'!C31="","",IF(EI32=0,"",IF(EI32&gt;$EI$3-$EI$4,"-",$EI$3-$EI$4-EI32)))</f>
        <v/>
      </c>
      <c r="EL32" s="760" t="str">
        <f>IF('ชื่อ-คะแนน'!C31="","",IF(EI32=0,"",(EI32/$EI$3)*100))</f>
        <v/>
      </c>
      <c r="EM32" s="761" t="str">
        <f t="shared" si="1"/>
        <v>-</v>
      </c>
      <c r="EN32" s="762" t="str">
        <f t="shared" si="2"/>
        <v>-</v>
      </c>
    </row>
    <row r="33" spans="1:144" s="141" customFormat="1" ht="18" customHeight="1" thickBot="1" x14ac:dyDescent="0.55000000000000004">
      <c r="A33" s="142" t="str">
        <f>'ชื่อ-คะแนน'!A32</f>
        <v/>
      </c>
      <c r="B33" s="822">
        <f>'ชื่อ-คะแนน'!B32</f>
        <v>0</v>
      </c>
      <c r="C33" s="1312">
        <f>'ชื่อ-คะแนน'!C32</f>
        <v>0</v>
      </c>
      <c r="D33" s="795" t="str">
        <f>'ชื่อ-คะแนน'!D32</f>
        <v/>
      </c>
      <c r="E33" s="781" t="str">
        <f>'ชื่อ-คะแนน'!E32</f>
        <v/>
      </c>
      <c r="F33" s="796" t="str">
        <f>IF('ชื่อ-คะแนน'!$C32="","",IF('ชื่อ-คะแนน'!$D32="ออก","",IF('ชื่อ-คะแนน'!$D32="ย้าย","",IF('ชื่อ-คะแนน'!$D32="พัก","",IF(F$6="?",F$6,F$6)))))</f>
        <v/>
      </c>
      <c r="G33" s="797" t="str">
        <f>IF('ชื่อ-คะแนน'!C32="","",IF('ชื่อ-คะแนน'!$D32="ออก","",IF('ชื่อ-คะแนน'!$D32="ย้าย","",IF('ชื่อ-คะแนน'!$D32="พัก","",IF(G$6="?",G$6,G$6)))))</f>
        <v/>
      </c>
      <c r="H33" s="797" t="str">
        <f>IF('ชื่อ-คะแนน'!C32="","",IF('ชื่อ-คะแนน'!$D32="ออก","",IF('ชื่อ-คะแนน'!$D32="ย้าย","",IF('ชื่อ-คะแนน'!$D32="พัก","",IF(H$6="?",H$6,H$6)))))</f>
        <v/>
      </c>
      <c r="I33" s="797" t="str">
        <f>IF('ชื่อ-คะแนน'!G32="","",IF('ชื่อ-คะแนน'!$D32="ออก","",IF('ชื่อ-คะแนน'!$D32="ย้าย","",IF('ชื่อ-คะแนน'!$D32="พัก","",IF(I$6="?",I$6,$I$6)))))</f>
        <v/>
      </c>
      <c r="J33" s="798" t="str">
        <f>IF('ชื่อ-คะแนน'!$C32="","",IF('ชื่อ-คะแนน'!$D32="ออก","",IF('ชื่อ-คะแนน'!$D32="ย้าย","",IF('ชื่อ-คะแนน'!$D32="พัก","",IF(J$6="?",J$6,J$6)))))</f>
        <v/>
      </c>
      <c r="K33" s="799"/>
      <c r="L33" s="796" t="str">
        <f>IF('ชื่อ-คะแนน'!$C32="","",IF('ชื่อ-คะแนน'!$D32="ออก","",IF('ชื่อ-คะแนน'!$D32="ย้าย","",IF('ชื่อ-คะแนน'!$D32="พัก","",IF(L$6="?",L$6,L$6)))))</f>
        <v/>
      </c>
      <c r="M33" s="797" t="str">
        <f>IF('ชื่อ-คะแนน'!$C32="","",IF('ชื่อ-คะแนน'!$D32="ออก","",IF('ชื่อ-คะแนน'!$D32="ย้าย","",IF('ชื่อ-คะแนน'!$D32="พัก","",IF(M$6="?",M$6,M$6)))))</f>
        <v/>
      </c>
      <c r="N33" s="797" t="str">
        <f>IF('ชื่อ-คะแนน'!$C32="","",IF('ชื่อ-คะแนน'!$D32="ออก","",IF('ชื่อ-คะแนน'!$D32="ย้าย","",IF('ชื่อ-คะแนน'!$D32="พัก","",IF(N$6="?",N$6,N$6)))))</f>
        <v/>
      </c>
      <c r="O33" s="797" t="str">
        <f>IF('ชื่อ-คะแนน'!$C32="","",IF('ชื่อ-คะแนน'!$D32="ออก","",IF('ชื่อ-คะแนน'!$D32="ย้าย","",IF('ชื่อ-คะแนน'!$D32="พัก","",IF(O$6="?",O$6,O$6)))))</f>
        <v/>
      </c>
      <c r="P33" s="798" t="str">
        <f>IF('ชื่อ-คะแนน'!$C32="","",IF('ชื่อ-คะแนน'!$D32="ออก","",IF('ชื่อ-คะแนน'!$D32="ย้าย","",IF('ชื่อ-คะแนน'!$D32="พัก","",IF(P$6="?",P$6,P$6)))))</f>
        <v/>
      </c>
      <c r="Q33" s="799"/>
      <c r="R33" s="796" t="str">
        <f>IF('ชื่อ-คะแนน'!$C32="","",IF('ชื่อ-คะแนน'!$D32="ออก","",IF('ชื่อ-คะแนน'!$D32="ย้าย","",IF('ชื่อ-คะแนน'!$D32="พัก","",IF(R$6="?",R$6,R$6)))))</f>
        <v/>
      </c>
      <c r="S33" s="797" t="str">
        <f>IF('ชื่อ-คะแนน'!$C32="","",IF('ชื่อ-คะแนน'!$D32="ออก","",IF('ชื่อ-คะแนน'!$D32="ย้าย","",IF('ชื่อ-คะแนน'!$D32="พัก","",IF(S$6="?",S$6,S$6)))))</f>
        <v/>
      </c>
      <c r="T33" s="797" t="str">
        <f>IF('ชื่อ-คะแนน'!$C32="","",IF('ชื่อ-คะแนน'!$D32="ออก","",IF('ชื่อ-คะแนน'!$D32="ย้าย","",IF('ชื่อ-คะแนน'!$D32="พัก","",IF(T$6="?",T$6,T$6)))))</f>
        <v/>
      </c>
      <c r="U33" s="797" t="str">
        <f>IF('ชื่อ-คะแนน'!$C32="","",IF('ชื่อ-คะแนน'!$D32="ออก","",IF('ชื่อ-คะแนน'!$D32="ย้าย","",IF('ชื่อ-คะแนน'!$D32="พัก","",IF(U$6="?",U$6,U$6)))))</f>
        <v/>
      </c>
      <c r="V33" s="798" t="str">
        <f>IF('ชื่อ-คะแนน'!$C32="","",IF('ชื่อ-คะแนน'!$D32="ออก","",IF('ชื่อ-คะแนน'!$D32="ย้าย","",IF('ชื่อ-คะแนน'!$D32="พัก","",IF(V$6="?",V$6,V$6)))))</f>
        <v/>
      </c>
      <c r="W33" s="799"/>
      <c r="X33" s="796" t="str">
        <f>IF('ชื่อ-คะแนน'!$C32="","",IF('ชื่อ-คะแนน'!$D32="ออก","",IF('ชื่อ-คะแนน'!$D32="ย้าย","",IF('ชื่อ-คะแนน'!$D32="พัก","",IF(X$6="?",X$6,X$6)))))</f>
        <v/>
      </c>
      <c r="Y33" s="797" t="str">
        <f>IF('ชื่อ-คะแนน'!$C32="","",IF('ชื่อ-คะแนน'!$D32="ออก","",IF('ชื่อ-คะแนน'!$D32="ย้าย","",IF('ชื่อ-คะแนน'!$D32="พัก","",IF(Y$6="?",Y$6,Y$6)))))</f>
        <v/>
      </c>
      <c r="Z33" s="797" t="str">
        <f>IF('ชื่อ-คะแนน'!$C32="","",IF('ชื่อ-คะแนน'!$D32="ออก","",IF('ชื่อ-คะแนน'!$D32="ย้าย","",IF('ชื่อ-คะแนน'!$D32="พัก","",IF(Z$6="?",Z$6,Z$6)))))</f>
        <v/>
      </c>
      <c r="AA33" s="797" t="str">
        <f>IF('ชื่อ-คะแนน'!$C32="","",IF('ชื่อ-คะแนน'!$D32="ออก","",IF('ชื่อ-คะแนน'!$D32="ย้าย","",IF('ชื่อ-คะแนน'!$D32="พัก","",IF(AA$6="?",AA$6,AA$6)))))</f>
        <v/>
      </c>
      <c r="AB33" s="798" t="str">
        <f>IF('ชื่อ-คะแนน'!$C32="","",IF('ชื่อ-คะแนน'!$D32="ออก","",IF('ชื่อ-คะแนน'!$D32="ย้าย","",IF('ชื่อ-คะแนน'!$D32="พัก","",IF(AB$6="?",AB$6,AB$6)))))</f>
        <v/>
      </c>
      <c r="AC33" s="799"/>
      <c r="AD33" s="796" t="str">
        <f>IF('ชื่อ-คะแนน'!$C32="","",IF('ชื่อ-คะแนน'!$D32="ออก","",IF('ชื่อ-คะแนน'!$D32="ย้าย","",IF('ชื่อ-คะแนน'!$D32="พัก","",IF(AD$6="?",AD$6,AD$6)))))</f>
        <v/>
      </c>
      <c r="AE33" s="797" t="str">
        <f>IF('ชื่อ-คะแนน'!$C32="","",IF('ชื่อ-คะแนน'!$D32="ออก","",IF('ชื่อ-คะแนน'!$D32="ย้าย","",IF('ชื่อ-คะแนน'!$D32="พัก","",IF(AE$6="?",AE$6,AE$6)))))</f>
        <v/>
      </c>
      <c r="AF33" s="797" t="str">
        <f>IF('ชื่อ-คะแนน'!$C32="","",IF('ชื่อ-คะแนน'!$D32="ออก","",IF('ชื่อ-คะแนน'!$D32="ย้าย","",IF('ชื่อ-คะแนน'!$D32="พัก","",IF(AF$6="?",AF$6,AF$6)))))</f>
        <v/>
      </c>
      <c r="AG33" s="797" t="str">
        <f>IF('ชื่อ-คะแนน'!$C32="","",IF('ชื่อ-คะแนน'!$D32="ออก","",IF('ชื่อ-คะแนน'!$D32="ย้าย","",IF('ชื่อ-คะแนน'!$D32="พัก","",IF($AG$6="?",$AG$6,$AG$6)))))</f>
        <v/>
      </c>
      <c r="AH33" s="798" t="str">
        <f>IF('ชื่อ-คะแนน'!$C32="","",IF('ชื่อ-คะแนน'!$D32="ออก","",IF('ชื่อ-คะแนน'!$D32="ย้าย","",IF('ชื่อ-คะแนน'!$D32="พัก","",IF($AH$6="?",$AH$6,$AH$6)))))</f>
        <v/>
      </c>
      <c r="AI33" s="799"/>
      <c r="AJ33" s="796" t="str">
        <f>IF('ชื่อ-คะแนน'!$C32="","",IF('ชื่อ-คะแนน'!$D32="ออก","",IF('ชื่อ-คะแนน'!$D32="ย้าย","",IF('ชื่อ-คะแนน'!$D32="พัก","",IF($AJ$6="?",$AJ$6,$AJ$6)))))</f>
        <v/>
      </c>
      <c r="AK33" s="797" t="str">
        <f>IF('ชื่อ-คะแนน'!$C32="","",IF('ชื่อ-คะแนน'!$D32="ออก","",IF('ชื่อ-คะแนน'!$D32="ย้าย","",IF('ชื่อ-คะแนน'!$D32="พัก","",IF($AK$6="?",$AK$6,$AK$6)))))</f>
        <v/>
      </c>
      <c r="AL33" s="797" t="str">
        <f>IF('ชื่อ-คะแนน'!$C32="","",IF('ชื่อ-คะแนน'!$D32="ออก","",IF('ชื่อ-คะแนน'!$D32="ย้าย","",IF('ชื่อ-คะแนน'!$D32="พัก","",IF($AL$6="?",$AL$6,$AL$6)))))</f>
        <v/>
      </c>
      <c r="AM33" s="797" t="str">
        <f>IF('ชื่อ-คะแนน'!$C32="","",IF('ชื่อ-คะแนน'!$D32="ออก","",IF('ชื่อ-คะแนน'!$D32="ย้าย","",IF('ชื่อ-คะแนน'!$D32="พัก","",IF($AM$6="?",$AM$6,$AM$6)))))</f>
        <v/>
      </c>
      <c r="AN33" s="798" t="str">
        <f>IF('ชื่อ-คะแนน'!$C32="","",IF('ชื่อ-คะแนน'!$D32="ออก","",IF('ชื่อ-คะแนน'!$D32="ย้าย","",IF('ชื่อ-คะแนน'!$D32="พัก","",IF($AN$6="?",$AN$6,$AN$6)))))</f>
        <v/>
      </c>
      <c r="AO33" s="799"/>
      <c r="AP33" s="796" t="str">
        <f>IF('ชื่อ-คะแนน'!$C32="","",IF('ชื่อ-คะแนน'!$D32="ออก","",IF('ชื่อ-คะแนน'!$D32="ย้าย","",IF('ชื่อ-คะแนน'!$D32="พัก","",IF($AP$6="?",$AP$6,$AP$6)))))</f>
        <v/>
      </c>
      <c r="AQ33" s="797" t="str">
        <f>IF('ชื่อ-คะแนน'!$C32="","",IF('ชื่อ-คะแนน'!$D32="ออก","",IF('ชื่อ-คะแนน'!$D32="ย้าย","",IF('ชื่อ-คะแนน'!$D32="พัก","",IF($AQ$6="?",$AQ$6,$AQ$6)))))</f>
        <v/>
      </c>
      <c r="AR33" s="797" t="str">
        <f>IF('ชื่อ-คะแนน'!$C32="","",IF('ชื่อ-คะแนน'!$D32="ออก","",IF('ชื่อ-คะแนน'!$D32="ย้าย","",IF('ชื่อ-คะแนน'!$D32="พัก","",IF($AR$6="?",$AR$6,$AR$6)))))</f>
        <v/>
      </c>
      <c r="AS33" s="797" t="str">
        <f>IF('ชื่อ-คะแนน'!$C32="","",IF('ชื่อ-คะแนน'!$D32="ออก","",IF('ชื่อ-คะแนน'!$D32="ย้าย","",IF('ชื่อ-คะแนน'!$D32="พัก","",IF($AS$6="?",$AS$6,$AS$6)))))</f>
        <v/>
      </c>
      <c r="AT33" s="798" t="str">
        <f>IF('ชื่อ-คะแนน'!$C32="","",IF('ชื่อ-คะแนน'!$D32="ออก","",IF('ชื่อ-คะแนน'!$D32="ย้าย","",IF('ชื่อ-คะแนน'!$D32="พัก","",IF($AT$6="?",$AT$6,$AT$6)))))</f>
        <v/>
      </c>
      <c r="AU33" s="799"/>
      <c r="AV33" s="796" t="str">
        <f>IF('ชื่อ-คะแนน'!$C32="","",IF('ชื่อ-คะแนน'!$D32="ออก","",IF('ชื่อ-คะแนน'!$D32="ย้าย","",IF('ชื่อ-คะแนน'!$D32="พัก","",IF($AV$6="?",$AV$6,$AV$6)))))</f>
        <v/>
      </c>
      <c r="AW33" s="797" t="str">
        <f>IF('ชื่อ-คะแนน'!$C32="","",IF('ชื่อ-คะแนน'!$D32="ออก","",IF('ชื่อ-คะแนน'!$D32="ย้าย","",IF('ชื่อ-คะแนน'!$D32="พัก","",IF($AW$6="?",$AW$6,$AW$6)))))</f>
        <v/>
      </c>
      <c r="AX33" s="797" t="str">
        <f>IF('ชื่อ-คะแนน'!$C32="","",IF('ชื่อ-คะแนน'!$D32="ออก","",IF('ชื่อ-คะแนน'!$D32="ย้าย","",IF('ชื่อ-คะแนน'!$D32="พัก","",IF($AX$6="?",$AX$6,$AX$6)))))</f>
        <v/>
      </c>
      <c r="AY33" s="797" t="str">
        <f>IF('ชื่อ-คะแนน'!$C32="","",IF('ชื่อ-คะแนน'!$D32="ออก","",IF('ชื่อ-คะแนน'!$D32="ย้าย","",IF('ชื่อ-คะแนน'!$D32="พัก","",IF($AY$6="?",$AY$6,$AY$6)))))</f>
        <v/>
      </c>
      <c r="AZ33" s="798" t="str">
        <f>IF('ชื่อ-คะแนน'!$C32="","",IF('ชื่อ-คะแนน'!$D32="ออก","",IF('ชื่อ-คะแนน'!$D32="ย้าย","",IF('ชื่อ-คะแนน'!$D32="พัก","",IF($AZ$6="?",$AZ$6,$AZ$6)))))</f>
        <v/>
      </c>
      <c r="BA33" s="799"/>
      <c r="BB33" s="1419" t="str">
        <f>IF('ชื่อ-คะแนน'!$C32="","",IF('ชื่อ-คะแนน'!$D32="ออก","",IF('ชื่อ-คะแนน'!$D32="ย้าย","",IF('ชื่อ-คะแนน'!$D32="พัก","",IF($BB$6="?",$BB$6,$BB$6)))))</f>
        <v/>
      </c>
      <c r="BC33" s="1420" t="str">
        <f>IF('ชื่อ-คะแนน'!$C32="","",IF('ชื่อ-คะแนน'!$D32="ออก","",IF('ชื่อ-คะแนน'!$D32="ย้าย","",IF('ชื่อ-คะแนน'!$D32="พัก","",IF($BC$6="?",$BC$6,$BC$6)))))</f>
        <v/>
      </c>
      <c r="BD33" s="1420" t="str">
        <f>IF('ชื่อ-คะแนน'!$C32="","",IF('ชื่อ-คะแนน'!$D32="ออก","",IF('ชื่อ-คะแนน'!$D32="ย้าย","",IF('ชื่อ-คะแนน'!$D32="พัก","",IF($BD$6="?",$BD$6,$BD$6)))))</f>
        <v/>
      </c>
      <c r="BE33" s="1420" t="str">
        <f>IF('ชื่อ-คะแนน'!$C32="","",IF('ชื่อ-คะแนน'!$D32="ออก","",IF('ชื่อ-คะแนน'!$D32="ย้าย","",IF('ชื่อ-คะแนน'!$D32="พัก","",IF($BE$6="?",$BE$6,$BE$6)))))</f>
        <v/>
      </c>
      <c r="BF33" s="1421" t="str">
        <f>IF('ชื่อ-คะแนน'!$C32="","",IF('ชื่อ-คะแนน'!$D32="ออก","",IF('ชื่อ-คะแนน'!$D32="ย้าย","",IF('ชื่อ-คะแนน'!$D32="พัก","",IF($BF$6="?",$BF$6,$BF$6)))))</f>
        <v/>
      </c>
      <c r="BG33" s="799"/>
      <c r="BH33" s="800" t="str">
        <f>IF('ชื่อ-คะแนน'!$C32="","",IF('ชื่อ-คะแนน'!$D32="ออก","",IF('ชื่อ-คะแนน'!$D32="ย้าย","",IF('ชื่อ-คะแนน'!$D32="พัก","",IF($BH$6="?",$BH$6,$BH$6)))))</f>
        <v/>
      </c>
      <c r="BI33" s="801" t="str">
        <f>IF('ชื่อ-คะแนน'!$C32="","",IF('ชื่อ-คะแนน'!$D32="ออก","",IF('ชื่อ-คะแนน'!$D32="ย้าย","",IF('ชื่อ-คะแนน'!$D32="พัก","",IF($BI$6="?",$BI$6,$BI$6)))))</f>
        <v/>
      </c>
      <c r="BJ33" s="801" t="str">
        <f>IF('ชื่อ-คะแนน'!$C32="","",IF('ชื่อ-คะแนน'!$D32="ออก","",IF('ชื่อ-คะแนน'!$D32="ย้าย","",IF('ชื่อ-คะแนน'!$D32="พัก","",IF($BJ$6="?",$BJ$6,$BJ$6)))))</f>
        <v/>
      </c>
      <c r="BK33" s="801" t="str">
        <f>IF('ชื่อ-คะแนน'!$C32="","",IF('ชื่อ-คะแนน'!$D32="ออก","",IF('ชื่อ-คะแนน'!$D32="ย้าย","",IF('ชื่อ-คะแนน'!$D32="พัก","",IF($BK$6="?",$BK$6,$BK$6)))))</f>
        <v/>
      </c>
      <c r="BL33" s="802" t="str">
        <f>IF('ชื่อ-คะแนน'!$C32="","",IF('ชื่อ-คะแนน'!$D32="ออก","",IF('ชื่อ-คะแนน'!$D32="ย้าย","",IF('ชื่อ-คะแนน'!$D32="พัก","",IF($BL$6="?",$BL$6,$BL$6)))))</f>
        <v/>
      </c>
      <c r="BM33" s="799"/>
      <c r="BN33" s="796" t="str">
        <f>IF('ชื่อ-คะแนน'!$C32="","",IF('ชื่อ-คะแนน'!$D32="ออก","",IF('ชื่อ-คะแนน'!$D32="ย้าย","",IF('ชื่อ-คะแนน'!$D32="พัก","",IF($BN$6="?",$BN$6,$BN$6)))))</f>
        <v/>
      </c>
      <c r="BO33" s="797" t="str">
        <f>IF('ชื่อ-คะแนน'!$C32="","",IF('ชื่อ-คะแนน'!$D32="ออก","",IF('ชื่อ-คะแนน'!$D32="ย้าย","",IF('ชื่อ-คะแนน'!$D32="พัก","",IF($BO$6="?",$BO$6,$BO$6)))))</f>
        <v/>
      </c>
      <c r="BP33" s="797" t="str">
        <f>IF('ชื่อ-คะแนน'!$C32="","",IF('ชื่อ-คะแนน'!$D32="ออก","",IF('ชื่อ-คะแนน'!$D32="ย้าย","",IF('ชื่อ-คะแนน'!$D32="พัก","",IF($BP$6="?",$BP$6,$BP$6)))))</f>
        <v/>
      </c>
      <c r="BQ33" s="797" t="str">
        <f>IF('ชื่อ-คะแนน'!$C32="","",IF('ชื่อ-คะแนน'!$D32="ออก","",IF('ชื่อ-คะแนน'!$D32="ย้าย","",IF('ชื่อ-คะแนน'!$D32="พัก","",IF($BQ$6="?",$BQ$6,$BQ$6)))))</f>
        <v/>
      </c>
      <c r="BR33" s="798" t="str">
        <f>IF('ชื่อ-คะแนน'!$C32="","",IF('ชื่อ-คะแนน'!$D32="ออก","",IF('ชื่อ-คะแนน'!$D32="ย้าย","",IF('ชื่อ-คะแนน'!$D32="พัก","",IF($BR$6="?",$BR$6,$BR$6)))))</f>
        <v/>
      </c>
      <c r="BS33" s="799"/>
      <c r="BT33" s="796" t="str">
        <f>IF('ชื่อ-คะแนน'!$C32="","",IF('ชื่อ-คะแนน'!$D32="ออก","",IF('ชื่อ-คะแนน'!$D32="ย้าย","",IF('ชื่อ-คะแนน'!$D32="พัก","",IF($BT$6="?",$BT$6,$BT$6)))))</f>
        <v/>
      </c>
      <c r="BU33" s="797" t="str">
        <f>IF('ชื่อ-คะแนน'!$C32="","",IF('ชื่อ-คะแนน'!$D32="ออก","",IF('ชื่อ-คะแนน'!$D32="ย้าย","",IF('ชื่อ-คะแนน'!$D32="พัก","",IF($BU$6="?",$BU$6,$BU$6)))))</f>
        <v/>
      </c>
      <c r="BV33" s="797" t="str">
        <f>IF('ชื่อ-คะแนน'!$C32="","",IF('ชื่อ-คะแนน'!$D32="ออก","",IF('ชื่อ-คะแนน'!$D32="ย้าย","",IF('ชื่อ-คะแนน'!$D32="พัก","",IF($BV$6="?",$BV$6,$BV$6)))))</f>
        <v/>
      </c>
      <c r="BW33" s="797" t="str">
        <f>IF('ชื่อ-คะแนน'!$C32="","",IF('ชื่อ-คะแนน'!$D32="ออก","",IF('ชื่อ-คะแนน'!$D32="ย้าย","",IF('ชื่อ-คะแนน'!$D32="พัก","",IF($BW$6="?",$BW$6,$BW$6)))))</f>
        <v/>
      </c>
      <c r="BX33" s="798" t="str">
        <f>IF('ชื่อ-คะแนน'!$C32="","",IF('ชื่อ-คะแนน'!$D32="ออก","",IF('ชื่อ-คะแนน'!$D32="ย้าย","",IF('ชื่อ-คะแนน'!$D32="พัก","",IF($BX$6="?",$BX$6,$BX$6)))))</f>
        <v/>
      </c>
      <c r="BY33" s="799"/>
      <c r="BZ33" s="796" t="str">
        <f>IF('ชื่อ-คะแนน'!$C32="","",IF('ชื่อ-คะแนน'!$D32="ออก","",IF('ชื่อ-คะแนน'!$D32="ย้าย","",IF('ชื่อ-คะแนน'!$D32="พัก","",IF($BZ$6="?",$BZ$6,$BZ$6)))))</f>
        <v/>
      </c>
      <c r="CA33" s="797" t="str">
        <f>IF('ชื่อ-คะแนน'!$C32="","",IF('ชื่อ-คะแนน'!$D32="ออก","",IF('ชื่อ-คะแนน'!$D32="ย้าย","",IF('ชื่อ-คะแนน'!$D32="พัก","",IF($CA$6="?",$CA$6,$CA$6)))))</f>
        <v/>
      </c>
      <c r="CB33" s="797" t="str">
        <f>IF('ชื่อ-คะแนน'!$C32="","",IF('ชื่อ-คะแนน'!$D32="ออก","",IF('ชื่อ-คะแนน'!$D32="ย้าย","",IF('ชื่อ-คะแนน'!$D32="พัก","",IF($CB$6="?",$CB$6,$CB$6)))))</f>
        <v/>
      </c>
      <c r="CC33" s="797" t="str">
        <f>IF('ชื่อ-คะแนน'!$C32="","",IF('ชื่อ-คะแนน'!$D32="ออก","",IF('ชื่อ-คะแนน'!$D32="ย้าย","",IF('ชื่อ-คะแนน'!$D32="พัก","",IF($CC$6="?",$CC$6,$CC$6)))))</f>
        <v/>
      </c>
      <c r="CD33" s="798" t="str">
        <f>IF('ชื่อ-คะแนน'!$C32="","",IF('ชื่อ-คะแนน'!$D32="ออก","",IF('ชื่อ-คะแนน'!$D32="ย้าย","",IF('ชื่อ-คะแนน'!$D32="พัก","",IF($CD$6="?",$CD$6,$CD$6)))))</f>
        <v/>
      </c>
      <c r="CE33" s="799"/>
      <c r="CF33" s="796" t="str">
        <f>IF('ชื่อ-คะแนน'!$C32="","",IF('ชื่อ-คะแนน'!$D32="ออก","",IF('ชื่อ-คะแนน'!$D32="ย้าย","",IF('ชื่อ-คะแนน'!$D32="พัก","",IF($CF$6="?",$CF$6,$CF$6)))))</f>
        <v/>
      </c>
      <c r="CG33" s="797" t="str">
        <f>IF('ชื่อ-คะแนน'!$C32="","",IF('ชื่อ-คะแนน'!$D32="ออก","",IF('ชื่อ-คะแนน'!$D32="ย้าย","",IF('ชื่อ-คะแนน'!$D32="พัก","",IF($CG$6="?",$CG$6,$CG$6)))))</f>
        <v/>
      </c>
      <c r="CH33" s="797" t="str">
        <f>IF('ชื่อ-คะแนน'!$C32="","",IF('ชื่อ-คะแนน'!$D32="ออก","",IF('ชื่อ-คะแนน'!$D32="ย้าย","",IF('ชื่อ-คะแนน'!$D32="พัก","",IF($CH$6="?",$CH$6,$CH$6)))))</f>
        <v/>
      </c>
      <c r="CI33" s="797" t="str">
        <f>IF('ชื่อ-คะแนน'!$C32="","",IF('ชื่อ-คะแนน'!$D32="ออก","",IF('ชื่อ-คะแนน'!$D32="ย้าย","",IF('ชื่อ-คะแนน'!$D32="พัก","",IF($CI$6="?",$CI$6,$CI$6)))))</f>
        <v/>
      </c>
      <c r="CJ33" s="798" t="str">
        <f>IF('ชื่อ-คะแนน'!$C32="","",IF('ชื่อ-คะแนน'!$D32="ออก","",IF('ชื่อ-คะแนน'!$D32="ย้าย","",IF('ชื่อ-คะแนน'!$D32="พัก","",IF($CJ$6="?",$CJ$6,$CJ$6)))))</f>
        <v/>
      </c>
      <c r="CK33" s="799"/>
      <c r="CL33" s="796" t="str">
        <f>IF('ชื่อ-คะแนน'!$C32="","",IF('ชื่อ-คะแนน'!$D32="ออก","",IF('ชื่อ-คะแนน'!$D32="ย้าย","",IF('ชื่อ-คะแนน'!$D32="พัก","",IF($CL$6="?",$CL$6,$CL$6)))))</f>
        <v/>
      </c>
      <c r="CM33" s="797" t="str">
        <f>IF('ชื่อ-คะแนน'!$C32="","",IF('ชื่อ-คะแนน'!$D32="ออก","",IF('ชื่อ-คะแนน'!$D32="ย้าย","",IF('ชื่อ-คะแนน'!$D32="พัก","",IF($CM$6="?",$CM$6,$CM$6)))))</f>
        <v/>
      </c>
      <c r="CN33" s="797" t="str">
        <f>IF('ชื่อ-คะแนน'!$C32="","",IF('ชื่อ-คะแนน'!$D32="ออก","",IF('ชื่อ-คะแนน'!$D32="ย้าย","",IF('ชื่อ-คะแนน'!$D32="พัก","",IF($CN$6="?",$CN$6,$CN$6)))))</f>
        <v/>
      </c>
      <c r="CO33" s="797" t="str">
        <f>IF('ชื่อ-คะแนน'!$C32="","",IF('ชื่อ-คะแนน'!$D32="ออก","",IF('ชื่อ-คะแนน'!$D32="ย้าย","",IF('ชื่อ-คะแนน'!$D32="พัก","",IF($CO$6="?",$CO$6,$CO$6)))))</f>
        <v/>
      </c>
      <c r="CP33" s="798" t="str">
        <f>IF('ชื่อ-คะแนน'!$C32="","",IF('ชื่อ-คะแนน'!$D32="ออก","",IF('ชื่อ-คะแนน'!$D32="ย้าย","",IF('ชื่อ-คะแนน'!$D32="พัก","",IF($CP$6="?",$CP$6,$CP$6)))))</f>
        <v/>
      </c>
      <c r="CQ33" s="799"/>
      <c r="CR33" s="796" t="str">
        <f>IF('ชื่อ-คะแนน'!$C32="","",IF('ชื่อ-คะแนน'!$D32="ออก","",IF('ชื่อ-คะแนน'!$D32="ย้าย","",IF('ชื่อ-คะแนน'!$D32="พัก","",IF($CR$6="?",$CR$6,$CR$6)))))</f>
        <v/>
      </c>
      <c r="CS33" s="797" t="str">
        <f>IF('ชื่อ-คะแนน'!$C32="","",IF('ชื่อ-คะแนน'!$D32="ออก","",IF('ชื่อ-คะแนน'!$D32="ย้าย","",IF('ชื่อ-คะแนน'!$D32="พัก","",IF($CS$6="?",$CS$6,$CS$6)))))</f>
        <v/>
      </c>
      <c r="CT33" s="797" t="str">
        <f>IF('ชื่อ-คะแนน'!$C32="","",IF('ชื่อ-คะแนน'!$D32="ออก","",IF('ชื่อ-คะแนน'!$D32="ย้าย","",IF('ชื่อ-คะแนน'!$D32="พัก","",IF($CT$6="?",$CT$6,$CT$6)))))</f>
        <v/>
      </c>
      <c r="CU33" s="797" t="str">
        <f>IF('ชื่อ-คะแนน'!$C32="","",IF('ชื่อ-คะแนน'!$D32="ออก","",IF('ชื่อ-คะแนน'!$D32="ย้าย","",IF('ชื่อ-คะแนน'!$D32="พัก","",IF($CU$6="?",$CU$6,$CU$6)))))</f>
        <v/>
      </c>
      <c r="CV33" s="798" t="str">
        <f>IF('ชื่อ-คะแนน'!$C32="","",IF('ชื่อ-คะแนน'!$D32="ออก","",IF('ชื่อ-คะแนน'!$D32="ย้าย","",IF('ชื่อ-คะแนน'!$D32="พัก","",IF($CV$6="?",$CV$6,$CV$6)))))</f>
        <v/>
      </c>
      <c r="CW33" s="799"/>
      <c r="CX33" s="796" t="str">
        <f>IF('ชื่อ-คะแนน'!$C32="","",IF('ชื่อ-คะแนน'!$D32="ออก","",IF('ชื่อ-คะแนน'!$D32="ย้าย","",IF('ชื่อ-คะแนน'!$D32="พัก","",IF($CX$6="?",$CX$6,$CX$6)))))</f>
        <v/>
      </c>
      <c r="CY33" s="797" t="str">
        <f>IF('ชื่อ-คะแนน'!$C32="","",IF('ชื่อ-คะแนน'!$D32="ออก","",IF('ชื่อ-คะแนน'!$D32="ย้าย","",IF('ชื่อ-คะแนน'!$D32="พัก","",IF($CY$6="?",$CY$6,$CY$6)))))</f>
        <v/>
      </c>
      <c r="CZ33" s="797" t="str">
        <f>IF('ชื่อ-คะแนน'!$C32="","",IF('ชื่อ-คะแนน'!$D32="ออก","",IF('ชื่อ-คะแนน'!$D32="ย้าย","",IF('ชื่อ-คะแนน'!$D32="พัก","",IF($CZ$6="?",$CZ$6,$CZ$6)))))</f>
        <v/>
      </c>
      <c r="DA33" s="797" t="str">
        <f>IF('ชื่อ-คะแนน'!$C32="","",IF('ชื่อ-คะแนน'!$D32="ออก","",IF('ชื่อ-คะแนน'!$D32="ย้าย","",IF('ชื่อ-คะแนน'!$D32="พัก","",IF($DA$6="?",$DA$6,$DA$6)))))</f>
        <v/>
      </c>
      <c r="DB33" s="798" t="str">
        <f>IF('ชื่อ-คะแนน'!$C32="","",IF('ชื่อ-คะแนน'!$D32="ออก","",IF('ชื่อ-คะแนน'!$D32="ย้าย","",IF('ชื่อ-คะแนน'!$D32="พัก","",IF($DB$6="?",$DB$6,$DB$6)))))</f>
        <v/>
      </c>
      <c r="DC33" s="799"/>
      <c r="DD33" s="1419" t="str">
        <f>IF('ชื่อ-คะแนน'!$C32="","",IF('ชื่อ-คะแนน'!$D32="ออก","",IF('ชื่อ-คะแนน'!$D32="ย้าย","",IF('ชื่อ-คะแนน'!$D32="พัก","",IF($DD$6="?",$DD$6,$DD$6)))))</f>
        <v/>
      </c>
      <c r="DE33" s="1420" t="str">
        <f>IF('ชื่อ-คะแนน'!$C32="","",IF('ชื่อ-คะแนน'!$D32="ออก","",IF('ชื่อ-คะแนน'!$D32="ย้าย","",IF('ชื่อ-คะแนน'!$D32="พัก","",IF($DE$6="?",$DE$6,$DE$6)))))</f>
        <v/>
      </c>
      <c r="DF33" s="1420" t="str">
        <f>IF('ชื่อ-คะแนน'!$C32="","",IF('ชื่อ-คะแนน'!$D32="ออก","",IF('ชื่อ-คะแนน'!$D32="ย้าย","",IF('ชื่อ-คะแนน'!$D32="พัก","",IF($DF$6="?",$DF$6,$DF$6)))))</f>
        <v/>
      </c>
      <c r="DG33" s="1420" t="str">
        <f>IF('ชื่อ-คะแนน'!$C32="","",IF('ชื่อ-คะแนน'!$D32="ออก","",IF('ชื่อ-คะแนน'!$D32="ย้าย","",IF('ชื่อ-คะแนน'!$D32="พัก","",IF($DG$6="?",$DG$6,$DG$6)))))</f>
        <v/>
      </c>
      <c r="DH33" s="1421" t="str">
        <f>IF('ชื่อ-คะแนน'!$C32="","",IF('ชื่อ-คะแนน'!$D32="ออก","",IF('ชื่อ-คะแนน'!$D32="ย้าย","",IF('ชื่อ-คะแนน'!$D32="พัก","",IF($DH$6="?",$DH$6,$DH$6)))))</f>
        <v/>
      </c>
      <c r="DI33" s="799"/>
      <c r="DJ33" s="796" t="str">
        <f>IF('ชื่อ-คะแนน'!$C32="","",IF('ชื่อ-คะแนน'!$D32="ออก","",IF('ชื่อ-คะแนน'!$D32="ย้าย","",IF('ชื่อ-คะแนน'!$D32="พัก","",IF($DJ$6="?",$DJ$6,$DJ$6)))))</f>
        <v/>
      </c>
      <c r="DK33" s="797" t="str">
        <f>IF('ชื่อ-คะแนน'!$C32="","",IF('ชื่อ-คะแนน'!$D32="ออก","",IF('ชื่อ-คะแนน'!$D32="ย้าย","",IF('ชื่อ-คะแนน'!$D32="พัก","",IF($DK$6="?",$DK$6,$DK$6)))))</f>
        <v/>
      </c>
      <c r="DL33" s="797" t="str">
        <f>IF('ชื่อ-คะแนน'!$C32="","",IF('ชื่อ-คะแนน'!$D32="ออก","",IF('ชื่อ-คะแนน'!$D32="ย้าย","",IF('ชื่อ-คะแนน'!$D32="พัก","",IF($DL$6="?",$DL$6,$DL$6)))))</f>
        <v/>
      </c>
      <c r="DM33" s="797" t="str">
        <f>IF('ชื่อ-คะแนน'!$C32="","",IF('ชื่อ-คะแนน'!$D32="ออก","",IF('ชื่อ-คะแนน'!$D32="ย้าย","",IF('ชื่อ-คะแนน'!$D32="พัก","",IF($DM$6="?",$DM$6,$DM$6)))))</f>
        <v/>
      </c>
      <c r="DN33" s="798" t="str">
        <f>IF('ชื่อ-คะแนน'!$C32="","",IF('ชื่อ-คะแนน'!$D32="ออก","",IF('ชื่อ-คะแนน'!$D32="ย้าย","",IF('ชื่อ-คะแนน'!$D32="พัก","",IF($DN$6="?",$DN$6,$DN$6)))))</f>
        <v/>
      </c>
      <c r="DO33" s="799"/>
      <c r="DP33" s="800" t="str">
        <f>IF('ชื่อ-คะแนน'!$C32="","",IF('ชื่อ-คะแนน'!$D32="ออก","",IF('ชื่อ-คะแนน'!$D32="ย้าย","",IF('ชื่อ-คะแนน'!$D32="พัก","",IF($DP$6="?",$DP$6,$DP$6)))))</f>
        <v/>
      </c>
      <c r="DQ33" s="801" t="str">
        <f>IF('ชื่อ-คะแนน'!$C32="","",IF('ชื่อ-คะแนน'!$D32="ออก","",IF('ชื่อ-คะแนน'!$D32="ย้าย","",IF('ชื่อ-คะแนน'!$D32="พัก","",IF($DQ$6="?",$DQ$6,$DQ$6)))))</f>
        <v/>
      </c>
      <c r="DR33" s="801" t="str">
        <f>IF('ชื่อ-คะแนน'!$C32="","",IF('ชื่อ-คะแนน'!$D32="ออก","",IF('ชื่อ-คะแนน'!$D32="ย้าย","",IF('ชื่อ-คะแนน'!$D32="พัก","",IF($DR$6="?",$DR$6,$DR$6)))))</f>
        <v/>
      </c>
      <c r="DS33" s="801" t="str">
        <f>IF('ชื่อ-คะแนน'!$C32="","",IF('ชื่อ-คะแนน'!$D32="ออก","",IF('ชื่อ-คะแนน'!$D32="ย้าย","",IF('ชื่อ-คะแนน'!$D32="พัก","",IF($DS$6="?",$DS$6,$DS$6)))))</f>
        <v/>
      </c>
      <c r="DT33" s="802" t="str">
        <f>IF('ชื่อ-คะแนน'!$C32="","",IF('ชื่อ-คะแนน'!$D32="ออก","",IF('ชื่อ-คะแนน'!$D32="ย้าย","",IF('ชื่อ-คะแนน'!$D32="พัก","",IF($DT$6="?",$DT$6,$DT$6)))))</f>
        <v/>
      </c>
      <c r="DU33" s="799"/>
      <c r="DV33" s="796" t="str">
        <f>IF('ชื่อ-คะแนน'!$C32="","",IF('ชื่อ-คะแนน'!$D32="ออก","",IF('ชื่อ-คะแนน'!$D32="ย้าย","",IF('ชื่อ-คะแนน'!$D32="พัก","",IF($DV$6="?",$DV$6,$DV$6)))))</f>
        <v/>
      </c>
      <c r="DW33" s="797" t="str">
        <f>IF('ชื่อ-คะแนน'!$C32="","",IF('ชื่อ-คะแนน'!$D32="ออก","",IF('ชื่อ-คะแนน'!$D32="ย้าย","",IF('ชื่อ-คะแนน'!$D32="พัก","",IF($DW$6="?",$DW$6,$DW$6)))))</f>
        <v/>
      </c>
      <c r="DX33" s="797" t="str">
        <f>IF('ชื่อ-คะแนน'!$C32="","",IF('ชื่อ-คะแนน'!$D32="ออก","",IF('ชื่อ-คะแนน'!$D32="ย้าย","",IF('ชื่อ-คะแนน'!$D32="พัก","",IF($DX$6="?",$DX$6,$DX$6)))))</f>
        <v/>
      </c>
      <c r="DY33" s="797" t="str">
        <f>IF('ชื่อ-คะแนน'!$C32="","",IF('ชื่อ-คะแนน'!$D32="ออก","",IF('ชื่อ-คะแนน'!$D32="ย้าย","",IF('ชื่อ-คะแนน'!$D32="พัก","",IF($DY$6="?",$DY$6,$DY$6)))))</f>
        <v/>
      </c>
      <c r="DZ33" s="798" t="str">
        <f>IF('ชื่อ-คะแนน'!$C32="","",IF('ชื่อ-คะแนน'!$D32="ออก","",IF('ชื่อ-คะแนน'!$D32="ย้าย","",IF('ชื่อ-คะแนน'!$D32="พัก","",IF($DZ$6="?",$DZ$6,$DZ$6)))))</f>
        <v/>
      </c>
      <c r="EA33" s="799"/>
      <c r="EB33" s="796" t="str">
        <f>IF('ชื่อ-คะแนน'!$C32="","",IF('ชื่อ-คะแนน'!$D32="ออก","",IF('ชื่อ-คะแนน'!$D32="ย้าย","",IF('ชื่อ-คะแนน'!$D32="พัก","",IF($EB$6="?",$EB$6,$EB$6)))))</f>
        <v/>
      </c>
      <c r="EC33" s="797" t="str">
        <f>IF('ชื่อ-คะแนน'!$C32="","",IF('ชื่อ-คะแนน'!$D32="ออก","",IF('ชื่อ-คะแนน'!$D32="ย้าย","",IF('ชื่อ-คะแนน'!$D32="พัก","",IF($EC$6="?",$EC$6,$EC$6)))))</f>
        <v/>
      </c>
      <c r="ED33" s="797" t="str">
        <f>IF('ชื่อ-คะแนน'!$C32="","",IF('ชื่อ-คะแนน'!$D32="ออก","",IF('ชื่อ-คะแนน'!$D32="ย้าย","",IF('ชื่อ-คะแนน'!$D32="พัก","",IF($ED$6="?",$ED$6,$ED$6)))))</f>
        <v/>
      </c>
      <c r="EE33" s="797" t="str">
        <f>IF('ชื่อ-คะแนน'!$C32="","",IF('ชื่อ-คะแนน'!$D32="ออก","",IF('ชื่อ-คะแนน'!$D32="ย้าย","",IF('ชื่อ-คะแนน'!$D32="พัก","",IF($EE$6="?",$EE$6,$EE$6)))))</f>
        <v/>
      </c>
      <c r="EF33" s="798" t="str">
        <f>IF('ชื่อ-คะแนน'!$C32="","",IF('ชื่อ-คะแนน'!$D32="ออก","",IF('ชื่อ-คะแนน'!$D32="ย้าย","",IF('ชื่อ-คะแนน'!$D32="พัก","",IF($EF$6="?",$EF$6,$EF$6)))))</f>
        <v/>
      </c>
      <c r="EG33" s="803"/>
      <c r="EH33" s="804" t="str">
        <f>IF('ชื่อ-คะแนน'!C32="","",COUNTIF(E33:DZ33,"ป")+COUNTIF(E33:DZ33,"ล")+COUNTIF(E33:DZ33,"ข")+COUNTIF(E33:DZ33,"ร")+COUNTIF(E33:DZ33,"อ")+COUNTIF(E33:DZ33,"ก")+COUNTIF(E33:DZ33,"ฟ")+COUNTIF(E33:DZ33,"ด")+COUNTIF(E33:DZ33,"ย"))&amp;IF('ชื่อ-คะแนน'!C32="","","/")&amp;IF('ชื่อ-คะแนน'!C32="","",SUM($F$6:$DZ$6)-SUM(F33:DZ33))</f>
        <v/>
      </c>
      <c r="EI33" s="805" t="str">
        <f>IF('ชื่อ-คะแนน'!C32="","",COUNTIF(F33:EF33,"/")+SUM(F33:EF33))</f>
        <v/>
      </c>
      <c r="EJ33" s="758"/>
      <c r="EK33" s="778" t="str">
        <f>IF('ชื่อ-คะแนน'!C32="","",IF(EI33=0,"",IF(EI33&gt;$EI$3-$EI$4,"-",$EI$3-$EI$4-EI33)))</f>
        <v/>
      </c>
      <c r="EL33" s="760" t="str">
        <f>IF('ชื่อ-คะแนน'!C32="","",IF(EI33=0,"",(EI33/$EI$3)*100))</f>
        <v/>
      </c>
      <c r="EM33" s="792" t="str">
        <f t="shared" si="1"/>
        <v>-</v>
      </c>
      <c r="EN33" s="793" t="str">
        <f t="shared" si="2"/>
        <v>-</v>
      </c>
    </row>
    <row r="34" spans="1:144" s="141" customFormat="1" ht="18" customHeight="1" thickBot="1" x14ac:dyDescent="0.55000000000000004">
      <c r="A34" s="142" t="str">
        <f>'ชื่อ-คะแนน'!A33</f>
        <v/>
      </c>
      <c r="B34" s="822">
        <f>'ชื่อ-คะแนน'!B33</f>
        <v>0</v>
      </c>
      <c r="C34" s="1312">
        <f>'ชื่อ-คะแนน'!C33</f>
        <v>0</v>
      </c>
      <c r="D34" s="795" t="str">
        <f>'ชื่อ-คะแนน'!D33</f>
        <v/>
      </c>
      <c r="E34" s="781" t="str">
        <f>'ชื่อ-คะแนน'!E33</f>
        <v/>
      </c>
      <c r="F34" s="796" t="str">
        <f>IF('ชื่อ-คะแนน'!$C33="","",IF('ชื่อ-คะแนน'!$D33="ออก","",IF('ชื่อ-คะแนน'!$D33="ย้าย","",IF('ชื่อ-คะแนน'!$D33="พัก","",IF(F$6="?",F$6,F$6)))))</f>
        <v/>
      </c>
      <c r="G34" s="797" t="str">
        <f>IF('ชื่อ-คะแนน'!C33="","",IF('ชื่อ-คะแนน'!$D33="ออก","",IF('ชื่อ-คะแนน'!$D33="ย้าย","",IF('ชื่อ-คะแนน'!$D33="พัก","",IF(G$6="?",G$6,G$6)))))</f>
        <v/>
      </c>
      <c r="H34" s="797" t="str">
        <f>IF('ชื่อ-คะแนน'!C33="","",IF('ชื่อ-คะแนน'!$D33="ออก","",IF('ชื่อ-คะแนน'!$D33="ย้าย","",IF('ชื่อ-คะแนน'!$D33="พัก","",IF(H$6="?",H$6,H$6)))))</f>
        <v/>
      </c>
      <c r="I34" s="797" t="str">
        <f>IF('ชื่อ-คะแนน'!G33="","",IF('ชื่อ-คะแนน'!$D33="ออก","",IF('ชื่อ-คะแนน'!$D33="ย้าย","",IF('ชื่อ-คะแนน'!$D33="พัก","",IF(I$6="?",I$6,$I$6)))))</f>
        <v/>
      </c>
      <c r="J34" s="798" t="str">
        <f>IF('ชื่อ-คะแนน'!$C33="","",IF('ชื่อ-คะแนน'!$D33="ออก","",IF('ชื่อ-คะแนน'!$D33="ย้าย","",IF('ชื่อ-คะแนน'!$D33="พัก","",IF(J$6="?",J$6,J$6)))))</f>
        <v/>
      </c>
      <c r="K34" s="799"/>
      <c r="L34" s="796" t="str">
        <f>IF('ชื่อ-คะแนน'!$C33="","",IF('ชื่อ-คะแนน'!$D33="ออก","",IF('ชื่อ-คะแนน'!$D33="ย้าย","",IF('ชื่อ-คะแนน'!$D33="พัก","",IF(L$6="?",L$6,L$6)))))</f>
        <v/>
      </c>
      <c r="M34" s="797" t="str">
        <f>IF('ชื่อ-คะแนน'!$C33="","",IF('ชื่อ-คะแนน'!$D33="ออก","",IF('ชื่อ-คะแนน'!$D33="ย้าย","",IF('ชื่อ-คะแนน'!$D33="พัก","",IF(M$6="?",M$6,M$6)))))</f>
        <v/>
      </c>
      <c r="N34" s="797" t="str">
        <f>IF('ชื่อ-คะแนน'!$C33="","",IF('ชื่อ-คะแนน'!$D33="ออก","",IF('ชื่อ-คะแนน'!$D33="ย้าย","",IF('ชื่อ-คะแนน'!$D33="พัก","",IF(N$6="?",N$6,N$6)))))</f>
        <v/>
      </c>
      <c r="O34" s="797" t="str">
        <f>IF('ชื่อ-คะแนน'!$C33="","",IF('ชื่อ-คะแนน'!$D33="ออก","",IF('ชื่อ-คะแนน'!$D33="ย้าย","",IF('ชื่อ-คะแนน'!$D33="พัก","",IF(O$6="?",O$6,O$6)))))</f>
        <v/>
      </c>
      <c r="P34" s="798" t="str">
        <f>IF('ชื่อ-คะแนน'!$C33="","",IF('ชื่อ-คะแนน'!$D33="ออก","",IF('ชื่อ-คะแนน'!$D33="ย้าย","",IF('ชื่อ-คะแนน'!$D33="พัก","",IF(P$6="?",P$6,P$6)))))</f>
        <v/>
      </c>
      <c r="Q34" s="799"/>
      <c r="R34" s="796" t="str">
        <f>IF('ชื่อ-คะแนน'!$C33="","",IF('ชื่อ-คะแนน'!$D33="ออก","",IF('ชื่อ-คะแนน'!$D33="ย้าย","",IF('ชื่อ-คะแนน'!$D33="พัก","",IF(R$6="?",R$6,R$6)))))</f>
        <v/>
      </c>
      <c r="S34" s="797" t="str">
        <f>IF('ชื่อ-คะแนน'!$C33="","",IF('ชื่อ-คะแนน'!$D33="ออก","",IF('ชื่อ-คะแนน'!$D33="ย้าย","",IF('ชื่อ-คะแนน'!$D33="พัก","",IF(S$6="?",S$6,S$6)))))</f>
        <v/>
      </c>
      <c r="T34" s="797" t="str">
        <f>IF('ชื่อ-คะแนน'!$C33="","",IF('ชื่อ-คะแนน'!$D33="ออก","",IF('ชื่อ-คะแนน'!$D33="ย้าย","",IF('ชื่อ-คะแนน'!$D33="พัก","",IF(T$6="?",T$6,T$6)))))</f>
        <v/>
      </c>
      <c r="U34" s="797" t="str">
        <f>IF('ชื่อ-คะแนน'!$C33="","",IF('ชื่อ-คะแนน'!$D33="ออก","",IF('ชื่อ-คะแนน'!$D33="ย้าย","",IF('ชื่อ-คะแนน'!$D33="พัก","",IF(U$6="?",U$6,U$6)))))</f>
        <v/>
      </c>
      <c r="V34" s="798" t="str">
        <f>IF('ชื่อ-คะแนน'!$C33="","",IF('ชื่อ-คะแนน'!$D33="ออก","",IF('ชื่อ-คะแนน'!$D33="ย้าย","",IF('ชื่อ-คะแนน'!$D33="พัก","",IF(V$6="?",V$6,V$6)))))</f>
        <v/>
      </c>
      <c r="W34" s="799"/>
      <c r="X34" s="796" t="str">
        <f>IF('ชื่อ-คะแนน'!$C33="","",IF('ชื่อ-คะแนน'!$D33="ออก","",IF('ชื่อ-คะแนน'!$D33="ย้าย","",IF('ชื่อ-คะแนน'!$D33="พัก","",IF(X$6="?",X$6,X$6)))))</f>
        <v/>
      </c>
      <c r="Y34" s="797" t="str">
        <f>IF('ชื่อ-คะแนน'!$C33="","",IF('ชื่อ-คะแนน'!$D33="ออก","",IF('ชื่อ-คะแนน'!$D33="ย้าย","",IF('ชื่อ-คะแนน'!$D33="พัก","",IF(Y$6="?",Y$6,Y$6)))))</f>
        <v/>
      </c>
      <c r="Z34" s="797" t="str">
        <f>IF('ชื่อ-คะแนน'!$C33="","",IF('ชื่อ-คะแนน'!$D33="ออก","",IF('ชื่อ-คะแนน'!$D33="ย้าย","",IF('ชื่อ-คะแนน'!$D33="พัก","",IF(Z$6="?",Z$6,Z$6)))))</f>
        <v/>
      </c>
      <c r="AA34" s="797" t="str">
        <f>IF('ชื่อ-คะแนน'!$C33="","",IF('ชื่อ-คะแนน'!$D33="ออก","",IF('ชื่อ-คะแนน'!$D33="ย้าย","",IF('ชื่อ-คะแนน'!$D33="พัก","",IF(AA$6="?",AA$6,AA$6)))))</f>
        <v/>
      </c>
      <c r="AB34" s="798" t="str">
        <f>IF('ชื่อ-คะแนน'!$C33="","",IF('ชื่อ-คะแนน'!$D33="ออก","",IF('ชื่อ-คะแนน'!$D33="ย้าย","",IF('ชื่อ-คะแนน'!$D33="พัก","",IF(AB$6="?",AB$6,AB$6)))))</f>
        <v/>
      </c>
      <c r="AC34" s="799"/>
      <c r="AD34" s="796" t="str">
        <f>IF('ชื่อ-คะแนน'!$C33="","",IF('ชื่อ-คะแนน'!$D33="ออก","",IF('ชื่อ-คะแนน'!$D33="ย้าย","",IF('ชื่อ-คะแนน'!$D33="พัก","",IF(AD$6="?",AD$6,AD$6)))))</f>
        <v/>
      </c>
      <c r="AE34" s="797" t="str">
        <f>IF('ชื่อ-คะแนน'!$C33="","",IF('ชื่อ-คะแนน'!$D33="ออก","",IF('ชื่อ-คะแนน'!$D33="ย้าย","",IF('ชื่อ-คะแนน'!$D33="พัก","",IF(AE$6="?",AE$6,AE$6)))))</f>
        <v/>
      </c>
      <c r="AF34" s="797" t="str">
        <f>IF('ชื่อ-คะแนน'!$C33="","",IF('ชื่อ-คะแนน'!$D33="ออก","",IF('ชื่อ-คะแนน'!$D33="ย้าย","",IF('ชื่อ-คะแนน'!$D33="พัก","",IF(AF$6="?",AF$6,AF$6)))))</f>
        <v/>
      </c>
      <c r="AG34" s="797" t="str">
        <f>IF('ชื่อ-คะแนน'!$C33="","",IF('ชื่อ-คะแนน'!$D33="ออก","",IF('ชื่อ-คะแนน'!$D33="ย้าย","",IF('ชื่อ-คะแนน'!$D33="พัก","",IF($AG$6="?",$AG$6,$AG$6)))))</f>
        <v/>
      </c>
      <c r="AH34" s="798" t="str">
        <f>IF('ชื่อ-คะแนน'!$C33="","",IF('ชื่อ-คะแนน'!$D33="ออก","",IF('ชื่อ-คะแนน'!$D33="ย้าย","",IF('ชื่อ-คะแนน'!$D33="พัก","",IF($AH$6="?",$AH$6,$AH$6)))))</f>
        <v/>
      </c>
      <c r="AI34" s="799"/>
      <c r="AJ34" s="796" t="str">
        <f>IF('ชื่อ-คะแนน'!$C33="","",IF('ชื่อ-คะแนน'!$D33="ออก","",IF('ชื่อ-คะแนน'!$D33="ย้าย","",IF('ชื่อ-คะแนน'!$D33="พัก","",IF($AJ$6="?",$AJ$6,$AJ$6)))))</f>
        <v/>
      </c>
      <c r="AK34" s="797" t="str">
        <f>IF('ชื่อ-คะแนน'!$C33="","",IF('ชื่อ-คะแนน'!$D33="ออก","",IF('ชื่อ-คะแนน'!$D33="ย้าย","",IF('ชื่อ-คะแนน'!$D33="พัก","",IF($AK$6="?",$AK$6,$AK$6)))))</f>
        <v/>
      </c>
      <c r="AL34" s="797" t="str">
        <f>IF('ชื่อ-คะแนน'!$C33="","",IF('ชื่อ-คะแนน'!$D33="ออก","",IF('ชื่อ-คะแนน'!$D33="ย้าย","",IF('ชื่อ-คะแนน'!$D33="พัก","",IF($AL$6="?",$AL$6,$AL$6)))))</f>
        <v/>
      </c>
      <c r="AM34" s="797" t="str">
        <f>IF('ชื่อ-คะแนน'!$C33="","",IF('ชื่อ-คะแนน'!$D33="ออก","",IF('ชื่อ-คะแนน'!$D33="ย้าย","",IF('ชื่อ-คะแนน'!$D33="พัก","",IF($AM$6="?",$AM$6,$AM$6)))))</f>
        <v/>
      </c>
      <c r="AN34" s="798" t="str">
        <f>IF('ชื่อ-คะแนน'!$C33="","",IF('ชื่อ-คะแนน'!$D33="ออก","",IF('ชื่อ-คะแนน'!$D33="ย้าย","",IF('ชื่อ-คะแนน'!$D33="พัก","",IF($AN$6="?",$AN$6,$AN$6)))))</f>
        <v/>
      </c>
      <c r="AO34" s="799"/>
      <c r="AP34" s="796" t="str">
        <f>IF('ชื่อ-คะแนน'!$C33="","",IF('ชื่อ-คะแนน'!$D33="ออก","",IF('ชื่อ-คะแนน'!$D33="ย้าย","",IF('ชื่อ-คะแนน'!$D33="พัก","",IF($AP$6="?",$AP$6,$AP$6)))))</f>
        <v/>
      </c>
      <c r="AQ34" s="797" t="str">
        <f>IF('ชื่อ-คะแนน'!$C33="","",IF('ชื่อ-คะแนน'!$D33="ออก","",IF('ชื่อ-คะแนน'!$D33="ย้าย","",IF('ชื่อ-คะแนน'!$D33="พัก","",IF($AQ$6="?",$AQ$6,$AQ$6)))))</f>
        <v/>
      </c>
      <c r="AR34" s="797" t="str">
        <f>IF('ชื่อ-คะแนน'!$C33="","",IF('ชื่อ-คะแนน'!$D33="ออก","",IF('ชื่อ-คะแนน'!$D33="ย้าย","",IF('ชื่อ-คะแนน'!$D33="พัก","",IF($AR$6="?",$AR$6,$AR$6)))))</f>
        <v/>
      </c>
      <c r="AS34" s="797" t="str">
        <f>IF('ชื่อ-คะแนน'!$C33="","",IF('ชื่อ-คะแนน'!$D33="ออก","",IF('ชื่อ-คะแนน'!$D33="ย้าย","",IF('ชื่อ-คะแนน'!$D33="พัก","",IF($AS$6="?",$AS$6,$AS$6)))))</f>
        <v/>
      </c>
      <c r="AT34" s="798" t="str">
        <f>IF('ชื่อ-คะแนน'!$C33="","",IF('ชื่อ-คะแนน'!$D33="ออก","",IF('ชื่อ-คะแนน'!$D33="ย้าย","",IF('ชื่อ-คะแนน'!$D33="พัก","",IF($AT$6="?",$AT$6,$AT$6)))))</f>
        <v/>
      </c>
      <c r="AU34" s="799"/>
      <c r="AV34" s="796" t="str">
        <f>IF('ชื่อ-คะแนน'!$C33="","",IF('ชื่อ-คะแนน'!$D33="ออก","",IF('ชื่อ-คะแนน'!$D33="ย้าย","",IF('ชื่อ-คะแนน'!$D33="พัก","",IF($AV$6="?",$AV$6,$AV$6)))))</f>
        <v/>
      </c>
      <c r="AW34" s="797" t="str">
        <f>IF('ชื่อ-คะแนน'!$C33="","",IF('ชื่อ-คะแนน'!$D33="ออก","",IF('ชื่อ-คะแนน'!$D33="ย้าย","",IF('ชื่อ-คะแนน'!$D33="พัก","",IF($AW$6="?",$AW$6,$AW$6)))))</f>
        <v/>
      </c>
      <c r="AX34" s="797" t="str">
        <f>IF('ชื่อ-คะแนน'!$C33="","",IF('ชื่อ-คะแนน'!$D33="ออก","",IF('ชื่อ-คะแนน'!$D33="ย้าย","",IF('ชื่อ-คะแนน'!$D33="พัก","",IF($AX$6="?",$AX$6,$AX$6)))))</f>
        <v/>
      </c>
      <c r="AY34" s="797" t="str">
        <f>IF('ชื่อ-คะแนน'!$C33="","",IF('ชื่อ-คะแนน'!$D33="ออก","",IF('ชื่อ-คะแนน'!$D33="ย้าย","",IF('ชื่อ-คะแนน'!$D33="พัก","",IF($AY$6="?",$AY$6,$AY$6)))))</f>
        <v/>
      </c>
      <c r="AZ34" s="798" t="str">
        <f>IF('ชื่อ-คะแนน'!$C33="","",IF('ชื่อ-คะแนน'!$D33="ออก","",IF('ชื่อ-คะแนน'!$D33="ย้าย","",IF('ชื่อ-คะแนน'!$D33="พัก","",IF($AZ$6="?",$AZ$6,$AZ$6)))))</f>
        <v/>
      </c>
      <c r="BA34" s="799"/>
      <c r="BB34" s="1419" t="str">
        <f>IF('ชื่อ-คะแนน'!$C33="","",IF('ชื่อ-คะแนน'!$D33="ออก","",IF('ชื่อ-คะแนน'!$D33="ย้าย","",IF('ชื่อ-คะแนน'!$D33="พัก","",IF($BB$6="?",$BB$6,$BB$6)))))</f>
        <v/>
      </c>
      <c r="BC34" s="1420" t="str">
        <f>IF('ชื่อ-คะแนน'!$C33="","",IF('ชื่อ-คะแนน'!$D33="ออก","",IF('ชื่อ-คะแนน'!$D33="ย้าย","",IF('ชื่อ-คะแนน'!$D33="พัก","",IF($BC$6="?",$BC$6,$BC$6)))))</f>
        <v/>
      </c>
      <c r="BD34" s="1420" t="str">
        <f>IF('ชื่อ-คะแนน'!$C33="","",IF('ชื่อ-คะแนน'!$D33="ออก","",IF('ชื่อ-คะแนน'!$D33="ย้าย","",IF('ชื่อ-คะแนน'!$D33="พัก","",IF($BD$6="?",$BD$6,$BD$6)))))</f>
        <v/>
      </c>
      <c r="BE34" s="1420" t="str">
        <f>IF('ชื่อ-คะแนน'!$C33="","",IF('ชื่อ-คะแนน'!$D33="ออก","",IF('ชื่อ-คะแนน'!$D33="ย้าย","",IF('ชื่อ-คะแนน'!$D33="พัก","",IF($BE$6="?",$BE$6,$BE$6)))))</f>
        <v/>
      </c>
      <c r="BF34" s="1421" t="str">
        <f>IF('ชื่อ-คะแนน'!$C33="","",IF('ชื่อ-คะแนน'!$D33="ออก","",IF('ชื่อ-คะแนน'!$D33="ย้าย","",IF('ชื่อ-คะแนน'!$D33="พัก","",IF($BF$6="?",$BF$6,$BF$6)))))</f>
        <v/>
      </c>
      <c r="BG34" s="799"/>
      <c r="BH34" s="800" t="str">
        <f>IF('ชื่อ-คะแนน'!$C33="","",IF('ชื่อ-คะแนน'!$D33="ออก","",IF('ชื่อ-คะแนน'!$D33="ย้าย","",IF('ชื่อ-คะแนน'!$D33="พัก","",IF($BH$6="?",$BH$6,$BH$6)))))</f>
        <v/>
      </c>
      <c r="BI34" s="801" t="str">
        <f>IF('ชื่อ-คะแนน'!$C33="","",IF('ชื่อ-คะแนน'!$D33="ออก","",IF('ชื่อ-คะแนน'!$D33="ย้าย","",IF('ชื่อ-คะแนน'!$D33="พัก","",IF($BI$6="?",$BI$6,$BI$6)))))</f>
        <v/>
      </c>
      <c r="BJ34" s="801" t="str">
        <f>IF('ชื่อ-คะแนน'!$C33="","",IF('ชื่อ-คะแนน'!$D33="ออก","",IF('ชื่อ-คะแนน'!$D33="ย้าย","",IF('ชื่อ-คะแนน'!$D33="พัก","",IF($BJ$6="?",$BJ$6,$BJ$6)))))</f>
        <v/>
      </c>
      <c r="BK34" s="801" t="str">
        <f>IF('ชื่อ-คะแนน'!$C33="","",IF('ชื่อ-คะแนน'!$D33="ออก","",IF('ชื่อ-คะแนน'!$D33="ย้าย","",IF('ชื่อ-คะแนน'!$D33="พัก","",IF($BK$6="?",$BK$6,$BK$6)))))</f>
        <v/>
      </c>
      <c r="BL34" s="802" t="str">
        <f>IF('ชื่อ-คะแนน'!$C33="","",IF('ชื่อ-คะแนน'!$D33="ออก","",IF('ชื่อ-คะแนน'!$D33="ย้าย","",IF('ชื่อ-คะแนน'!$D33="พัก","",IF($BL$6="?",$BL$6,$BL$6)))))</f>
        <v/>
      </c>
      <c r="BM34" s="799"/>
      <c r="BN34" s="796" t="str">
        <f>IF('ชื่อ-คะแนน'!$C33="","",IF('ชื่อ-คะแนน'!$D33="ออก","",IF('ชื่อ-คะแนน'!$D33="ย้าย","",IF('ชื่อ-คะแนน'!$D33="พัก","",IF($BN$6="?",$BN$6,$BN$6)))))</f>
        <v/>
      </c>
      <c r="BO34" s="797" t="str">
        <f>IF('ชื่อ-คะแนน'!$C33="","",IF('ชื่อ-คะแนน'!$D33="ออก","",IF('ชื่อ-คะแนน'!$D33="ย้าย","",IF('ชื่อ-คะแนน'!$D33="พัก","",IF($BO$6="?",$BO$6,$BO$6)))))</f>
        <v/>
      </c>
      <c r="BP34" s="797" t="str">
        <f>IF('ชื่อ-คะแนน'!$C33="","",IF('ชื่อ-คะแนน'!$D33="ออก","",IF('ชื่อ-คะแนน'!$D33="ย้าย","",IF('ชื่อ-คะแนน'!$D33="พัก","",IF($BP$6="?",$BP$6,$BP$6)))))</f>
        <v/>
      </c>
      <c r="BQ34" s="797" t="str">
        <f>IF('ชื่อ-คะแนน'!$C33="","",IF('ชื่อ-คะแนน'!$D33="ออก","",IF('ชื่อ-คะแนน'!$D33="ย้าย","",IF('ชื่อ-คะแนน'!$D33="พัก","",IF($BQ$6="?",$BQ$6,$BQ$6)))))</f>
        <v/>
      </c>
      <c r="BR34" s="798" t="str">
        <f>IF('ชื่อ-คะแนน'!$C33="","",IF('ชื่อ-คะแนน'!$D33="ออก","",IF('ชื่อ-คะแนน'!$D33="ย้าย","",IF('ชื่อ-คะแนน'!$D33="พัก","",IF($BR$6="?",$BR$6,$BR$6)))))</f>
        <v/>
      </c>
      <c r="BS34" s="799"/>
      <c r="BT34" s="796" t="str">
        <f>IF('ชื่อ-คะแนน'!$C33="","",IF('ชื่อ-คะแนน'!$D33="ออก","",IF('ชื่อ-คะแนน'!$D33="ย้าย","",IF('ชื่อ-คะแนน'!$D33="พัก","",IF($BT$6="?",$BT$6,$BT$6)))))</f>
        <v/>
      </c>
      <c r="BU34" s="797" t="str">
        <f>IF('ชื่อ-คะแนน'!$C33="","",IF('ชื่อ-คะแนน'!$D33="ออก","",IF('ชื่อ-คะแนน'!$D33="ย้าย","",IF('ชื่อ-คะแนน'!$D33="พัก","",IF($BU$6="?",$BU$6,$BU$6)))))</f>
        <v/>
      </c>
      <c r="BV34" s="797" t="str">
        <f>IF('ชื่อ-คะแนน'!$C33="","",IF('ชื่อ-คะแนน'!$D33="ออก","",IF('ชื่อ-คะแนน'!$D33="ย้าย","",IF('ชื่อ-คะแนน'!$D33="พัก","",IF($BV$6="?",$BV$6,$BV$6)))))</f>
        <v/>
      </c>
      <c r="BW34" s="797" t="str">
        <f>IF('ชื่อ-คะแนน'!$C33="","",IF('ชื่อ-คะแนน'!$D33="ออก","",IF('ชื่อ-คะแนน'!$D33="ย้าย","",IF('ชื่อ-คะแนน'!$D33="พัก","",IF($BW$6="?",$BW$6,$BW$6)))))</f>
        <v/>
      </c>
      <c r="BX34" s="798" t="str">
        <f>IF('ชื่อ-คะแนน'!$C33="","",IF('ชื่อ-คะแนน'!$D33="ออก","",IF('ชื่อ-คะแนน'!$D33="ย้าย","",IF('ชื่อ-คะแนน'!$D33="พัก","",IF($BX$6="?",$BX$6,$BX$6)))))</f>
        <v/>
      </c>
      <c r="BY34" s="799"/>
      <c r="BZ34" s="796" t="str">
        <f>IF('ชื่อ-คะแนน'!$C33="","",IF('ชื่อ-คะแนน'!$D33="ออก","",IF('ชื่อ-คะแนน'!$D33="ย้าย","",IF('ชื่อ-คะแนน'!$D33="พัก","",IF($BZ$6="?",$BZ$6,$BZ$6)))))</f>
        <v/>
      </c>
      <c r="CA34" s="797" t="str">
        <f>IF('ชื่อ-คะแนน'!$C33="","",IF('ชื่อ-คะแนน'!$D33="ออก","",IF('ชื่อ-คะแนน'!$D33="ย้าย","",IF('ชื่อ-คะแนน'!$D33="พัก","",IF($CA$6="?",$CA$6,$CA$6)))))</f>
        <v/>
      </c>
      <c r="CB34" s="797" t="str">
        <f>IF('ชื่อ-คะแนน'!$C33="","",IF('ชื่อ-คะแนน'!$D33="ออก","",IF('ชื่อ-คะแนน'!$D33="ย้าย","",IF('ชื่อ-คะแนน'!$D33="พัก","",IF($CB$6="?",$CB$6,$CB$6)))))</f>
        <v/>
      </c>
      <c r="CC34" s="797" t="str">
        <f>IF('ชื่อ-คะแนน'!$C33="","",IF('ชื่อ-คะแนน'!$D33="ออก","",IF('ชื่อ-คะแนน'!$D33="ย้าย","",IF('ชื่อ-คะแนน'!$D33="พัก","",IF($CC$6="?",$CC$6,$CC$6)))))</f>
        <v/>
      </c>
      <c r="CD34" s="798" t="str">
        <f>IF('ชื่อ-คะแนน'!$C33="","",IF('ชื่อ-คะแนน'!$D33="ออก","",IF('ชื่อ-คะแนน'!$D33="ย้าย","",IF('ชื่อ-คะแนน'!$D33="พัก","",IF($CD$6="?",$CD$6,$CD$6)))))</f>
        <v/>
      </c>
      <c r="CE34" s="799"/>
      <c r="CF34" s="796" t="str">
        <f>IF('ชื่อ-คะแนน'!$C33="","",IF('ชื่อ-คะแนน'!$D33="ออก","",IF('ชื่อ-คะแนน'!$D33="ย้าย","",IF('ชื่อ-คะแนน'!$D33="พัก","",IF($CF$6="?",$CF$6,$CF$6)))))</f>
        <v/>
      </c>
      <c r="CG34" s="797" t="str">
        <f>IF('ชื่อ-คะแนน'!$C33="","",IF('ชื่อ-คะแนน'!$D33="ออก","",IF('ชื่อ-คะแนน'!$D33="ย้าย","",IF('ชื่อ-คะแนน'!$D33="พัก","",IF($CG$6="?",$CG$6,$CG$6)))))</f>
        <v/>
      </c>
      <c r="CH34" s="797" t="str">
        <f>IF('ชื่อ-คะแนน'!$C33="","",IF('ชื่อ-คะแนน'!$D33="ออก","",IF('ชื่อ-คะแนน'!$D33="ย้าย","",IF('ชื่อ-คะแนน'!$D33="พัก","",IF($CH$6="?",$CH$6,$CH$6)))))</f>
        <v/>
      </c>
      <c r="CI34" s="797" t="str">
        <f>IF('ชื่อ-คะแนน'!$C33="","",IF('ชื่อ-คะแนน'!$D33="ออก","",IF('ชื่อ-คะแนน'!$D33="ย้าย","",IF('ชื่อ-คะแนน'!$D33="พัก","",IF($CI$6="?",$CI$6,$CI$6)))))</f>
        <v/>
      </c>
      <c r="CJ34" s="798" t="str">
        <f>IF('ชื่อ-คะแนน'!$C33="","",IF('ชื่อ-คะแนน'!$D33="ออก","",IF('ชื่อ-คะแนน'!$D33="ย้าย","",IF('ชื่อ-คะแนน'!$D33="พัก","",IF($CJ$6="?",$CJ$6,$CJ$6)))))</f>
        <v/>
      </c>
      <c r="CK34" s="799"/>
      <c r="CL34" s="796" t="str">
        <f>IF('ชื่อ-คะแนน'!$C33="","",IF('ชื่อ-คะแนน'!$D33="ออก","",IF('ชื่อ-คะแนน'!$D33="ย้าย","",IF('ชื่อ-คะแนน'!$D33="พัก","",IF($CL$6="?",$CL$6,$CL$6)))))</f>
        <v/>
      </c>
      <c r="CM34" s="797" t="str">
        <f>IF('ชื่อ-คะแนน'!$C33="","",IF('ชื่อ-คะแนน'!$D33="ออก","",IF('ชื่อ-คะแนน'!$D33="ย้าย","",IF('ชื่อ-คะแนน'!$D33="พัก","",IF($CM$6="?",$CM$6,$CM$6)))))</f>
        <v/>
      </c>
      <c r="CN34" s="797" t="str">
        <f>IF('ชื่อ-คะแนน'!$C33="","",IF('ชื่อ-คะแนน'!$D33="ออก","",IF('ชื่อ-คะแนน'!$D33="ย้าย","",IF('ชื่อ-คะแนน'!$D33="พัก","",IF($CN$6="?",$CN$6,$CN$6)))))</f>
        <v/>
      </c>
      <c r="CO34" s="797" t="str">
        <f>IF('ชื่อ-คะแนน'!$C33="","",IF('ชื่อ-คะแนน'!$D33="ออก","",IF('ชื่อ-คะแนน'!$D33="ย้าย","",IF('ชื่อ-คะแนน'!$D33="พัก","",IF($CO$6="?",$CO$6,$CO$6)))))</f>
        <v/>
      </c>
      <c r="CP34" s="798" t="str">
        <f>IF('ชื่อ-คะแนน'!$C33="","",IF('ชื่อ-คะแนน'!$D33="ออก","",IF('ชื่อ-คะแนน'!$D33="ย้าย","",IF('ชื่อ-คะแนน'!$D33="พัก","",IF($CP$6="?",$CP$6,$CP$6)))))</f>
        <v/>
      </c>
      <c r="CQ34" s="799"/>
      <c r="CR34" s="796" t="str">
        <f>IF('ชื่อ-คะแนน'!$C33="","",IF('ชื่อ-คะแนน'!$D33="ออก","",IF('ชื่อ-คะแนน'!$D33="ย้าย","",IF('ชื่อ-คะแนน'!$D33="พัก","",IF($CR$6="?",$CR$6,$CR$6)))))</f>
        <v/>
      </c>
      <c r="CS34" s="797" t="str">
        <f>IF('ชื่อ-คะแนน'!$C33="","",IF('ชื่อ-คะแนน'!$D33="ออก","",IF('ชื่อ-คะแนน'!$D33="ย้าย","",IF('ชื่อ-คะแนน'!$D33="พัก","",IF($CS$6="?",$CS$6,$CS$6)))))</f>
        <v/>
      </c>
      <c r="CT34" s="797" t="str">
        <f>IF('ชื่อ-คะแนน'!$C33="","",IF('ชื่อ-คะแนน'!$D33="ออก","",IF('ชื่อ-คะแนน'!$D33="ย้าย","",IF('ชื่อ-คะแนน'!$D33="พัก","",IF($CT$6="?",$CT$6,$CT$6)))))</f>
        <v/>
      </c>
      <c r="CU34" s="797" t="str">
        <f>IF('ชื่อ-คะแนน'!$C33="","",IF('ชื่อ-คะแนน'!$D33="ออก","",IF('ชื่อ-คะแนน'!$D33="ย้าย","",IF('ชื่อ-คะแนน'!$D33="พัก","",IF($CU$6="?",$CU$6,$CU$6)))))</f>
        <v/>
      </c>
      <c r="CV34" s="798" t="str">
        <f>IF('ชื่อ-คะแนน'!$C33="","",IF('ชื่อ-คะแนน'!$D33="ออก","",IF('ชื่อ-คะแนน'!$D33="ย้าย","",IF('ชื่อ-คะแนน'!$D33="พัก","",IF($CV$6="?",$CV$6,$CV$6)))))</f>
        <v/>
      </c>
      <c r="CW34" s="799"/>
      <c r="CX34" s="796" t="str">
        <f>IF('ชื่อ-คะแนน'!$C33="","",IF('ชื่อ-คะแนน'!$D33="ออก","",IF('ชื่อ-คะแนน'!$D33="ย้าย","",IF('ชื่อ-คะแนน'!$D33="พัก","",IF($CX$6="?",$CX$6,$CX$6)))))</f>
        <v/>
      </c>
      <c r="CY34" s="797" t="str">
        <f>IF('ชื่อ-คะแนน'!$C33="","",IF('ชื่อ-คะแนน'!$D33="ออก","",IF('ชื่อ-คะแนน'!$D33="ย้าย","",IF('ชื่อ-คะแนน'!$D33="พัก","",IF($CY$6="?",$CY$6,$CY$6)))))</f>
        <v/>
      </c>
      <c r="CZ34" s="797" t="str">
        <f>IF('ชื่อ-คะแนน'!$C33="","",IF('ชื่อ-คะแนน'!$D33="ออก","",IF('ชื่อ-คะแนน'!$D33="ย้าย","",IF('ชื่อ-คะแนน'!$D33="พัก","",IF($CZ$6="?",$CZ$6,$CZ$6)))))</f>
        <v/>
      </c>
      <c r="DA34" s="797" t="str">
        <f>IF('ชื่อ-คะแนน'!$C33="","",IF('ชื่อ-คะแนน'!$D33="ออก","",IF('ชื่อ-คะแนน'!$D33="ย้าย","",IF('ชื่อ-คะแนน'!$D33="พัก","",IF($DA$6="?",$DA$6,$DA$6)))))</f>
        <v/>
      </c>
      <c r="DB34" s="798" t="str">
        <f>IF('ชื่อ-คะแนน'!$C33="","",IF('ชื่อ-คะแนน'!$D33="ออก","",IF('ชื่อ-คะแนน'!$D33="ย้าย","",IF('ชื่อ-คะแนน'!$D33="พัก","",IF($DB$6="?",$DB$6,$DB$6)))))</f>
        <v/>
      </c>
      <c r="DC34" s="799"/>
      <c r="DD34" s="1419" t="str">
        <f>IF('ชื่อ-คะแนน'!$C33="","",IF('ชื่อ-คะแนน'!$D33="ออก","",IF('ชื่อ-คะแนน'!$D33="ย้าย","",IF('ชื่อ-คะแนน'!$D33="พัก","",IF($DD$6="?",$DD$6,$DD$6)))))</f>
        <v/>
      </c>
      <c r="DE34" s="1420" t="str">
        <f>IF('ชื่อ-คะแนน'!$C33="","",IF('ชื่อ-คะแนน'!$D33="ออก","",IF('ชื่อ-คะแนน'!$D33="ย้าย","",IF('ชื่อ-คะแนน'!$D33="พัก","",IF($DE$6="?",$DE$6,$DE$6)))))</f>
        <v/>
      </c>
      <c r="DF34" s="1420" t="str">
        <f>IF('ชื่อ-คะแนน'!$C33="","",IF('ชื่อ-คะแนน'!$D33="ออก","",IF('ชื่อ-คะแนน'!$D33="ย้าย","",IF('ชื่อ-คะแนน'!$D33="พัก","",IF($DF$6="?",$DF$6,$DF$6)))))</f>
        <v/>
      </c>
      <c r="DG34" s="1420" t="str">
        <f>IF('ชื่อ-คะแนน'!$C33="","",IF('ชื่อ-คะแนน'!$D33="ออก","",IF('ชื่อ-คะแนน'!$D33="ย้าย","",IF('ชื่อ-คะแนน'!$D33="พัก","",IF($DG$6="?",$DG$6,$DG$6)))))</f>
        <v/>
      </c>
      <c r="DH34" s="1421" t="str">
        <f>IF('ชื่อ-คะแนน'!$C33="","",IF('ชื่อ-คะแนน'!$D33="ออก","",IF('ชื่อ-คะแนน'!$D33="ย้าย","",IF('ชื่อ-คะแนน'!$D33="พัก","",IF($DH$6="?",$DH$6,$DH$6)))))</f>
        <v/>
      </c>
      <c r="DI34" s="799"/>
      <c r="DJ34" s="796" t="str">
        <f>IF('ชื่อ-คะแนน'!$C33="","",IF('ชื่อ-คะแนน'!$D33="ออก","",IF('ชื่อ-คะแนน'!$D33="ย้าย","",IF('ชื่อ-คะแนน'!$D33="พัก","",IF($DJ$6="?",$DJ$6,$DJ$6)))))</f>
        <v/>
      </c>
      <c r="DK34" s="797" t="str">
        <f>IF('ชื่อ-คะแนน'!$C33="","",IF('ชื่อ-คะแนน'!$D33="ออก","",IF('ชื่อ-คะแนน'!$D33="ย้าย","",IF('ชื่อ-คะแนน'!$D33="พัก","",IF($DK$6="?",$DK$6,$DK$6)))))</f>
        <v/>
      </c>
      <c r="DL34" s="797" t="str">
        <f>IF('ชื่อ-คะแนน'!$C33="","",IF('ชื่อ-คะแนน'!$D33="ออก","",IF('ชื่อ-คะแนน'!$D33="ย้าย","",IF('ชื่อ-คะแนน'!$D33="พัก","",IF($DL$6="?",$DL$6,$DL$6)))))</f>
        <v/>
      </c>
      <c r="DM34" s="797" t="str">
        <f>IF('ชื่อ-คะแนน'!$C33="","",IF('ชื่อ-คะแนน'!$D33="ออก","",IF('ชื่อ-คะแนน'!$D33="ย้าย","",IF('ชื่อ-คะแนน'!$D33="พัก","",IF($DM$6="?",$DM$6,$DM$6)))))</f>
        <v/>
      </c>
      <c r="DN34" s="798" t="str">
        <f>IF('ชื่อ-คะแนน'!$C33="","",IF('ชื่อ-คะแนน'!$D33="ออก","",IF('ชื่อ-คะแนน'!$D33="ย้าย","",IF('ชื่อ-คะแนน'!$D33="พัก","",IF($DN$6="?",$DN$6,$DN$6)))))</f>
        <v/>
      </c>
      <c r="DO34" s="799"/>
      <c r="DP34" s="800" t="str">
        <f>IF('ชื่อ-คะแนน'!$C33="","",IF('ชื่อ-คะแนน'!$D33="ออก","",IF('ชื่อ-คะแนน'!$D33="ย้าย","",IF('ชื่อ-คะแนน'!$D33="พัก","",IF($DP$6="?",$DP$6,$DP$6)))))</f>
        <v/>
      </c>
      <c r="DQ34" s="801" t="str">
        <f>IF('ชื่อ-คะแนน'!$C33="","",IF('ชื่อ-คะแนน'!$D33="ออก","",IF('ชื่อ-คะแนน'!$D33="ย้าย","",IF('ชื่อ-คะแนน'!$D33="พัก","",IF($DQ$6="?",$DQ$6,$DQ$6)))))</f>
        <v/>
      </c>
      <c r="DR34" s="801" t="str">
        <f>IF('ชื่อ-คะแนน'!$C33="","",IF('ชื่อ-คะแนน'!$D33="ออก","",IF('ชื่อ-คะแนน'!$D33="ย้าย","",IF('ชื่อ-คะแนน'!$D33="พัก","",IF($DR$6="?",$DR$6,$DR$6)))))</f>
        <v/>
      </c>
      <c r="DS34" s="801" t="str">
        <f>IF('ชื่อ-คะแนน'!$C33="","",IF('ชื่อ-คะแนน'!$D33="ออก","",IF('ชื่อ-คะแนน'!$D33="ย้าย","",IF('ชื่อ-คะแนน'!$D33="พัก","",IF($DS$6="?",$DS$6,$DS$6)))))</f>
        <v/>
      </c>
      <c r="DT34" s="802" t="str">
        <f>IF('ชื่อ-คะแนน'!$C33="","",IF('ชื่อ-คะแนน'!$D33="ออก","",IF('ชื่อ-คะแนน'!$D33="ย้าย","",IF('ชื่อ-คะแนน'!$D33="พัก","",IF($DT$6="?",$DT$6,$DT$6)))))</f>
        <v/>
      </c>
      <c r="DU34" s="799"/>
      <c r="DV34" s="796" t="str">
        <f>IF('ชื่อ-คะแนน'!$C33="","",IF('ชื่อ-คะแนน'!$D33="ออก","",IF('ชื่อ-คะแนน'!$D33="ย้าย","",IF('ชื่อ-คะแนน'!$D33="พัก","",IF($DV$6="?",$DV$6,$DV$6)))))</f>
        <v/>
      </c>
      <c r="DW34" s="797" t="str">
        <f>IF('ชื่อ-คะแนน'!$C33="","",IF('ชื่อ-คะแนน'!$D33="ออก","",IF('ชื่อ-คะแนน'!$D33="ย้าย","",IF('ชื่อ-คะแนน'!$D33="พัก","",IF($DW$6="?",$DW$6,$DW$6)))))</f>
        <v/>
      </c>
      <c r="DX34" s="797" t="str">
        <f>IF('ชื่อ-คะแนน'!$C33="","",IF('ชื่อ-คะแนน'!$D33="ออก","",IF('ชื่อ-คะแนน'!$D33="ย้าย","",IF('ชื่อ-คะแนน'!$D33="พัก","",IF($DX$6="?",$DX$6,$DX$6)))))</f>
        <v/>
      </c>
      <c r="DY34" s="797" t="str">
        <f>IF('ชื่อ-คะแนน'!$C33="","",IF('ชื่อ-คะแนน'!$D33="ออก","",IF('ชื่อ-คะแนน'!$D33="ย้าย","",IF('ชื่อ-คะแนน'!$D33="พัก","",IF($DY$6="?",$DY$6,$DY$6)))))</f>
        <v/>
      </c>
      <c r="DZ34" s="798" t="str">
        <f>IF('ชื่อ-คะแนน'!$C33="","",IF('ชื่อ-คะแนน'!$D33="ออก","",IF('ชื่อ-คะแนน'!$D33="ย้าย","",IF('ชื่อ-คะแนน'!$D33="พัก","",IF($DZ$6="?",$DZ$6,$DZ$6)))))</f>
        <v/>
      </c>
      <c r="EA34" s="799"/>
      <c r="EB34" s="796" t="str">
        <f>IF('ชื่อ-คะแนน'!$C33="","",IF('ชื่อ-คะแนน'!$D33="ออก","",IF('ชื่อ-คะแนน'!$D33="ย้าย","",IF('ชื่อ-คะแนน'!$D33="พัก","",IF($EB$6="?",$EB$6,$EB$6)))))</f>
        <v/>
      </c>
      <c r="EC34" s="797" t="str">
        <f>IF('ชื่อ-คะแนน'!$C33="","",IF('ชื่อ-คะแนน'!$D33="ออก","",IF('ชื่อ-คะแนน'!$D33="ย้าย","",IF('ชื่อ-คะแนน'!$D33="พัก","",IF($EC$6="?",$EC$6,$EC$6)))))</f>
        <v/>
      </c>
      <c r="ED34" s="797" t="str">
        <f>IF('ชื่อ-คะแนน'!$C33="","",IF('ชื่อ-คะแนน'!$D33="ออก","",IF('ชื่อ-คะแนน'!$D33="ย้าย","",IF('ชื่อ-คะแนน'!$D33="พัก","",IF($ED$6="?",$ED$6,$ED$6)))))</f>
        <v/>
      </c>
      <c r="EE34" s="797" t="str">
        <f>IF('ชื่อ-คะแนน'!$C33="","",IF('ชื่อ-คะแนน'!$D33="ออก","",IF('ชื่อ-คะแนน'!$D33="ย้าย","",IF('ชื่อ-คะแนน'!$D33="พัก","",IF($EE$6="?",$EE$6,$EE$6)))))</f>
        <v/>
      </c>
      <c r="EF34" s="798" t="str">
        <f>IF('ชื่อ-คะแนน'!$C33="","",IF('ชื่อ-คะแนน'!$D33="ออก","",IF('ชื่อ-คะแนน'!$D33="ย้าย","",IF('ชื่อ-คะแนน'!$D33="พัก","",IF($EF$6="?",$EF$6,$EF$6)))))</f>
        <v/>
      </c>
      <c r="EG34" s="803"/>
      <c r="EH34" s="804" t="str">
        <f>IF('ชื่อ-คะแนน'!C33="","",COUNTIF(E34:DZ34,"ป")+COUNTIF(E34:DZ34,"ล")+COUNTIF(E34:DZ34,"ข")+COUNTIF(E34:DZ34,"ร")+COUNTIF(E34:DZ34,"อ")+COUNTIF(E34:DZ34,"ก")+COUNTIF(E34:DZ34,"ฟ")+COUNTIF(E34:DZ34,"ด")+COUNTIF(E34:DZ34,"ย"))&amp;IF('ชื่อ-คะแนน'!C33="","","/")&amp;IF('ชื่อ-คะแนน'!C33="","",SUM($F$6:$DZ$6)-SUM(F34:DZ34))</f>
        <v/>
      </c>
      <c r="EI34" s="805" t="str">
        <f>IF('ชื่อ-คะแนน'!C33="","",COUNTIF(F34:EF34,"/")+SUM(F34:EF34))</f>
        <v/>
      </c>
      <c r="EJ34" s="758"/>
      <c r="EK34" s="778" t="str">
        <f>IF('ชื่อ-คะแนน'!C33="","",IF(EI34=0,"",IF(EI34&gt;$EI$3-$EI$4,"-",$EI$3-$EI$4-EI34)))</f>
        <v/>
      </c>
      <c r="EL34" s="760" t="str">
        <f>IF('ชื่อ-คะแนน'!C33="","",IF(EI34=0,"",(EI34/$EI$3)*100))</f>
        <v/>
      </c>
      <c r="EM34" s="792" t="str">
        <f t="shared" si="1"/>
        <v>-</v>
      </c>
      <c r="EN34" s="793" t="str">
        <f t="shared" si="2"/>
        <v>-</v>
      </c>
    </row>
    <row r="35" spans="1:144" s="141" customFormat="1" ht="18" customHeight="1" thickBot="1" x14ac:dyDescent="0.55000000000000004">
      <c r="A35" s="142" t="str">
        <f>'ชื่อ-คะแนน'!A34</f>
        <v/>
      </c>
      <c r="B35" s="822">
        <f>'ชื่อ-คะแนน'!B34</f>
        <v>0</v>
      </c>
      <c r="C35" s="1312">
        <f>'ชื่อ-คะแนน'!C34</f>
        <v>0</v>
      </c>
      <c r="D35" s="795" t="str">
        <f>'ชื่อ-คะแนน'!D34</f>
        <v/>
      </c>
      <c r="E35" s="781" t="str">
        <f>'ชื่อ-คะแนน'!E34</f>
        <v/>
      </c>
      <c r="F35" s="796" t="str">
        <f>IF('ชื่อ-คะแนน'!$C34="","",IF('ชื่อ-คะแนน'!$D34="ออก","",IF('ชื่อ-คะแนน'!$D34="ย้าย","",IF('ชื่อ-คะแนน'!$D34="พัก","",IF(F$6="?",F$6,F$6)))))</f>
        <v/>
      </c>
      <c r="G35" s="797" t="str">
        <f>IF('ชื่อ-คะแนน'!C34="","",IF('ชื่อ-คะแนน'!$D34="ออก","",IF('ชื่อ-คะแนน'!$D34="ย้าย","",IF('ชื่อ-คะแนน'!$D34="พัก","",IF(G$6="?",G$6,G$6)))))</f>
        <v/>
      </c>
      <c r="H35" s="797" t="str">
        <f>IF('ชื่อ-คะแนน'!C34="","",IF('ชื่อ-คะแนน'!$D34="ออก","",IF('ชื่อ-คะแนน'!$D34="ย้าย","",IF('ชื่อ-คะแนน'!$D34="พัก","",IF(H$6="?",H$6,H$6)))))</f>
        <v/>
      </c>
      <c r="I35" s="797" t="str">
        <f>IF('ชื่อ-คะแนน'!G34="","",IF('ชื่อ-คะแนน'!$D34="ออก","",IF('ชื่อ-คะแนน'!$D34="ย้าย","",IF('ชื่อ-คะแนน'!$D34="พัก","",IF(I$6="?",I$6,$I$6)))))</f>
        <v/>
      </c>
      <c r="J35" s="798" t="str">
        <f>IF('ชื่อ-คะแนน'!$C34="","",IF('ชื่อ-คะแนน'!$D34="ออก","",IF('ชื่อ-คะแนน'!$D34="ย้าย","",IF('ชื่อ-คะแนน'!$D34="พัก","",IF(J$6="?",J$6,J$6)))))</f>
        <v/>
      </c>
      <c r="K35" s="799"/>
      <c r="L35" s="796" t="str">
        <f>IF('ชื่อ-คะแนน'!$C34="","",IF('ชื่อ-คะแนน'!$D34="ออก","",IF('ชื่อ-คะแนน'!$D34="ย้าย","",IF('ชื่อ-คะแนน'!$D34="พัก","",IF(L$6="?",L$6,L$6)))))</f>
        <v/>
      </c>
      <c r="M35" s="797" t="str">
        <f>IF('ชื่อ-คะแนน'!$C34="","",IF('ชื่อ-คะแนน'!$D34="ออก","",IF('ชื่อ-คะแนน'!$D34="ย้าย","",IF('ชื่อ-คะแนน'!$D34="พัก","",IF(M$6="?",M$6,M$6)))))</f>
        <v/>
      </c>
      <c r="N35" s="797" t="str">
        <f>IF('ชื่อ-คะแนน'!$C34="","",IF('ชื่อ-คะแนน'!$D34="ออก","",IF('ชื่อ-คะแนน'!$D34="ย้าย","",IF('ชื่อ-คะแนน'!$D34="พัก","",IF(N$6="?",N$6,N$6)))))</f>
        <v/>
      </c>
      <c r="O35" s="797" t="str">
        <f>IF('ชื่อ-คะแนน'!$C34="","",IF('ชื่อ-คะแนน'!$D34="ออก","",IF('ชื่อ-คะแนน'!$D34="ย้าย","",IF('ชื่อ-คะแนน'!$D34="พัก","",IF(O$6="?",O$6,O$6)))))</f>
        <v/>
      </c>
      <c r="P35" s="798" t="str">
        <f>IF('ชื่อ-คะแนน'!$C34="","",IF('ชื่อ-คะแนน'!$D34="ออก","",IF('ชื่อ-คะแนน'!$D34="ย้าย","",IF('ชื่อ-คะแนน'!$D34="พัก","",IF(P$6="?",P$6,P$6)))))</f>
        <v/>
      </c>
      <c r="Q35" s="799"/>
      <c r="R35" s="796" t="str">
        <f>IF('ชื่อ-คะแนน'!$C34="","",IF('ชื่อ-คะแนน'!$D34="ออก","",IF('ชื่อ-คะแนน'!$D34="ย้าย","",IF('ชื่อ-คะแนน'!$D34="พัก","",IF(R$6="?",R$6,R$6)))))</f>
        <v/>
      </c>
      <c r="S35" s="797" t="str">
        <f>IF('ชื่อ-คะแนน'!$C34="","",IF('ชื่อ-คะแนน'!$D34="ออก","",IF('ชื่อ-คะแนน'!$D34="ย้าย","",IF('ชื่อ-คะแนน'!$D34="พัก","",IF(S$6="?",S$6,S$6)))))</f>
        <v/>
      </c>
      <c r="T35" s="797" t="str">
        <f>IF('ชื่อ-คะแนน'!$C34="","",IF('ชื่อ-คะแนน'!$D34="ออก","",IF('ชื่อ-คะแนน'!$D34="ย้าย","",IF('ชื่อ-คะแนน'!$D34="พัก","",IF(T$6="?",T$6,T$6)))))</f>
        <v/>
      </c>
      <c r="U35" s="797" t="str">
        <f>IF('ชื่อ-คะแนน'!$C34="","",IF('ชื่อ-คะแนน'!$D34="ออก","",IF('ชื่อ-คะแนน'!$D34="ย้าย","",IF('ชื่อ-คะแนน'!$D34="พัก","",IF(U$6="?",U$6,U$6)))))</f>
        <v/>
      </c>
      <c r="V35" s="798" t="str">
        <f>IF('ชื่อ-คะแนน'!$C34="","",IF('ชื่อ-คะแนน'!$D34="ออก","",IF('ชื่อ-คะแนน'!$D34="ย้าย","",IF('ชื่อ-คะแนน'!$D34="พัก","",IF(V$6="?",V$6,V$6)))))</f>
        <v/>
      </c>
      <c r="W35" s="799"/>
      <c r="X35" s="796" t="str">
        <f>IF('ชื่อ-คะแนน'!$C34="","",IF('ชื่อ-คะแนน'!$D34="ออก","",IF('ชื่อ-คะแนน'!$D34="ย้าย","",IF('ชื่อ-คะแนน'!$D34="พัก","",IF(X$6="?",X$6,X$6)))))</f>
        <v/>
      </c>
      <c r="Y35" s="797" t="str">
        <f>IF('ชื่อ-คะแนน'!$C34="","",IF('ชื่อ-คะแนน'!$D34="ออก","",IF('ชื่อ-คะแนน'!$D34="ย้าย","",IF('ชื่อ-คะแนน'!$D34="พัก","",IF(Y$6="?",Y$6,Y$6)))))</f>
        <v/>
      </c>
      <c r="Z35" s="797" t="str">
        <f>IF('ชื่อ-คะแนน'!$C34="","",IF('ชื่อ-คะแนน'!$D34="ออก","",IF('ชื่อ-คะแนน'!$D34="ย้าย","",IF('ชื่อ-คะแนน'!$D34="พัก","",IF(Z$6="?",Z$6,Z$6)))))</f>
        <v/>
      </c>
      <c r="AA35" s="797" t="str">
        <f>IF('ชื่อ-คะแนน'!$C34="","",IF('ชื่อ-คะแนน'!$D34="ออก","",IF('ชื่อ-คะแนน'!$D34="ย้าย","",IF('ชื่อ-คะแนน'!$D34="พัก","",IF(AA$6="?",AA$6,AA$6)))))</f>
        <v/>
      </c>
      <c r="AB35" s="798" t="str">
        <f>IF('ชื่อ-คะแนน'!$C34="","",IF('ชื่อ-คะแนน'!$D34="ออก","",IF('ชื่อ-คะแนน'!$D34="ย้าย","",IF('ชื่อ-คะแนน'!$D34="พัก","",IF(AB$6="?",AB$6,AB$6)))))</f>
        <v/>
      </c>
      <c r="AC35" s="799"/>
      <c r="AD35" s="796" t="str">
        <f>IF('ชื่อ-คะแนน'!$C34="","",IF('ชื่อ-คะแนน'!$D34="ออก","",IF('ชื่อ-คะแนน'!$D34="ย้าย","",IF('ชื่อ-คะแนน'!$D34="พัก","",IF(AD$6="?",AD$6,AD$6)))))</f>
        <v/>
      </c>
      <c r="AE35" s="797" t="str">
        <f>IF('ชื่อ-คะแนน'!$C34="","",IF('ชื่อ-คะแนน'!$D34="ออก","",IF('ชื่อ-คะแนน'!$D34="ย้าย","",IF('ชื่อ-คะแนน'!$D34="พัก","",IF(AE$6="?",AE$6,AE$6)))))</f>
        <v/>
      </c>
      <c r="AF35" s="797" t="str">
        <f>IF('ชื่อ-คะแนน'!$C34="","",IF('ชื่อ-คะแนน'!$D34="ออก","",IF('ชื่อ-คะแนน'!$D34="ย้าย","",IF('ชื่อ-คะแนน'!$D34="พัก","",IF(AF$6="?",AF$6,AF$6)))))</f>
        <v/>
      </c>
      <c r="AG35" s="797" t="str">
        <f>IF('ชื่อ-คะแนน'!$C34="","",IF('ชื่อ-คะแนน'!$D34="ออก","",IF('ชื่อ-คะแนน'!$D34="ย้าย","",IF('ชื่อ-คะแนน'!$D34="พัก","",IF($AG$6="?",$AG$6,$AG$6)))))</f>
        <v/>
      </c>
      <c r="AH35" s="798" t="str">
        <f>IF('ชื่อ-คะแนน'!$C34="","",IF('ชื่อ-คะแนน'!$D34="ออก","",IF('ชื่อ-คะแนน'!$D34="ย้าย","",IF('ชื่อ-คะแนน'!$D34="พัก","",IF($AH$6="?",$AH$6,$AH$6)))))</f>
        <v/>
      </c>
      <c r="AI35" s="799"/>
      <c r="AJ35" s="796" t="str">
        <f>IF('ชื่อ-คะแนน'!$C34="","",IF('ชื่อ-คะแนน'!$D34="ออก","",IF('ชื่อ-คะแนน'!$D34="ย้าย","",IF('ชื่อ-คะแนน'!$D34="พัก","",IF($AJ$6="?",$AJ$6,$AJ$6)))))</f>
        <v/>
      </c>
      <c r="AK35" s="797" t="str">
        <f>IF('ชื่อ-คะแนน'!$C34="","",IF('ชื่อ-คะแนน'!$D34="ออก","",IF('ชื่อ-คะแนน'!$D34="ย้าย","",IF('ชื่อ-คะแนน'!$D34="พัก","",IF($AK$6="?",$AK$6,$AK$6)))))</f>
        <v/>
      </c>
      <c r="AL35" s="797" t="str">
        <f>IF('ชื่อ-คะแนน'!$C34="","",IF('ชื่อ-คะแนน'!$D34="ออก","",IF('ชื่อ-คะแนน'!$D34="ย้าย","",IF('ชื่อ-คะแนน'!$D34="พัก","",IF($AL$6="?",$AL$6,$AL$6)))))</f>
        <v/>
      </c>
      <c r="AM35" s="797" t="str">
        <f>IF('ชื่อ-คะแนน'!$C34="","",IF('ชื่อ-คะแนน'!$D34="ออก","",IF('ชื่อ-คะแนน'!$D34="ย้าย","",IF('ชื่อ-คะแนน'!$D34="พัก","",IF($AM$6="?",$AM$6,$AM$6)))))</f>
        <v/>
      </c>
      <c r="AN35" s="798" t="str">
        <f>IF('ชื่อ-คะแนน'!$C34="","",IF('ชื่อ-คะแนน'!$D34="ออก","",IF('ชื่อ-คะแนน'!$D34="ย้าย","",IF('ชื่อ-คะแนน'!$D34="พัก","",IF($AN$6="?",$AN$6,$AN$6)))))</f>
        <v/>
      </c>
      <c r="AO35" s="799"/>
      <c r="AP35" s="796" t="str">
        <f>IF('ชื่อ-คะแนน'!$C34="","",IF('ชื่อ-คะแนน'!$D34="ออก","",IF('ชื่อ-คะแนน'!$D34="ย้าย","",IF('ชื่อ-คะแนน'!$D34="พัก","",IF($AP$6="?",$AP$6,$AP$6)))))</f>
        <v/>
      </c>
      <c r="AQ35" s="797" t="str">
        <f>IF('ชื่อ-คะแนน'!$C34="","",IF('ชื่อ-คะแนน'!$D34="ออก","",IF('ชื่อ-คะแนน'!$D34="ย้าย","",IF('ชื่อ-คะแนน'!$D34="พัก","",IF($AQ$6="?",$AQ$6,$AQ$6)))))</f>
        <v/>
      </c>
      <c r="AR35" s="797" t="str">
        <f>IF('ชื่อ-คะแนน'!$C34="","",IF('ชื่อ-คะแนน'!$D34="ออก","",IF('ชื่อ-คะแนน'!$D34="ย้าย","",IF('ชื่อ-คะแนน'!$D34="พัก","",IF($AR$6="?",$AR$6,$AR$6)))))</f>
        <v/>
      </c>
      <c r="AS35" s="797" t="str">
        <f>IF('ชื่อ-คะแนน'!$C34="","",IF('ชื่อ-คะแนน'!$D34="ออก","",IF('ชื่อ-คะแนน'!$D34="ย้าย","",IF('ชื่อ-คะแนน'!$D34="พัก","",IF($AS$6="?",$AS$6,$AS$6)))))</f>
        <v/>
      </c>
      <c r="AT35" s="798" t="str">
        <f>IF('ชื่อ-คะแนน'!$C34="","",IF('ชื่อ-คะแนน'!$D34="ออก","",IF('ชื่อ-คะแนน'!$D34="ย้าย","",IF('ชื่อ-คะแนน'!$D34="พัก","",IF($AT$6="?",$AT$6,$AT$6)))))</f>
        <v/>
      </c>
      <c r="AU35" s="799"/>
      <c r="AV35" s="796" t="str">
        <f>IF('ชื่อ-คะแนน'!$C34="","",IF('ชื่อ-คะแนน'!$D34="ออก","",IF('ชื่อ-คะแนน'!$D34="ย้าย","",IF('ชื่อ-คะแนน'!$D34="พัก","",IF($AV$6="?",$AV$6,$AV$6)))))</f>
        <v/>
      </c>
      <c r="AW35" s="797" t="str">
        <f>IF('ชื่อ-คะแนน'!$C34="","",IF('ชื่อ-คะแนน'!$D34="ออก","",IF('ชื่อ-คะแนน'!$D34="ย้าย","",IF('ชื่อ-คะแนน'!$D34="พัก","",IF($AW$6="?",$AW$6,$AW$6)))))</f>
        <v/>
      </c>
      <c r="AX35" s="797" t="str">
        <f>IF('ชื่อ-คะแนน'!$C34="","",IF('ชื่อ-คะแนน'!$D34="ออก","",IF('ชื่อ-คะแนน'!$D34="ย้าย","",IF('ชื่อ-คะแนน'!$D34="พัก","",IF($AX$6="?",$AX$6,$AX$6)))))</f>
        <v/>
      </c>
      <c r="AY35" s="797" t="str">
        <f>IF('ชื่อ-คะแนน'!$C34="","",IF('ชื่อ-คะแนน'!$D34="ออก","",IF('ชื่อ-คะแนน'!$D34="ย้าย","",IF('ชื่อ-คะแนน'!$D34="พัก","",IF($AY$6="?",$AY$6,$AY$6)))))</f>
        <v/>
      </c>
      <c r="AZ35" s="798" t="str">
        <f>IF('ชื่อ-คะแนน'!$C34="","",IF('ชื่อ-คะแนน'!$D34="ออก","",IF('ชื่อ-คะแนน'!$D34="ย้าย","",IF('ชื่อ-คะแนน'!$D34="พัก","",IF($AZ$6="?",$AZ$6,$AZ$6)))))</f>
        <v/>
      </c>
      <c r="BA35" s="799"/>
      <c r="BB35" s="1419" t="str">
        <f>IF('ชื่อ-คะแนน'!$C34="","",IF('ชื่อ-คะแนน'!$D34="ออก","",IF('ชื่อ-คะแนน'!$D34="ย้าย","",IF('ชื่อ-คะแนน'!$D34="พัก","",IF($BB$6="?",$BB$6,$BB$6)))))</f>
        <v/>
      </c>
      <c r="BC35" s="1420" t="str">
        <f>IF('ชื่อ-คะแนน'!$C34="","",IF('ชื่อ-คะแนน'!$D34="ออก","",IF('ชื่อ-คะแนน'!$D34="ย้าย","",IF('ชื่อ-คะแนน'!$D34="พัก","",IF($BC$6="?",$BC$6,$BC$6)))))</f>
        <v/>
      </c>
      <c r="BD35" s="1420" t="str">
        <f>IF('ชื่อ-คะแนน'!$C34="","",IF('ชื่อ-คะแนน'!$D34="ออก","",IF('ชื่อ-คะแนน'!$D34="ย้าย","",IF('ชื่อ-คะแนน'!$D34="พัก","",IF($BD$6="?",$BD$6,$BD$6)))))</f>
        <v/>
      </c>
      <c r="BE35" s="1420" t="str">
        <f>IF('ชื่อ-คะแนน'!$C34="","",IF('ชื่อ-คะแนน'!$D34="ออก","",IF('ชื่อ-คะแนน'!$D34="ย้าย","",IF('ชื่อ-คะแนน'!$D34="พัก","",IF($BE$6="?",$BE$6,$BE$6)))))</f>
        <v/>
      </c>
      <c r="BF35" s="1421" t="str">
        <f>IF('ชื่อ-คะแนน'!$C34="","",IF('ชื่อ-คะแนน'!$D34="ออก","",IF('ชื่อ-คะแนน'!$D34="ย้าย","",IF('ชื่อ-คะแนน'!$D34="พัก","",IF($BF$6="?",$BF$6,$BF$6)))))</f>
        <v/>
      </c>
      <c r="BG35" s="799"/>
      <c r="BH35" s="800" t="str">
        <f>IF('ชื่อ-คะแนน'!$C34="","",IF('ชื่อ-คะแนน'!$D34="ออก","",IF('ชื่อ-คะแนน'!$D34="ย้าย","",IF('ชื่อ-คะแนน'!$D34="พัก","",IF($BH$6="?",$BH$6,$BH$6)))))</f>
        <v/>
      </c>
      <c r="BI35" s="801" t="str">
        <f>IF('ชื่อ-คะแนน'!$C34="","",IF('ชื่อ-คะแนน'!$D34="ออก","",IF('ชื่อ-คะแนน'!$D34="ย้าย","",IF('ชื่อ-คะแนน'!$D34="พัก","",IF($BI$6="?",$BI$6,$BI$6)))))</f>
        <v/>
      </c>
      <c r="BJ35" s="801" t="str">
        <f>IF('ชื่อ-คะแนน'!$C34="","",IF('ชื่อ-คะแนน'!$D34="ออก","",IF('ชื่อ-คะแนน'!$D34="ย้าย","",IF('ชื่อ-คะแนน'!$D34="พัก","",IF($BJ$6="?",$BJ$6,$BJ$6)))))</f>
        <v/>
      </c>
      <c r="BK35" s="801" t="str">
        <f>IF('ชื่อ-คะแนน'!$C34="","",IF('ชื่อ-คะแนน'!$D34="ออก","",IF('ชื่อ-คะแนน'!$D34="ย้าย","",IF('ชื่อ-คะแนน'!$D34="พัก","",IF($BK$6="?",$BK$6,$BK$6)))))</f>
        <v/>
      </c>
      <c r="BL35" s="802" t="str">
        <f>IF('ชื่อ-คะแนน'!$C34="","",IF('ชื่อ-คะแนน'!$D34="ออก","",IF('ชื่อ-คะแนน'!$D34="ย้าย","",IF('ชื่อ-คะแนน'!$D34="พัก","",IF($BL$6="?",$BL$6,$BL$6)))))</f>
        <v/>
      </c>
      <c r="BM35" s="799"/>
      <c r="BN35" s="796" t="str">
        <f>IF('ชื่อ-คะแนน'!$C34="","",IF('ชื่อ-คะแนน'!$D34="ออก","",IF('ชื่อ-คะแนน'!$D34="ย้าย","",IF('ชื่อ-คะแนน'!$D34="พัก","",IF($BN$6="?",$BN$6,$BN$6)))))</f>
        <v/>
      </c>
      <c r="BO35" s="797" t="str">
        <f>IF('ชื่อ-คะแนน'!$C34="","",IF('ชื่อ-คะแนน'!$D34="ออก","",IF('ชื่อ-คะแนน'!$D34="ย้าย","",IF('ชื่อ-คะแนน'!$D34="พัก","",IF($BO$6="?",$BO$6,$BO$6)))))</f>
        <v/>
      </c>
      <c r="BP35" s="797" t="str">
        <f>IF('ชื่อ-คะแนน'!$C34="","",IF('ชื่อ-คะแนน'!$D34="ออก","",IF('ชื่อ-คะแนน'!$D34="ย้าย","",IF('ชื่อ-คะแนน'!$D34="พัก","",IF($BP$6="?",$BP$6,$BP$6)))))</f>
        <v/>
      </c>
      <c r="BQ35" s="797" t="str">
        <f>IF('ชื่อ-คะแนน'!$C34="","",IF('ชื่อ-คะแนน'!$D34="ออก","",IF('ชื่อ-คะแนน'!$D34="ย้าย","",IF('ชื่อ-คะแนน'!$D34="พัก","",IF($BQ$6="?",$BQ$6,$BQ$6)))))</f>
        <v/>
      </c>
      <c r="BR35" s="798" t="str">
        <f>IF('ชื่อ-คะแนน'!$C34="","",IF('ชื่อ-คะแนน'!$D34="ออก","",IF('ชื่อ-คะแนน'!$D34="ย้าย","",IF('ชื่อ-คะแนน'!$D34="พัก","",IF($BR$6="?",$BR$6,$BR$6)))))</f>
        <v/>
      </c>
      <c r="BS35" s="799"/>
      <c r="BT35" s="796" t="str">
        <f>IF('ชื่อ-คะแนน'!$C34="","",IF('ชื่อ-คะแนน'!$D34="ออก","",IF('ชื่อ-คะแนน'!$D34="ย้าย","",IF('ชื่อ-คะแนน'!$D34="พัก","",IF($BT$6="?",$BT$6,$BT$6)))))</f>
        <v/>
      </c>
      <c r="BU35" s="797" t="str">
        <f>IF('ชื่อ-คะแนน'!$C34="","",IF('ชื่อ-คะแนน'!$D34="ออก","",IF('ชื่อ-คะแนน'!$D34="ย้าย","",IF('ชื่อ-คะแนน'!$D34="พัก","",IF($BU$6="?",$BU$6,$BU$6)))))</f>
        <v/>
      </c>
      <c r="BV35" s="797" t="str">
        <f>IF('ชื่อ-คะแนน'!$C34="","",IF('ชื่อ-คะแนน'!$D34="ออก","",IF('ชื่อ-คะแนน'!$D34="ย้าย","",IF('ชื่อ-คะแนน'!$D34="พัก","",IF($BV$6="?",$BV$6,$BV$6)))))</f>
        <v/>
      </c>
      <c r="BW35" s="797" t="str">
        <f>IF('ชื่อ-คะแนน'!$C34="","",IF('ชื่อ-คะแนน'!$D34="ออก","",IF('ชื่อ-คะแนน'!$D34="ย้าย","",IF('ชื่อ-คะแนน'!$D34="พัก","",IF($BW$6="?",$BW$6,$BW$6)))))</f>
        <v/>
      </c>
      <c r="BX35" s="798" t="str">
        <f>IF('ชื่อ-คะแนน'!$C34="","",IF('ชื่อ-คะแนน'!$D34="ออก","",IF('ชื่อ-คะแนน'!$D34="ย้าย","",IF('ชื่อ-คะแนน'!$D34="พัก","",IF($BX$6="?",$BX$6,$BX$6)))))</f>
        <v/>
      </c>
      <c r="BY35" s="799"/>
      <c r="BZ35" s="796" t="str">
        <f>IF('ชื่อ-คะแนน'!$C34="","",IF('ชื่อ-คะแนน'!$D34="ออก","",IF('ชื่อ-คะแนน'!$D34="ย้าย","",IF('ชื่อ-คะแนน'!$D34="พัก","",IF($BZ$6="?",$BZ$6,$BZ$6)))))</f>
        <v/>
      </c>
      <c r="CA35" s="797" t="str">
        <f>IF('ชื่อ-คะแนน'!$C34="","",IF('ชื่อ-คะแนน'!$D34="ออก","",IF('ชื่อ-คะแนน'!$D34="ย้าย","",IF('ชื่อ-คะแนน'!$D34="พัก","",IF($CA$6="?",$CA$6,$CA$6)))))</f>
        <v/>
      </c>
      <c r="CB35" s="797" t="str">
        <f>IF('ชื่อ-คะแนน'!$C34="","",IF('ชื่อ-คะแนน'!$D34="ออก","",IF('ชื่อ-คะแนน'!$D34="ย้าย","",IF('ชื่อ-คะแนน'!$D34="พัก","",IF($CB$6="?",$CB$6,$CB$6)))))</f>
        <v/>
      </c>
      <c r="CC35" s="797" t="str">
        <f>IF('ชื่อ-คะแนน'!$C34="","",IF('ชื่อ-คะแนน'!$D34="ออก","",IF('ชื่อ-คะแนน'!$D34="ย้าย","",IF('ชื่อ-คะแนน'!$D34="พัก","",IF($CC$6="?",$CC$6,$CC$6)))))</f>
        <v/>
      </c>
      <c r="CD35" s="798" t="str">
        <f>IF('ชื่อ-คะแนน'!$C34="","",IF('ชื่อ-คะแนน'!$D34="ออก","",IF('ชื่อ-คะแนน'!$D34="ย้าย","",IF('ชื่อ-คะแนน'!$D34="พัก","",IF($CD$6="?",$CD$6,$CD$6)))))</f>
        <v/>
      </c>
      <c r="CE35" s="799"/>
      <c r="CF35" s="796" t="str">
        <f>IF('ชื่อ-คะแนน'!$C34="","",IF('ชื่อ-คะแนน'!$D34="ออก","",IF('ชื่อ-คะแนน'!$D34="ย้าย","",IF('ชื่อ-คะแนน'!$D34="พัก","",IF($CF$6="?",$CF$6,$CF$6)))))</f>
        <v/>
      </c>
      <c r="CG35" s="797" t="str">
        <f>IF('ชื่อ-คะแนน'!$C34="","",IF('ชื่อ-คะแนน'!$D34="ออก","",IF('ชื่อ-คะแนน'!$D34="ย้าย","",IF('ชื่อ-คะแนน'!$D34="พัก","",IF($CG$6="?",$CG$6,$CG$6)))))</f>
        <v/>
      </c>
      <c r="CH35" s="797" t="str">
        <f>IF('ชื่อ-คะแนน'!$C34="","",IF('ชื่อ-คะแนน'!$D34="ออก","",IF('ชื่อ-คะแนน'!$D34="ย้าย","",IF('ชื่อ-คะแนน'!$D34="พัก","",IF($CH$6="?",$CH$6,$CH$6)))))</f>
        <v/>
      </c>
      <c r="CI35" s="797" t="str">
        <f>IF('ชื่อ-คะแนน'!$C34="","",IF('ชื่อ-คะแนน'!$D34="ออก","",IF('ชื่อ-คะแนน'!$D34="ย้าย","",IF('ชื่อ-คะแนน'!$D34="พัก","",IF($CI$6="?",$CI$6,$CI$6)))))</f>
        <v/>
      </c>
      <c r="CJ35" s="798" t="str">
        <f>IF('ชื่อ-คะแนน'!$C34="","",IF('ชื่อ-คะแนน'!$D34="ออก","",IF('ชื่อ-คะแนน'!$D34="ย้าย","",IF('ชื่อ-คะแนน'!$D34="พัก","",IF($CJ$6="?",$CJ$6,$CJ$6)))))</f>
        <v/>
      </c>
      <c r="CK35" s="799"/>
      <c r="CL35" s="796" t="str">
        <f>IF('ชื่อ-คะแนน'!$C34="","",IF('ชื่อ-คะแนน'!$D34="ออก","",IF('ชื่อ-คะแนน'!$D34="ย้าย","",IF('ชื่อ-คะแนน'!$D34="พัก","",IF($CL$6="?",$CL$6,$CL$6)))))</f>
        <v/>
      </c>
      <c r="CM35" s="797" t="str">
        <f>IF('ชื่อ-คะแนน'!$C34="","",IF('ชื่อ-คะแนน'!$D34="ออก","",IF('ชื่อ-คะแนน'!$D34="ย้าย","",IF('ชื่อ-คะแนน'!$D34="พัก","",IF($CM$6="?",$CM$6,$CM$6)))))</f>
        <v/>
      </c>
      <c r="CN35" s="797" t="str">
        <f>IF('ชื่อ-คะแนน'!$C34="","",IF('ชื่อ-คะแนน'!$D34="ออก","",IF('ชื่อ-คะแนน'!$D34="ย้าย","",IF('ชื่อ-คะแนน'!$D34="พัก","",IF($CN$6="?",$CN$6,$CN$6)))))</f>
        <v/>
      </c>
      <c r="CO35" s="797" t="str">
        <f>IF('ชื่อ-คะแนน'!$C34="","",IF('ชื่อ-คะแนน'!$D34="ออก","",IF('ชื่อ-คะแนน'!$D34="ย้าย","",IF('ชื่อ-คะแนน'!$D34="พัก","",IF($CO$6="?",$CO$6,$CO$6)))))</f>
        <v/>
      </c>
      <c r="CP35" s="798" t="str">
        <f>IF('ชื่อ-คะแนน'!$C34="","",IF('ชื่อ-คะแนน'!$D34="ออก","",IF('ชื่อ-คะแนน'!$D34="ย้าย","",IF('ชื่อ-คะแนน'!$D34="พัก","",IF($CP$6="?",$CP$6,$CP$6)))))</f>
        <v/>
      </c>
      <c r="CQ35" s="799"/>
      <c r="CR35" s="796" t="str">
        <f>IF('ชื่อ-คะแนน'!$C34="","",IF('ชื่อ-คะแนน'!$D34="ออก","",IF('ชื่อ-คะแนน'!$D34="ย้าย","",IF('ชื่อ-คะแนน'!$D34="พัก","",IF($CR$6="?",$CR$6,$CR$6)))))</f>
        <v/>
      </c>
      <c r="CS35" s="797" t="str">
        <f>IF('ชื่อ-คะแนน'!$C34="","",IF('ชื่อ-คะแนน'!$D34="ออก","",IF('ชื่อ-คะแนน'!$D34="ย้าย","",IF('ชื่อ-คะแนน'!$D34="พัก","",IF($CS$6="?",$CS$6,$CS$6)))))</f>
        <v/>
      </c>
      <c r="CT35" s="797" t="str">
        <f>IF('ชื่อ-คะแนน'!$C34="","",IF('ชื่อ-คะแนน'!$D34="ออก","",IF('ชื่อ-คะแนน'!$D34="ย้าย","",IF('ชื่อ-คะแนน'!$D34="พัก","",IF($CT$6="?",$CT$6,$CT$6)))))</f>
        <v/>
      </c>
      <c r="CU35" s="797" t="str">
        <f>IF('ชื่อ-คะแนน'!$C34="","",IF('ชื่อ-คะแนน'!$D34="ออก","",IF('ชื่อ-คะแนน'!$D34="ย้าย","",IF('ชื่อ-คะแนน'!$D34="พัก","",IF($CU$6="?",$CU$6,$CU$6)))))</f>
        <v/>
      </c>
      <c r="CV35" s="798" t="str">
        <f>IF('ชื่อ-คะแนน'!$C34="","",IF('ชื่อ-คะแนน'!$D34="ออก","",IF('ชื่อ-คะแนน'!$D34="ย้าย","",IF('ชื่อ-คะแนน'!$D34="พัก","",IF($CV$6="?",$CV$6,$CV$6)))))</f>
        <v/>
      </c>
      <c r="CW35" s="799"/>
      <c r="CX35" s="796" t="str">
        <f>IF('ชื่อ-คะแนน'!$C34="","",IF('ชื่อ-คะแนน'!$D34="ออก","",IF('ชื่อ-คะแนน'!$D34="ย้าย","",IF('ชื่อ-คะแนน'!$D34="พัก","",IF($CX$6="?",$CX$6,$CX$6)))))</f>
        <v/>
      </c>
      <c r="CY35" s="797" t="str">
        <f>IF('ชื่อ-คะแนน'!$C34="","",IF('ชื่อ-คะแนน'!$D34="ออก","",IF('ชื่อ-คะแนน'!$D34="ย้าย","",IF('ชื่อ-คะแนน'!$D34="พัก","",IF($CY$6="?",$CY$6,$CY$6)))))</f>
        <v/>
      </c>
      <c r="CZ35" s="797" t="str">
        <f>IF('ชื่อ-คะแนน'!$C34="","",IF('ชื่อ-คะแนน'!$D34="ออก","",IF('ชื่อ-คะแนน'!$D34="ย้าย","",IF('ชื่อ-คะแนน'!$D34="พัก","",IF($CZ$6="?",$CZ$6,$CZ$6)))))</f>
        <v/>
      </c>
      <c r="DA35" s="797" t="str">
        <f>IF('ชื่อ-คะแนน'!$C34="","",IF('ชื่อ-คะแนน'!$D34="ออก","",IF('ชื่อ-คะแนน'!$D34="ย้าย","",IF('ชื่อ-คะแนน'!$D34="พัก","",IF($DA$6="?",$DA$6,$DA$6)))))</f>
        <v/>
      </c>
      <c r="DB35" s="798" t="str">
        <f>IF('ชื่อ-คะแนน'!$C34="","",IF('ชื่อ-คะแนน'!$D34="ออก","",IF('ชื่อ-คะแนน'!$D34="ย้าย","",IF('ชื่อ-คะแนน'!$D34="พัก","",IF($DB$6="?",$DB$6,$DB$6)))))</f>
        <v/>
      </c>
      <c r="DC35" s="799"/>
      <c r="DD35" s="1419" t="str">
        <f>IF('ชื่อ-คะแนน'!$C34="","",IF('ชื่อ-คะแนน'!$D34="ออก","",IF('ชื่อ-คะแนน'!$D34="ย้าย","",IF('ชื่อ-คะแนน'!$D34="พัก","",IF($DD$6="?",$DD$6,$DD$6)))))</f>
        <v/>
      </c>
      <c r="DE35" s="1420" t="str">
        <f>IF('ชื่อ-คะแนน'!$C34="","",IF('ชื่อ-คะแนน'!$D34="ออก","",IF('ชื่อ-คะแนน'!$D34="ย้าย","",IF('ชื่อ-คะแนน'!$D34="พัก","",IF($DE$6="?",$DE$6,$DE$6)))))</f>
        <v/>
      </c>
      <c r="DF35" s="1420" t="str">
        <f>IF('ชื่อ-คะแนน'!$C34="","",IF('ชื่อ-คะแนน'!$D34="ออก","",IF('ชื่อ-คะแนน'!$D34="ย้าย","",IF('ชื่อ-คะแนน'!$D34="พัก","",IF($DF$6="?",$DF$6,$DF$6)))))</f>
        <v/>
      </c>
      <c r="DG35" s="1420" t="str">
        <f>IF('ชื่อ-คะแนน'!$C34="","",IF('ชื่อ-คะแนน'!$D34="ออก","",IF('ชื่อ-คะแนน'!$D34="ย้าย","",IF('ชื่อ-คะแนน'!$D34="พัก","",IF($DG$6="?",$DG$6,$DG$6)))))</f>
        <v/>
      </c>
      <c r="DH35" s="1421" t="str">
        <f>IF('ชื่อ-คะแนน'!$C34="","",IF('ชื่อ-คะแนน'!$D34="ออก","",IF('ชื่อ-คะแนน'!$D34="ย้าย","",IF('ชื่อ-คะแนน'!$D34="พัก","",IF($DH$6="?",$DH$6,$DH$6)))))</f>
        <v/>
      </c>
      <c r="DI35" s="799"/>
      <c r="DJ35" s="796" t="str">
        <f>IF('ชื่อ-คะแนน'!$C34="","",IF('ชื่อ-คะแนน'!$D34="ออก","",IF('ชื่อ-คะแนน'!$D34="ย้าย","",IF('ชื่อ-คะแนน'!$D34="พัก","",IF($DJ$6="?",$DJ$6,$DJ$6)))))</f>
        <v/>
      </c>
      <c r="DK35" s="797" t="str">
        <f>IF('ชื่อ-คะแนน'!$C34="","",IF('ชื่อ-คะแนน'!$D34="ออก","",IF('ชื่อ-คะแนน'!$D34="ย้าย","",IF('ชื่อ-คะแนน'!$D34="พัก","",IF($DK$6="?",$DK$6,$DK$6)))))</f>
        <v/>
      </c>
      <c r="DL35" s="797" t="str">
        <f>IF('ชื่อ-คะแนน'!$C34="","",IF('ชื่อ-คะแนน'!$D34="ออก","",IF('ชื่อ-คะแนน'!$D34="ย้าย","",IF('ชื่อ-คะแนน'!$D34="พัก","",IF($DL$6="?",$DL$6,$DL$6)))))</f>
        <v/>
      </c>
      <c r="DM35" s="797" t="str">
        <f>IF('ชื่อ-คะแนน'!$C34="","",IF('ชื่อ-คะแนน'!$D34="ออก","",IF('ชื่อ-คะแนน'!$D34="ย้าย","",IF('ชื่อ-คะแนน'!$D34="พัก","",IF($DM$6="?",$DM$6,$DM$6)))))</f>
        <v/>
      </c>
      <c r="DN35" s="798" t="str">
        <f>IF('ชื่อ-คะแนน'!$C34="","",IF('ชื่อ-คะแนน'!$D34="ออก","",IF('ชื่อ-คะแนน'!$D34="ย้าย","",IF('ชื่อ-คะแนน'!$D34="พัก","",IF($DN$6="?",$DN$6,$DN$6)))))</f>
        <v/>
      </c>
      <c r="DO35" s="799"/>
      <c r="DP35" s="800" t="str">
        <f>IF('ชื่อ-คะแนน'!$C34="","",IF('ชื่อ-คะแนน'!$D34="ออก","",IF('ชื่อ-คะแนน'!$D34="ย้าย","",IF('ชื่อ-คะแนน'!$D34="พัก","",IF($DP$6="?",$DP$6,$DP$6)))))</f>
        <v/>
      </c>
      <c r="DQ35" s="801" t="str">
        <f>IF('ชื่อ-คะแนน'!$C34="","",IF('ชื่อ-คะแนน'!$D34="ออก","",IF('ชื่อ-คะแนน'!$D34="ย้าย","",IF('ชื่อ-คะแนน'!$D34="พัก","",IF($DQ$6="?",$DQ$6,$DQ$6)))))</f>
        <v/>
      </c>
      <c r="DR35" s="801" t="str">
        <f>IF('ชื่อ-คะแนน'!$C34="","",IF('ชื่อ-คะแนน'!$D34="ออก","",IF('ชื่อ-คะแนน'!$D34="ย้าย","",IF('ชื่อ-คะแนน'!$D34="พัก","",IF($DR$6="?",$DR$6,$DR$6)))))</f>
        <v/>
      </c>
      <c r="DS35" s="801" t="str">
        <f>IF('ชื่อ-คะแนน'!$C34="","",IF('ชื่อ-คะแนน'!$D34="ออก","",IF('ชื่อ-คะแนน'!$D34="ย้าย","",IF('ชื่อ-คะแนน'!$D34="พัก","",IF($DS$6="?",$DS$6,$DS$6)))))</f>
        <v/>
      </c>
      <c r="DT35" s="802" t="str">
        <f>IF('ชื่อ-คะแนน'!$C34="","",IF('ชื่อ-คะแนน'!$D34="ออก","",IF('ชื่อ-คะแนน'!$D34="ย้าย","",IF('ชื่อ-คะแนน'!$D34="พัก","",IF($DT$6="?",$DT$6,$DT$6)))))</f>
        <v/>
      </c>
      <c r="DU35" s="799"/>
      <c r="DV35" s="796" t="str">
        <f>IF('ชื่อ-คะแนน'!$C34="","",IF('ชื่อ-คะแนน'!$D34="ออก","",IF('ชื่อ-คะแนน'!$D34="ย้าย","",IF('ชื่อ-คะแนน'!$D34="พัก","",IF($DV$6="?",$DV$6,$DV$6)))))</f>
        <v/>
      </c>
      <c r="DW35" s="797" t="str">
        <f>IF('ชื่อ-คะแนน'!$C34="","",IF('ชื่อ-คะแนน'!$D34="ออก","",IF('ชื่อ-คะแนน'!$D34="ย้าย","",IF('ชื่อ-คะแนน'!$D34="พัก","",IF($DW$6="?",$DW$6,$DW$6)))))</f>
        <v/>
      </c>
      <c r="DX35" s="797" t="str">
        <f>IF('ชื่อ-คะแนน'!$C34="","",IF('ชื่อ-คะแนน'!$D34="ออก","",IF('ชื่อ-คะแนน'!$D34="ย้าย","",IF('ชื่อ-คะแนน'!$D34="พัก","",IF($DX$6="?",$DX$6,$DX$6)))))</f>
        <v/>
      </c>
      <c r="DY35" s="797" t="str">
        <f>IF('ชื่อ-คะแนน'!$C34="","",IF('ชื่อ-คะแนน'!$D34="ออก","",IF('ชื่อ-คะแนน'!$D34="ย้าย","",IF('ชื่อ-คะแนน'!$D34="พัก","",IF($DY$6="?",$DY$6,$DY$6)))))</f>
        <v/>
      </c>
      <c r="DZ35" s="798" t="str">
        <f>IF('ชื่อ-คะแนน'!$C34="","",IF('ชื่อ-คะแนน'!$D34="ออก","",IF('ชื่อ-คะแนน'!$D34="ย้าย","",IF('ชื่อ-คะแนน'!$D34="พัก","",IF($DZ$6="?",$DZ$6,$DZ$6)))))</f>
        <v/>
      </c>
      <c r="EA35" s="799"/>
      <c r="EB35" s="796" t="str">
        <f>IF('ชื่อ-คะแนน'!$C34="","",IF('ชื่อ-คะแนน'!$D34="ออก","",IF('ชื่อ-คะแนน'!$D34="ย้าย","",IF('ชื่อ-คะแนน'!$D34="พัก","",IF($EB$6="?",$EB$6,$EB$6)))))</f>
        <v/>
      </c>
      <c r="EC35" s="797" t="str">
        <f>IF('ชื่อ-คะแนน'!$C34="","",IF('ชื่อ-คะแนน'!$D34="ออก","",IF('ชื่อ-คะแนน'!$D34="ย้าย","",IF('ชื่อ-คะแนน'!$D34="พัก","",IF($EC$6="?",$EC$6,$EC$6)))))</f>
        <v/>
      </c>
      <c r="ED35" s="797" t="str">
        <f>IF('ชื่อ-คะแนน'!$C34="","",IF('ชื่อ-คะแนน'!$D34="ออก","",IF('ชื่อ-คะแนน'!$D34="ย้าย","",IF('ชื่อ-คะแนน'!$D34="พัก","",IF($ED$6="?",$ED$6,$ED$6)))))</f>
        <v/>
      </c>
      <c r="EE35" s="797" t="str">
        <f>IF('ชื่อ-คะแนน'!$C34="","",IF('ชื่อ-คะแนน'!$D34="ออก","",IF('ชื่อ-คะแนน'!$D34="ย้าย","",IF('ชื่อ-คะแนน'!$D34="พัก","",IF($EE$6="?",$EE$6,$EE$6)))))</f>
        <v/>
      </c>
      <c r="EF35" s="798" t="str">
        <f>IF('ชื่อ-คะแนน'!$C34="","",IF('ชื่อ-คะแนน'!$D34="ออก","",IF('ชื่อ-คะแนน'!$D34="ย้าย","",IF('ชื่อ-คะแนน'!$D34="พัก","",IF($EF$6="?",$EF$6,$EF$6)))))</f>
        <v/>
      </c>
      <c r="EG35" s="803"/>
      <c r="EH35" s="804" t="str">
        <f>IF('ชื่อ-คะแนน'!C34="","",COUNTIF(E35:DZ35,"ป")+COUNTIF(E35:DZ35,"ล")+COUNTIF(E35:DZ35,"ข")+COUNTIF(E35:DZ35,"ร")+COUNTIF(E35:DZ35,"อ")+COUNTIF(E35:DZ35,"ก")+COUNTIF(E35:DZ35,"ฟ")+COUNTIF(E35:DZ35,"ด")+COUNTIF(E35:DZ35,"ย"))&amp;IF('ชื่อ-คะแนน'!C34="","","/")&amp;IF('ชื่อ-คะแนน'!C34="","",SUM($F$6:$DZ$6)-SUM(F35:DZ35))</f>
        <v/>
      </c>
      <c r="EI35" s="805" t="str">
        <f>IF('ชื่อ-คะแนน'!C34="","",COUNTIF(F35:EF35,"/")+SUM(F35:EF35))</f>
        <v/>
      </c>
      <c r="EJ35" s="758"/>
      <c r="EK35" s="778" t="str">
        <f>IF('ชื่อ-คะแนน'!C34="","",IF(EI35=0,"",IF(EI35&gt;$EI$3-$EI$4,"-",$EI$3-$EI$4-EI35)))</f>
        <v/>
      </c>
      <c r="EL35" s="760" t="str">
        <f>IF('ชื่อ-คะแนน'!C34="","",IF(EI35=0,"",(EI35/$EI$3)*100))</f>
        <v/>
      </c>
      <c r="EM35" s="792" t="str">
        <f t="shared" si="1"/>
        <v>-</v>
      </c>
      <c r="EN35" s="793" t="str">
        <f t="shared" si="2"/>
        <v>-</v>
      </c>
    </row>
    <row r="36" spans="1:144" s="141" customFormat="1" ht="18" customHeight="1" thickBot="1" x14ac:dyDescent="0.55000000000000004">
      <c r="A36" s="165" t="str">
        <f>'ชื่อ-คะแนน'!A35</f>
        <v/>
      </c>
      <c r="B36" s="825">
        <f>'ชื่อ-คะแนน'!B35</f>
        <v>0</v>
      </c>
      <c r="C36" s="1313">
        <f>'ชื่อ-คะแนน'!C35</f>
        <v>0</v>
      </c>
      <c r="D36" s="809" t="str">
        <f>'ชื่อ-คะแนน'!D35</f>
        <v/>
      </c>
      <c r="E36" s="781" t="str">
        <f>'ชื่อ-คะแนน'!E35</f>
        <v/>
      </c>
      <c r="F36" s="810" t="str">
        <f>IF('ชื่อ-คะแนน'!$C35="","",IF('ชื่อ-คะแนน'!$D35="ออก","",IF('ชื่อ-คะแนน'!$D35="ย้าย","",IF('ชื่อ-คะแนน'!$D35="พัก","",IF(F$6="?",F$6,F$6)))))</f>
        <v/>
      </c>
      <c r="G36" s="811" t="str">
        <f>IF('ชื่อ-คะแนน'!C35="","",IF('ชื่อ-คะแนน'!$D35="ออก","",IF('ชื่อ-คะแนน'!$D35="ย้าย","",IF('ชื่อ-คะแนน'!$D35="พัก","",IF(G$6="?",G$6,G$6)))))</f>
        <v/>
      </c>
      <c r="H36" s="811" t="str">
        <f>IF('ชื่อ-คะแนน'!C35="","",IF('ชื่อ-คะแนน'!$D35="ออก","",IF('ชื่อ-คะแนน'!$D35="ย้าย","",IF('ชื่อ-คะแนน'!$D35="พัก","",IF(H$6="?",H$6,H$6)))))</f>
        <v/>
      </c>
      <c r="I36" s="811" t="str">
        <f>IF('ชื่อ-คะแนน'!G35="","",IF('ชื่อ-คะแนน'!$D35="ออก","",IF('ชื่อ-คะแนน'!$D35="ย้าย","",IF('ชื่อ-คะแนน'!$D35="พัก","",IF(I$6="?",I$6,$I$6)))))</f>
        <v/>
      </c>
      <c r="J36" s="812" t="str">
        <f>IF('ชื่อ-คะแนน'!$C35="","",IF('ชื่อ-คะแนน'!$D35="ออก","",IF('ชื่อ-คะแนน'!$D35="ย้าย","",IF('ชื่อ-คะแนน'!$D35="พัก","",IF(J$6="?",J$6,J$6)))))</f>
        <v/>
      </c>
      <c r="K36" s="813"/>
      <c r="L36" s="810" t="str">
        <f>IF('ชื่อ-คะแนน'!$C35="","",IF('ชื่อ-คะแนน'!$D35="ออก","",IF('ชื่อ-คะแนน'!$D35="ย้าย","",IF('ชื่อ-คะแนน'!$D35="พัก","",IF(L$6="?",L$6,L$6)))))</f>
        <v/>
      </c>
      <c r="M36" s="811" t="str">
        <f>IF('ชื่อ-คะแนน'!$C35="","",IF('ชื่อ-คะแนน'!$D35="ออก","",IF('ชื่อ-คะแนน'!$D35="ย้าย","",IF('ชื่อ-คะแนน'!$D35="พัก","",IF(M$6="?",M$6,M$6)))))</f>
        <v/>
      </c>
      <c r="N36" s="811" t="str">
        <f>IF('ชื่อ-คะแนน'!$C35="","",IF('ชื่อ-คะแนน'!$D35="ออก","",IF('ชื่อ-คะแนน'!$D35="ย้าย","",IF('ชื่อ-คะแนน'!$D35="พัก","",IF(N$6="?",N$6,N$6)))))</f>
        <v/>
      </c>
      <c r="O36" s="811" t="str">
        <f>IF('ชื่อ-คะแนน'!$C35="","",IF('ชื่อ-คะแนน'!$D35="ออก","",IF('ชื่อ-คะแนน'!$D35="ย้าย","",IF('ชื่อ-คะแนน'!$D35="พัก","",IF(O$6="?",O$6,O$6)))))</f>
        <v/>
      </c>
      <c r="P36" s="812" t="str">
        <f>IF('ชื่อ-คะแนน'!$C35="","",IF('ชื่อ-คะแนน'!$D35="ออก","",IF('ชื่อ-คะแนน'!$D35="ย้าย","",IF('ชื่อ-คะแนน'!$D35="พัก","",IF(P$6="?",P$6,P$6)))))</f>
        <v/>
      </c>
      <c r="Q36" s="813"/>
      <c r="R36" s="810" t="str">
        <f>IF('ชื่อ-คะแนน'!$C35="","",IF('ชื่อ-คะแนน'!$D35="ออก","",IF('ชื่อ-คะแนน'!$D35="ย้าย","",IF('ชื่อ-คะแนน'!$D35="พัก","",IF(R$6="?",R$6,R$6)))))</f>
        <v/>
      </c>
      <c r="S36" s="811" t="str">
        <f>IF('ชื่อ-คะแนน'!$C35="","",IF('ชื่อ-คะแนน'!$D35="ออก","",IF('ชื่อ-คะแนน'!$D35="ย้าย","",IF('ชื่อ-คะแนน'!$D35="พัก","",IF(S$6="?",S$6,S$6)))))</f>
        <v/>
      </c>
      <c r="T36" s="811" t="str">
        <f>IF('ชื่อ-คะแนน'!$C35="","",IF('ชื่อ-คะแนน'!$D35="ออก","",IF('ชื่อ-คะแนน'!$D35="ย้าย","",IF('ชื่อ-คะแนน'!$D35="พัก","",IF(T$6="?",T$6,T$6)))))</f>
        <v/>
      </c>
      <c r="U36" s="811" t="str">
        <f>IF('ชื่อ-คะแนน'!$C35="","",IF('ชื่อ-คะแนน'!$D35="ออก","",IF('ชื่อ-คะแนน'!$D35="ย้าย","",IF('ชื่อ-คะแนน'!$D35="พัก","",IF(U$6="?",U$6,U$6)))))</f>
        <v/>
      </c>
      <c r="V36" s="812" t="str">
        <f>IF('ชื่อ-คะแนน'!$C35="","",IF('ชื่อ-คะแนน'!$D35="ออก","",IF('ชื่อ-คะแนน'!$D35="ย้าย","",IF('ชื่อ-คะแนน'!$D35="พัก","",IF(V$6="?",V$6,V$6)))))</f>
        <v/>
      </c>
      <c r="W36" s="813"/>
      <c r="X36" s="810" t="str">
        <f>IF('ชื่อ-คะแนน'!$C35="","",IF('ชื่อ-คะแนน'!$D35="ออก","",IF('ชื่อ-คะแนน'!$D35="ย้าย","",IF('ชื่อ-คะแนน'!$D35="พัก","",IF(X$6="?",X$6,X$6)))))</f>
        <v/>
      </c>
      <c r="Y36" s="811" t="str">
        <f>IF('ชื่อ-คะแนน'!$C35="","",IF('ชื่อ-คะแนน'!$D35="ออก","",IF('ชื่อ-คะแนน'!$D35="ย้าย","",IF('ชื่อ-คะแนน'!$D35="พัก","",IF(Y$6="?",Y$6,Y$6)))))</f>
        <v/>
      </c>
      <c r="Z36" s="811" t="str">
        <f>IF('ชื่อ-คะแนน'!$C35="","",IF('ชื่อ-คะแนน'!$D35="ออก","",IF('ชื่อ-คะแนน'!$D35="ย้าย","",IF('ชื่อ-คะแนน'!$D35="พัก","",IF(Z$6="?",Z$6,Z$6)))))</f>
        <v/>
      </c>
      <c r="AA36" s="811" t="str">
        <f>IF('ชื่อ-คะแนน'!$C35="","",IF('ชื่อ-คะแนน'!$D35="ออก","",IF('ชื่อ-คะแนน'!$D35="ย้าย","",IF('ชื่อ-คะแนน'!$D35="พัก","",IF(AA$6="?",AA$6,AA$6)))))</f>
        <v/>
      </c>
      <c r="AB36" s="812" t="str">
        <f>IF('ชื่อ-คะแนน'!$C35="","",IF('ชื่อ-คะแนน'!$D35="ออก","",IF('ชื่อ-คะแนน'!$D35="ย้าย","",IF('ชื่อ-คะแนน'!$D35="พัก","",IF(AB$6="?",AB$6,AB$6)))))</f>
        <v/>
      </c>
      <c r="AC36" s="813"/>
      <c r="AD36" s="810" t="str">
        <f>IF('ชื่อ-คะแนน'!$C35="","",IF('ชื่อ-คะแนน'!$D35="ออก","",IF('ชื่อ-คะแนน'!$D35="ย้าย","",IF('ชื่อ-คะแนน'!$D35="พัก","",IF(AD$6="?",AD$6,AD$6)))))</f>
        <v/>
      </c>
      <c r="AE36" s="811" t="str">
        <f>IF('ชื่อ-คะแนน'!$C35="","",IF('ชื่อ-คะแนน'!$D35="ออก","",IF('ชื่อ-คะแนน'!$D35="ย้าย","",IF('ชื่อ-คะแนน'!$D35="พัก","",IF(AE$6="?",AE$6,AE$6)))))</f>
        <v/>
      </c>
      <c r="AF36" s="811" t="str">
        <f>IF('ชื่อ-คะแนน'!$C35="","",IF('ชื่อ-คะแนน'!$D35="ออก","",IF('ชื่อ-คะแนน'!$D35="ย้าย","",IF('ชื่อ-คะแนน'!$D35="พัก","",IF(AF$6="?",AF$6,AF$6)))))</f>
        <v/>
      </c>
      <c r="AG36" s="811" t="str">
        <f>IF('ชื่อ-คะแนน'!$C35="","",IF('ชื่อ-คะแนน'!$D35="ออก","",IF('ชื่อ-คะแนน'!$D35="ย้าย","",IF('ชื่อ-คะแนน'!$D35="พัก","",IF($AG$6="?",$AG$6,$AG$6)))))</f>
        <v/>
      </c>
      <c r="AH36" s="812" t="str">
        <f>IF('ชื่อ-คะแนน'!$C35="","",IF('ชื่อ-คะแนน'!$D35="ออก","",IF('ชื่อ-คะแนน'!$D35="ย้าย","",IF('ชื่อ-คะแนน'!$D35="พัก","",IF($AH$6="?",$AH$6,$AH$6)))))</f>
        <v/>
      </c>
      <c r="AI36" s="813"/>
      <c r="AJ36" s="810" t="str">
        <f>IF('ชื่อ-คะแนน'!$C35="","",IF('ชื่อ-คะแนน'!$D35="ออก","",IF('ชื่อ-คะแนน'!$D35="ย้าย","",IF('ชื่อ-คะแนน'!$D35="พัก","",IF($AJ$6="?",$AJ$6,$AJ$6)))))</f>
        <v/>
      </c>
      <c r="AK36" s="811" t="str">
        <f>IF('ชื่อ-คะแนน'!$C35="","",IF('ชื่อ-คะแนน'!$D35="ออก","",IF('ชื่อ-คะแนน'!$D35="ย้าย","",IF('ชื่อ-คะแนน'!$D35="พัก","",IF($AK$6="?",$AK$6,$AK$6)))))</f>
        <v/>
      </c>
      <c r="AL36" s="811" t="str">
        <f>IF('ชื่อ-คะแนน'!$C35="","",IF('ชื่อ-คะแนน'!$D35="ออก","",IF('ชื่อ-คะแนน'!$D35="ย้าย","",IF('ชื่อ-คะแนน'!$D35="พัก","",IF($AL$6="?",$AL$6,$AL$6)))))</f>
        <v/>
      </c>
      <c r="AM36" s="811" t="str">
        <f>IF('ชื่อ-คะแนน'!$C35="","",IF('ชื่อ-คะแนน'!$D35="ออก","",IF('ชื่อ-คะแนน'!$D35="ย้าย","",IF('ชื่อ-คะแนน'!$D35="พัก","",IF($AM$6="?",$AM$6,$AM$6)))))</f>
        <v/>
      </c>
      <c r="AN36" s="812" t="str">
        <f>IF('ชื่อ-คะแนน'!$C35="","",IF('ชื่อ-คะแนน'!$D35="ออก","",IF('ชื่อ-คะแนน'!$D35="ย้าย","",IF('ชื่อ-คะแนน'!$D35="พัก","",IF($AN$6="?",$AN$6,$AN$6)))))</f>
        <v/>
      </c>
      <c r="AO36" s="813"/>
      <c r="AP36" s="810" t="str">
        <f>IF('ชื่อ-คะแนน'!$C35="","",IF('ชื่อ-คะแนน'!$D35="ออก","",IF('ชื่อ-คะแนน'!$D35="ย้าย","",IF('ชื่อ-คะแนน'!$D35="พัก","",IF($AP$6="?",$AP$6,$AP$6)))))</f>
        <v/>
      </c>
      <c r="AQ36" s="811" t="str">
        <f>IF('ชื่อ-คะแนน'!$C35="","",IF('ชื่อ-คะแนน'!$D35="ออก","",IF('ชื่อ-คะแนน'!$D35="ย้าย","",IF('ชื่อ-คะแนน'!$D35="พัก","",IF($AQ$6="?",$AQ$6,$AQ$6)))))</f>
        <v/>
      </c>
      <c r="AR36" s="811" t="str">
        <f>IF('ชื่อ-คะแนน'!$C35="","",IF('ชื่อ-คะแนน'!$D35="ออก","",IF('ชื่อ-คะแนน'!$D35="ย้าย","",IF('ชื่อ-คะแนน'!$D35="พัก","",IF($AR$6="?",$AR$6,$AR$6)))))</f>
        <v/>
      </c>
      <c r="AS36" s="811" t="str">
        <f>IF('ชื่อ-คะแนน'!$C35="","",IF('ชื่อ-คะแนน'!$D35="ออก","",IF('ชื่อ-คะแนน'!$D35="ย้าย","",IF('ชื่อ-คะแนน'!$D35="พัก","",IF($AS$6="?",$AS$6,$AS$6)))))</f>
        <v/>
      </c>
      <c r="AT36" s="812" t="str">
        <f>IF('ชื่อ-คะแนน'!$C35="","",IF('ชื่อ-คะแนน'!$D35="ออก","",IF('ชื่อ-คะแนน'!$D35="ย้าย","",IF('ชื่อ-คะแนน'!$D35="พัก","",IF($AT$6="?",$AT$6,$AT$6)))))</f>
        <v/>
      </c>
      <c r="AU36" s="813"/>
      <c r="AV36" s="810" t="str">
        <f>IF('ชื่อ-คะแนน'!$C35="","",IF('ชื่อ-คะแนน'!$D35="ออก","",IF('ชื่อ-คะแนน'!$D35="ย้าย","",IF('ชื่อ-คะแนน'!$D35="พัก","",IF($AV$6="?",$AV$6,$AV$6)))))</f>
        <v/>
      </c>
      <c r="AW36" s="811" t="str">
        <f>IF('ชื่อ-คะแนน'!$C35="","",IF('ชื่อ-คะแนน'!$D35="ออก","",IF('ชื่อ-คะแนน'!$D35="ย้าย","",IF('ชื่อ-คะแนน'!$D35="พัก","",IF($AW$6="?",$AW$6,$AW$6)))))</f>
        <v/>
      </c>
      <c r="AX36" s="811" t="str">
        <f>IF('ชื่อ-คะแนน'!$C35="","",IF('ชื่อ-คะแนน'!$D35="ออก","",IF('ชื่อ-คะแนน'!$D35="ย้าย","",IF('ชื่อ-คะแนน'!$D35="พัก","",IF($AX$6="?",$AX$6,$AX$6)))))</f>
        <v/>
      </c>
      <c r="AY36" s="811" t="str">
        <f>IF('ชื่อ-คะแนน'!$C35="","",IF('ชื่อ-คะแนน'!$D35="ออก","",IF('ชื่อ-คะแนน'!$D35="ย้าย","",IF('ชื่อ-คะแนน'!$D35="พัก","",IF($AY$6="?",$AY$6,$AY$6)))))</f>
        <v/>
      </c>
      <c r="AZ36" s="812" t="str">
        <f>IF('ชื่อ-คะแนน'!$C35="","",IF('ชื่อ-คะแนน'!$D35="ออก","",IF('ชื่อ-คะแนน'!$D35="ย้าย","",IF('ชื่อ-คะแนน'!$D35="พัก","",IF($AZ$6="?",$AZ$6,$AZ$6)))))</f>
        <v/>
      </c>
      <c r="BA36" s="813"/>
      <c r="BB36" s="1422" t="str">
        <f>IF('ชื่อ-คะแนน'!$C35="","",IF('ชื่อ-คะแนน'!$D35="ออก","",IF('ชื่อ-คะแนน'!$D35="ย้าย","",IF('ชื่อ-คะแนน'!$D35="พัก","",IF($BB$6="?",$BB$6,$BB$6)))))</f>
        <v/>
      </c>
      <c r="BC36" s="1423" t="str">
        <f>IF('ชื่อ-คะแนน'!$C35="","",IF('ชื่อ-คะแนน'!$D35="ออก","",IF('ชื่อ-คะแนน'!$D35="ย้าย","",IF('ชื่อ-คะแนน'!$D35="พัก","",IF($BC$6="?",$BC$6,$BC$6)))))</f>
        <v/>
      </c>
      <c r="BD36" s="1423" t="str">
        <f>IF('ชื่อ-คะแนน'!$C35="","",IF('ชื่อ-คะแนน'!$D35="ออก","",IF('ชื่อ-คะแนน'!$D35="ย้าย","",IF('ชื่อ-คะแนน'!$D35="พัก","",IF($BD$6="?",$BD$6,$BD$6)))))</f>
        <v/>
      </c>
      <c r="BE36" s="1423" t="str">
        <f>IF('ชื่อ-คะแนน'!$C35="","",IF('ชื่อ-คะแนน'!$D35="ออก","",IF('ชื่อ-คะแนน'!$D35="ย้าย","",IF('ชื่อ-คะแนน'!$D35="พัก","",IF($BE$6="?",$BE$6,$BE$6)))))</f>
        <v/>
      </c>
      <c r="BF36" s="1424" t="str">
        <f>IF('ชื่อ-คะแนน'!$C35="","",IF('ชื่อ-คะแนน'!$D35="ออก","",IF('ชื่อ-คะแนน'!$D35="ย้าย","",IF('ชื่อ-คะแนน'!$D35="พัก","",IF($BF$6="?",$BF$6,$BF$6)))))</f>
        <v/>
      </c>
      <c r="BG36" s="813"/>
      <c r="BH36" s="814" t="str">
        <f>IF('ชื่อ-คะแนน'!$C35="","",IF('ชื่อ-คะแนน'!$D35="ออก","",IF('ชื่อ-คะแนน'!$D35="ย้าย","",IF('ชื่อ-คะแนน'!$D35="พัก","",IF($BH$6="?",$BH$6,$BH$6)))))</f>
        <v/>
      </c>
      <c r="BI36" s="815" t="str">
        <f>IF('ชื่อ-คะแนน'!$C35="","",IF('ชื่อ-คะแนน'!$D35="ออก","",IF('ชื่อ-คะแนน'!$D35="ย้าย","",IF('ชื่อ-คะแนน'!$D35="พัก","",IF($BI$6="?",$BI$6,$BI$6)))))</f>
        <v/>
      </c>
      <c r="BJ36" s="815" t="str">
        <f>IF('ชื่อ-คะแนน'!$C35="","",IF('ชื่อ-คะแนน'!$D35="ออก","",IF('ชื่อ-คะแนน'!$D35="ย้าย","",IF('ชื่อ-คะแนน'!$D35="พัก","",IF($BJ$6="?",$BJ$6,$BJ$6)))))</f>
        <v/>
      </c>
      <c r="BK36" s="815" t="str">
        <f>IF('ชื่อ-คะแนน'!$C35="","",IF('ชื่อ-คะแนน'!$D35="ออก","",IF('ชื่อ-คะแนน'!$D35="ย้าย","",IF('ชื่อ-คะแนน'!$D35="พัก","",IF($BK$6="?",$BK$6,$BK$6)))))</f>
        <v/>
      </c>
      <c r="BL36" s="816" t="str">
        <f>IF('ชื่อ-คะแนน'!$C35="","",IF('ชื่อ-คะแนน'!$D35="ออก","",IF('ชื่อ-คะแนน'!$D35="ย้าย","",IF('ชื่อ-คะแนน'!$D35="พัก","",IF($BL$6="?",$BL$6,$BL$6)))))</f>
        <v/>
      </c>
      <c r="BM36" s="813"/>
      <c r="BN36" s="810" t="str">
        <f>IF('ชื่อ-คะแนน'!$C35="","",IF('ชื่อ-คะแนน'!$D35="ออก","",IF('ชื่อ-คะแนน'!$D35="ย้าย","",IF('ชื่อ-คะแนน'!$D35="พัก","",IF($BN$6="?",$BN$6,$BN$6)))))</f>
        <v/>
      </c>
      <c r="BO36" s="811" t="str">
        <f>IF('ชื่อ-คะแนน'!$C35="","",IF('ชื่อ-คะแนน'!$D35="ออก","",IF('ชื่อ-คะแนน'!$D35="ย้าย","",IF('ชื่อ-คะแนน'!$D35="พัก","",IF($BO$6="?",$BO$6,$BO$6)))))</f>
        <v/>
      </c>
      <c r="BP36" s="811" t="str">
        <f>IF('ชื่อ-คะแนน'!$C35="","",IF('ชื่อ-คะแนน'!$D35="ออก","",IF('ชื่อ-คะแนน'!$D35="ย้าย","",IF('ชื่อ-คะแนน'!$D35="พัก","",IF($BP$6="?",$BP$6,$BP$6)))))</f>
        <v/>
      </c>
      <c r="BQ36" s="811" t="str">
        <f>IF('ชื่อ-คะแนน'!$C35="","",IF('ชื่อ-คะแนน'!$D35="ออก","",IF('ชื่อ-คะแนน'!$D35="ย้าย","",IF('ชื่อ-คะแนน'!$D35="พัก","",IF($BQ$6="?",$BQ$6,$BQ$6)))))</f>
        <v/>
      </c>
      <c r="BR36" s="812" t="str">
        <f>IF('ชื่อ-คะแนน'!$C35="","",IF('ชื่อ-คะแนน'!$D35="ออก","",IF('ชื่อ-คะแนน'!$D35="ย้าย","",IF('ชื่อ-คะแนน'!$D35="พัก","",IF($BR$6="?",$BR$6,$BR$6)))))</f>
        <v/>
      </c>
      <c r="BS36" s="813"/>
      <c r="BT36" s="810" t="str">
        <f>IF('ชื่อ-คะแนน'!$C35="","",IF('ชื่อ-คะแนน'!$D35="ออก","",IF('ชื่อ-คะแนน'!$D35="ย้าย","",IF('ชื่อ-คะแนน'!$D35="พัก","",IF($BT$6="?",$BT$6,$BT$6)))))</f>
        <v/>
      </c>
      <c r="BU36" s="811" t="str">
        <f>IF('ชื่อ-คะแนน'!$C35="","",IF('ชื่อ-คะแนน'!$D35="ออก","",IF('ชื่อ-คะแนน'!$D35="ย้าย","",IF('ชื่อ-คะแนน'!$D35="พัก","",IF($BU$6="?",$BU$6,$BU$6)))))</f>
        <v/>
      </c>
      <c r="BV36" s="811" t="str">
        <f>IF('ชื่อ-คะแนน'!$C35="","",IF('ชื่อ-คะแนน'!$D35="ออก","",IF('ชื่อ-คะแนน'!$D35="ย้าย","",IF('ชื่อ-คะแนน'!$D35="พัก","",IF($BV$6="?",$BV$6,$BV$6)))))</f>
        <v/>
      </c>
      <c r="BW36" s="811" t="str">
        <f>IF('ชื่อ-คะแนน'!$C35="","",IF('ชื่อ-คะแนน'!$D35="ออก","",IF('ชื่อ-คะแนน'!$D35="ย้าย","",IF('ชื่อ-คะแนน'!$D35="พัก","",IF($BW$6="?",$BW$6,$BW$6)))))</f>
        <v/>
      </c>
      <c r="BX36" s="812" t="str">
        <f>IF('ชื่อ-คะแนน'!$C35="","",IF('ชื่อ-คะแนน'!$D35="ออก","",IF('ชื่อ-คะแนน'!$D35="ย้าย","",IF('ชื่อ-คะแนน'!$D35="พัก","",IF($BX$6="?",$BX$6,$BX$6)))))</f>
        <v/>
      </c>
      <c r="BY36" s="813"/>
      <c r="BZ36" s="810" t="str">
        <f>IF('ชื่อ-คะแนน'!$C35="","",IF('ชื่อ-คะแนน'!$D35="ออก","",IF('ชื่อ-คะแนน'!$D35="ย้าย","",IF('ชื่อ-คะแนน'!$D35="พัก","",IF($BZ$6="?",$BZ$6,$BZ$6)))))</f>
        <v/>
      </c>
      <c r="CA36" s="811" t="str">
        <f>IF('ชื่อ-คะแนน'!$C35="","",IF('ชื่อ-คะแนน'!$D35="ออก","",IF('ชื่อ-คะแนน'!$D35="ย้าย","",IF('ชื่อ-คะแนน'!$D35="พัก","",IF($CA$6="?",$CA$6,$CA$6)))))</f>
        <v/>
      </c>
      <c r="CB36" s="811" t="str">
        <f>IF('ชื่อ-คะแนน'!$C35="","",IF('ชื่อ-คะแนน'!$D35="ออก","",IF('ชื่อ-คะแนน'!$D35="ย้าย","",IF('ชื่อ-คะแนน'!$D35="พัก","",IF($CB$6="?",$CB$6,$CB$6)))))</f>
        <v/>
      </c>
      <c r="CC36" s="811" t="str">
        <f>IF('ชื่อ-คะแนน'!$C35="","",IF('ชื่อ-คะแนน'!$D35="ออก","",IF('ชื่อ-คะแนน'!$D35="ย้าย","",IF('ชื่อ-คะแนน'!$D35="พัก","",IF($CC$6="?",$CC$6,$CC$6)))))</f>
        <v/>
      </c>
      <c r="CD36" s="812" t="str">
        <f>IF('ชื่อ-คะแนน'!$C35="","",IF('ชื่อ-คะแนน'!$D35="ออก","",IF('ชื่อ-คะแนน'!$D35="ย้าย","",IF('ชื่อ-คะแนน'!$D35="พัก","",IF($CD$6="?",$CD$6,$CD$6)))))</f>
        <v/>
      </c>
      <c r="CE36" s="813"/>
      <c r="CF36" s="810" t="str">
        <f>IF('ชื่อ-คะแนน'!$C35="","",IF('ชื่อ-คะแนน'!$D35="ออก","",IF('ชื่อ-คะแนน'!$D35="ย้าย","",IF('ชื่อ-คะแนน'!$D35="พัก","",IF($CF$6="?",$CF$6,$CF$6)))))</f>
        <v/>
      </c>
      <c r="CG36" s="811" t="str">
        <f>IF('ชื่อ-คะแนน'!$C35="","",IF('ชื่อ-คะแนน'!$D35="ออก","",IF('ชื่อ-คะแนน'!$D35="ย้าย","",IF('ชื่อ-คะแนน'!$D35="พัก","",IF($CG$6="?",$CG$6,$CG$6)))))</f>
        <v/>
      </c>
      <c r="CH36" s="811" t="str">
        <f>IF('ชื่อ-คะแนน'!$C35="","",IF('ชื่อ-คะแนน'!$D35="ออก","",IF('ชื่อ-คะแนน'!$D35="ย้าย","",IF('ชื่อ-คะแนน'!$D35="พัก","",IF($CH$6="?",$CH$6,$CH$6)))))</f>
        <v/>
      </c>
      <c r="CI36" s="811" t="str">
        <f>IF('ชื่อ-คะแนน'!$C35="","",IF('ชื่อ-คะแนน'!$D35="ออก","",IF('ชื่อ-คะแนน'!$D35="ย้าย","",IF('ชื่อ-คะแนน'!$D35="พัก","",IF($CI$6="?",$CI$6,$CI$6)))))</f>
        <v/>
      </c>
      <c r="CJ36" s="812" t="str">
        <f>IF('ชื่อ-คะแนน'!$C35="","",IF('ชื่อ-คะแนน'!$D35="ออก","",IF('ชื่อ-คะแนน'!$D35="ย้าย","",IF('ชื่อ-คะแนน'!$D35="พัก","",IF($CJ$6="?",$CJ$6,$CJ$6)))))</f>
        <v/>
      </c>
      <c r="CK36" s="813"/>
      <c r="CL36" s="810" t="str">
        <f>IF('ชื่อ-คะแนน'!$C35="","",IF('ชื่อ-คะแนน'!$D35="ออก","",IF('ชื่อ-คะแนน'!$D35="ย้าย","",IF('ชื่อ-คะแนน'!$D35="พัก","",IF($CL$6="?",$CL$6,$CL$6)))))</f>
        <v/>
      </c>
      <c r="CM36" s="811" t="str">
        <f>IF('ชื่อ-คะแนน'!$C35="","",IF('ชื่อ-คะแนน'!$D35="ออก","",IF('ชื่อ-คะแนน'!$D35="ย้าย","",IF('ชื่อ-คะแนน'!$D35="พัก","",IF($CM$6="?",$CM$6,$CM$6)))))</f>
        <v/>
      </c>
      <c r="CN36" s="811" t="str">
        <f>IF('ชื่อ-คะแนน'!$C35="","",IF('ชื่อ-คะแนน'!$D35="ออก","",IF('ชื่อ-คะแนน'!$D35="ย้าย","",IF('ชื่อ-คะแนน'!$D35="พัก","",IF($CN$6="?",$CN$6,$CN$6)))))</f>
        <v/>
      </c>
      <c r="CO36" s="811" t="str">
        <f>IF('ชื่อ-คะแนน'!$C35="","",IF('ชื่อ-คะแนน'!$D35="ออก","",IF('ชื่อ-คะแนน'!$D35="ย้าย","",IF('ชื่อ-คะแนน'!$D35="พัก","",IF($CO$6="?",$CO$6,$CO$6)))))</f>
        <v/>
      </c>
      <c r="CP36" s="812" t="str">
        <f>IF('ชื่อ-คะแนน'!$C35="","",IF('ชื่อ-คะแนน'!$D35="ออก","",IF('ชื่อ-คะแนน'!$D35="ย้าย","",IF('ชื่อ-คะแนน'!$D35="พัก","",IF($CP$6="?",$CP$6,$CP$6)))))</f>
        <v/>
      </c>
      <c r="CQ36" s="813"/>
      <c r="CR36" s="810" t="str">
        <f>IF('ชื่อ-คะแนน'!$C35="","",IF('ชื่อ-คะแนน'!$D35="ออก","",IF('ชื่อ-คะแนน'!$D35="ย้าย","",IF('ชื่อ-คะแนน'!$D35="พัก","",IF($CR$6="?",$CR$6,$CR$6)))))</f>
        <v/>
      </c>
      <c r="CS36" s="811" t="str">
        <f>IF('ชื่อ-คะแนน'!$C35="","",IF('ชื่อ-คะแนน'!$D35="ออก","",IF('ชื่อ-คะแนน'!$D35="ย้าย","",IF('ชื่อ-คะแนน'!$D35="พัก","",IF($CS$6="?",$CS$6,$CS$6)))))</f>
        <v/>
      </c>
      <c r="CT36" s="811" t="str">
        <f>IF('ชื่อ-คะแนน'!$C35="","",IF('ชื่อ-คะแนน'!$D35="ออก","",IF('ชื่อ-คะแนน'!$D35="ย้าย","",IF('ชื่อ-คะแนน'!$D35="พัก","",IF($CT$6="?",$CT$6,$CT$6)))))</f>
        <v/>
      </c>
      <c r="CU36" s="811" t="str">
        <f>IF('ชื่อ-คะแนน'!$C35="","",IF('ชื่อ-คะแนน'!$D35="ออก","",IF('ชื่อ-คะแนน'!$D35="ย้าย","",IF('ชื่อ-คะแนน'!$D35="พัก","",IF($CU$6="?",$CU$6,$CU$6)))))</f>
        <v/>
      </c>
      <c r="CV36" s="812" t="str">
        <f>IF('ชื่อ-คะแนน'!$C35="","",IF('ชื่อ-คะแนน'!$D35="ออก","",IF('ชื่อ-คะแนน'!$D35="ย้าย","",IF('ชื่อ-คะแนน'!$D35="พัก","",IF($CV$6="?",$CV$6,$CV$6)))))</f>
        <v/>
      </c>
      <c r="CW36" s="813"/>
      <c r="CX36" s="810" t="str">
        <f>IF('ชื่อ-คะแนน'!$C35="","",IF('ชื่อ-คะแนน'!$D35="ออก","",IF('ชื่อ-คะแนน'!$D35="ย้าย","",IF('ชื่อ-คะแนน'!$D35="พัก","",IF($CX$6="?",$CX$6,$CX$6)))))</f>
        <v/>
      </c>
      <c r="CY36" s="811" t="str">
        <f>IF('ชื่อ-คะแนน'!$C35="","",IF('ชื่อ-คะแนน'!$D35="ออก","",IF('ชื่อ-คะแนน'!$D35="ย้าย","",IF('ชื่อ-คะแนน'!$D35="พัก","",IF($CY$6="?",$CY$6,$CY$6)))))</f>
        <v/>
      </c>
      <c r="CZ36" s="811" t="str">
        <f>IF('ชื่อ-คะแนน'!$C35="","",IF('ชื่อ-คะแนน'!$D35="ออก","",IF('ชื่อ-คะแนน'!$D35="ย้าย","",IF('ชื่อ-คะแนน'!$D35="พัก","",IF($CZ$6="?",$CZ$6,$CZ$6)))))</f>
        <v/>
      </c>
      <c r="DA36" s="811" t="str">
        <f>IF('ชื่อ-คะแนน'!$C35="","",IF('ชื่อ-คะแนน'!$D35="ออก","",IF('ชื่อ-คะแนน'!$D35="ย้าย","",IF('ชื่อ-คะแนน'!$D35="พัก","",IF($DA$6="?",$DA$6,$DA$6)))))</f>
        <v/>
      </c>
      <c r="DB36" s="812" t="str">
        <f>IF('ชื่อ-คะแนน'!$C35="","",IF('ชื่อ-คะแนน'!$D35="ออก","",IF('ชื่อ-คะแนน'!$D35="ย้าย","",IF('ชื่อ-คะแนน'!$D35="พัก","",IF($DB$6="?",$DB$6,$DB$6)))))</f>
        <v/>
      </c>
      <c r="DC36" s="813"/>
      <c r="DD36" s="1422" t="str">
        <f>IF('ชื่อ-คะแนน'!$C35="","",IF('ชื่อ-คะแนน'!$D35="ออก","",IF('ชื่อ-คะแนน'!$D35="ย้าย","",IF('ชื่อ-คะแนน'!$D35="พัก","",IF($DD$6="?",$DD$6,$DD$6)))))</f>
        <v/>
      </c>
      <c r="DE36" s="1423" t="str">
        <f>IF('ชื่อ-คะแนน'!$C35="","",IF('ชื่อ-คะแนน'!$D35="ออก","",IF('ชื่อ-คะแนน'!$D35="ย้าย","",IF('ชื่อ-คะแนน'!$D35="พัก","",IF($DE$6="?",$DE$6,$DE$6)))))</f>
        <v/>
      </c>
      <c r="DF36" s="1423" t="str">
        <f>IF('ชื่อ-คะแนน'!$C35="","",IF('ชื่อ-คะแนน'!$D35="ออก","",IF('ชื่อ-คะแนน'!$D35="ย้าย","",IF('ชื่อ-คะแนน'!$D35="พัก","",IF($DF$6="?",$DF$6,$DF$6)))))</f>
        <v/>
      </c>
      <c r="DG36" s="1423" t="str">
        <f>IF('ชื่อ-คะแนน'!$C35="","",IF('ชื่อ-คะแนน'!$D35="ออก","",IF('ชื่อ-คะแนน'!$D35="ย้าย","",IF('ชื่อ-คะแนน'!$D35="พัก","",IF($DG$6="?",$DG$6,$DG$6)))))</f>
        <v/>
      </c>
      <c r="DH36" s="1424" t="str">
        <f>IF('ชื่อ-คะแนน'!$C35="","",IF('ชื่อ-คะแนน'!$D35="ออก","",IF('ชื่อ-คะแนน'!$D35="ย้าย","",IF('ชื่อ-คะแนน'!$D35="พัก","",IF($DH$6="?",$DH$6,$DH$6)))))</f>
        <v/>
      </c>
      <c r="DI36" s="813"/>
      <c r="DJ36" s="810" t="str">
        <f>IF('ชื่อ-คะแนน'!$C35="","",IF('ชื่อ-คะแนน'!$D35="ออก","",IF('ชื่อ-คะแนน'!$D35="ย้าย","",IF('ชื่อ-คะแนน'!$D35="พัก","",IF($DJ$6="?",$DJ$6,$DJ$6)))))</f>
        <v/>
      </c>
      <c r="DK36" s="811" t="str">
        <f>IF('ชื่อ-คะแนน'!$C35="","",IF('ชื่อ-คะแนน'!$D35="ออก","",IF('ชื่อ-คะแนน'!$D35="ย้าย","",IF('ชื่อ-คะแนน'!$D35="พัก","",IF($DK$6="?",$DK$6,$DK$6)))))</f>
        <v/>
      </c>
      <c r="DL36" s="811" t="str">
        <f>IF('ชื่อ-คะแนน'!$C35="","",IF('ชื่อ-คะแนน'!$D35="ออก","",IF('ชื่อ-คะแนน'!$D35="ย้าย","",IF('ชื่อ-คะแนน'!$D35="พัก","",IF($DL$6="?",$DL$6,$DL$6)))))</f>
        <v/>
      </c>
      <c r="DM36" s="811" t="str">
        <f>IF('ชื่อ-คะแนน'!$C35="","",IF('ชื่อ-คะแนน'!$D35="ออก","",IF('ชื่อ-คะแนน'!$D35="ย้าย","",IF('ชื่อ-คะแนน'!$D35="พัก","",IF($DM$6="?",$DM$6,$DM$6)))))</f>
        <v/>
      </c>
      <c r="DN36" s="812" t="str">
        <f>IF('ชื่อ-คะแนน'!$C35="","",IF('ชื่อ-คะแนน'!$D35="ออก","",IF('ชื่อ-คะแนน'!$D35="ย้าย","",IF('ชื่อ-คะแนน'!$D35="พัก","",IF($DN$6="?",$DN$6,$DN$6)))))</f>
        <v/>
      </c>
      <c r="DO36" s="813"/>
      <c r="DP36" s="814" t="str">
        <f>IF('ชื่อ-คะแนน'!$C35="","",IF('ชื่อ-คะแนน'!$D35="ออก","",IF('ชื่อ-คะแนน'!$D35="ย้าย","",IF('ชื่อ-คะแนน'!$D35="พัก","",IF($DP$6="?",$DP$6,$DP$6)))))</f>
        <v/>
      </c>
      <c r="DQ36" s="815" t="str">
        <f>IF('ชื่อ-คะแนน'!$C35="","",IF('ชื่อ-คะแนน'!$D35="ออก","",IF('ชื่อ-คะแนน'!$D35="ย้าย","",IF('ชื่อ-คะแนน'!$D35="พัก","",IF($DQ$6="?",$DQ$6,$DQ$6)))))</f>
        <v/>
      </c>
      <c r="DR36" s="815" t="str">
        <f>IF('ชื่อ-คะแนน'!$C35="","",IF('ชื่อ-คะแนน'!$D35="ออก","",IF('ชื่อ-คะแนน'!$D35="ย้าย","",IF('ชื่อ-คะแนน'!$D35="พัก","",IF($DR$6="?",$DR$6,$DR$6)))))</f>
        <v/>
      </c>
      <c r="DS36" s="815" t="str">
        <f>IF('ชื่อ-คะแนน'!$C35="","",IF('ชื่อ-คะแนน'!$D35="ออก","",IF('ชื่อ-คะแนน'!$D35="ย้าย","",IF('ชื่อ-คะแนน'!$D35="พัก","",IF($DS$6="?",$DS$6,$DS$6)))))</f>
        <v/>
      </c>
      <c r="DT36" s="816" t="str">
        <f>IF('ชื่อ-คะแนน'!$C35="","",IF('ชื่อ-คะแนน'!$D35="ออก","",IF('ชื่อ-คะแนน'!$D35="ย้าย","",IF('ชื่อ-คะแนน'!$D35="พัก","",IF($DT$6="?",$DT$6,$DT$6)))))</f>
        <v/>
      </c>
      <c r="DU36" s="813"/>
      <c r="DV36" s="810" t="str">
        <f>IF('ชื่อ-คะแนน'!$C35="","",IF('ชื่อ-คะแนน'!$D35="ออก","",IF('ชื่อ-คะแนน'!$D35="ย้าย","",IF('ชื่อ-คะแนน'!$D35="พัก","",IF($DV$6="?",$DV$6,$DV$6)))))</f>
        <v/>
      </c>
      <c r="DW36" s="811" t="str">
        <f>IF('ชื่อ-คะแนน'!$C35="","",IF('ชื่อ-คะแนน'!$D35="ออก","",IF('ชื่อ-คะแนน'!$D35="ย้าย","",IF('ชื่อ-คะแนน'!$D35="พัก","",IF($DW$6="?",$DW$6,$DW$6)))))</f>
        <v/>
      </c>
      <c r="DX36" s="811" t="str">
        <f>IF('ชื่อ-คะแนน'!$C35="","",IF('ชื่อ-คะแนน'!$D35="ออก","",IF('ชื่อ-คะแนน'!$D35="ย้าย","",IF('ชื่อ-คะแนน'!$D35="พัก","",IF($DX$6="?",$DX$6,$DX$6)))))</f>
        <v/>
      </c>
      <c r="DY36" s="811" t="str">
        <f>IF('ชื่อ-คะแนน'!$C35="","",IF('ชื่อ-คะแนน'!$D35="ออก","",IF('ชื่อ-คะแนน'!$D35="ย้าย","",IF('ชื่อ-คะแนน'!$D35="พัก","",IF($DY$6="?",$DY$6,$DY$6)))))</f>
        <v/>
      </c>
      <c r="DZ36" s="812" t="str">
        <f>IF('ชื่อ-คะแนน'!$C35="","",IF('ชื่อ-คะแนน'!$D35="ออก","",IF('ชื่อ-คะแนน'!$D35="ย้าย","",IF('ชื่อ-คะแนน'!$D35="พัก","",IF($DZ$6="?",$DZ$6,$DZ$6)))))</f>
        <v/>
      </c>
      <c r="EA36" s="813"/>
      <c r="EB36" s="810" t="str">
        <f>IF('ชื่อ-คะแนน'!$C35="","",IF('ชื่อ-คะแนน'!$D35="ออก","",IF('ชื่อ-คะแนน'!$D35="ย้าย","",IF('ชื่อ-คะแนน'!$D35="พัก","",IF($EB$6="?",$EB$6,$EB$6)))))</f>
        <v/>
      </c>
      <c r="EC36" s="811" t="str">
        <f>IF('ชื่อ-คะแนน'!$C35="","",IF('ชื่อ-คะแนน'!$D35="ออก","",IF('ชื่อ-คะแนน'!$D35="ย้าย","",IF('ชื่อ-คะแนน'!$D35="พัก","",IF($EC$6="?",$EC$6,$EC$6)))))</f>
        <v/>
      </c>
      <c r="ED36" s="811" t="str">
        <f>IF('ชื่อ-คะแนน'!$C35="","",IF('ชื่อ-คะแนน'!$D35="ออก","",IF('ชื่อ-คะแนน'!$D35="ย้าย","",IF('ชื่อ-คะแนน'!$D35="พัก","",IF($ED$6="?",$ED$6,$ED$6)))))</f>
        <v/>
      </c>
      <c r="EE36" s="811" t="str">
        <f>IF('ชื่อ-คะแนน'!$C35="","",IF('ชื่อ-คะแนน'!$D35="ออก","",IF('ชื่อ-คะแนน'!$D35="ย้าย","",IF('ชื่อ-คะแนน'!$D35="พัก","",IF($EE$6="?",$EE$6,$EE$6)))))</f>
        <v/>
      </c>
      <c r="EF36" s="812" t="str">
        <f>IF('ชื่อ-คะแนน'!$C35="","",IF('ชื่อ-คะแนน'!$D35="ออก","",IF('ชื่อ-คะแนน'!$D35="ย้าย","",IF('ชื่อ-คะแนน'!$D35="พัก","",IF($EF$6="?",$EF$6,$EF$6)))))</f>
        <v/>
      </c>
      <c r="EG36" s="817"/>
      <c r="EH36" s="818" t="str">
        <f>IF('ชื่อ-คะแนน'!C35="","",COUNTIF(E36:DZ36,"ป")+COUNTIF(E36:DZ36,"ล")+COUNTIF(E36:DZ36,"ข")+COUNTIF(E36:DZ36,"ร")+COUNTIF(E36:DZ36,"อ")+COUNTIF(E36:DZ36,"ก")+COUNTIF(E36:DZ36,"ฟ")+COUNTIF(E36:DZ36,"ด")+COUNTIF(E36:DZ36,"ย"))&amp;IF('ชื่อ-คะแนน'!C35="","","/")&amp;IF('ชื่อ-คะแนน'!C35="","",SUM($F$6:$DZ$6)-SUM(F36:DZ36))</f>
        <v/>
      </c>
      <c r="EI36" s="819" t="str">
        <f>IF('ชื่อ-คะแนน'!C35="","",COUNTIF(F36:EF36,"/")+SUM(F36:EF36))</f>
        <v/>
      </c>
      <c r="EJ36" s="758"/>
      <c r="EK36" s="778" t="str">
        <f>IF('ชื่อ-คะแนน'!C35="","",IF(EI36=0,"",IF(EI36&gt;$EI$3-$EI$4,"-",$EI$3-$EI$4-EI36)))</f>
        <v/>
      </c>
      <c r="EL36" s="760" t="str">
        <f>IF('ชื่อ-คะแนน'!C35="","",IF(EI36=0,"",(EI36/$EI$3)*100))</f>
        <v/>
      </c>
      <c r="EM36" s="806" t="str">
        <f t="shared" si="1"/>
        <v>-</v>
      </c>
      <c r="EN36" s="807" t="str">
        <f t="shared" si="2"/>
        <v>-</v>
      </c>
    </row>
    <row r="37" spans="1:144" s="141" customFormat="1" ht="18" customHeight="1" thickBot="1" x14ac:dyDescent="0.55000000000000004">
      <c r="A37" s="112" t="str">
        <f>'ชื่อ-คะแนน'!A36</f>
        <v/>
      </c>
      <c r="B37" s="794">
        <f>'ชื่อ-คะแนน'!B36</f>
        <v>0</v>
      </c>
      <c r="C37" s="1311">
        <f>'ชื่อ-คะแนน'!C36</f>
        <v>0</v>
      </c>
      <c r="D37" s="780" t="str">
        <f>'ชื่อ-คะแนน'!D36</f>
        <v/>
      </c>
      <c r="E37" s="781" t="str">
        <f>'ชื่อ-คะแนน'!E36</f>
        <v/>
      </c>
      <c r="F37" s="782" t="str">
        <f>IF('ชื่อ-คะแนน'!$C36="","",IF('ชื่อ-คะแนน'!$D36="ออก","",IF('ชื่อ-คะแนน'!$D36="ย้าย","",IF('ชื่อ-คะแนน'!$D36="พัก","",IF(F$6="?",F$6,F$6)))))</f>
        <v/>
      </c>
      <c r="G37" s="783" t="str">
        <f>IF('ชื่อ-คะแนน'!C36="","",IF('ชื่อ-คะแนน'!$D36="ออก","",IF('ชื่อ-คะแนน'!$D36="ย้าย","",IF('ชื่อ-คะแนน'!$D36="พัก","",IF(G$6="?",G$6,G$6)))))</f>
        <v/>
      </c>
      <c r="H37" s="783" t="str">
        <f>IF('ชื่อ-คะแนน'!C36="","",IF('ชื่อ-คะแนน'!$D36="ออก","",IF('ชื่อ-คะแนน'!$D36="ย้าย","",IF('ชื่อ-คะแนน'!$D36="พัก","",IF(H$6="?",H$6,H$6)))))</f>
        <v/>
      </c>
      <c r="I37" s="783" t="str">
        <f>IF('ชื่อ-คะแนน'!G36="","",IF('ชื่อ-คะแนน'!$D36="ออก","",IF('ชื่อ-คะแนน'!$D36="ย้าย","",IF('ชื่อ-คะแนน'!$D36="พัก","",IF(I$6="?",I$6,$I$6)))))</f>
        <v/>
      </c>
      <c r="J37" s="784" t="str">
        <f>IF('ชื่อ-คะแนน'!$C36="","",IF('ชื่อ-คะแนน'!$D36="ออก","",IF('ชื่อ-คะแนน'!$D36="ย้าย","",IF('ชื่อ-คะแนน'!$D36="พัก","",IF(J$6="?",J$6,J$6)))))</f>
        <v/>
      </c>
      <c r="K37" s="785"/>
      <c r="L37" s="782" t="str">
        <f>IF('ชื่อ-คะแนน'!$C36="","",IF('ชื่อ-คะแนน'!$D36="ออก","",IF('ชื่อ-คะแนน'!$D36="ย้าย","",IF('ชื่อ-คะแนน'!$D36="พัก","",IF(L$6="?",L$6,L$6)))))</f>
        <v/>
      </c>
      <c r="M37" s="783" t="str">
        <f>IF('ชื่อ-คะแนน'!$C36="","",IF('ชื่อ-คะแนน'!$D36="ออก","",IF('ชื่อ-คะแนน'!$D36="ย้าย","",IF('ชื่อ-คะแนน'!$D36="พัก","",IF(M$6="?",M$6,M$6)))))</f>
        <v/>
      </c>
      <c r="N37" s="783" t="str">
        <f>IF('ชื่อ-คะแนน'!$C36="","",IF('ชื่อ-คะแนน'!$D36="ออก","",IF('ชื่อ-คะแนน'!$D36="ย้าย","",IF('ชื่อ-คะแนน'!$D36="พัก","",IF(N$6="?",N$6,N$6)))))</f>
        <v/>
      </c>
      <c r="O37" s="783" t="str">
        <f>IF('ชื่อ-คะแนน'!$C36="","",IF('ชื่อ-คะแนน'!$D36="ออก","",IF('ชื่อ-คะแนน'!$D36="ย้าย","",IF('ชื่อ-คะแนน'!$D36="พัก","",IF(O$6="?",O$6,O$6)))))</f>
        <v/>
      </c>
      <c r="P37" s="784" t="str">
        <f>IF('ชื่อ-คะแนน'!$C36="","",IF('ชื่อ-คะแนน'!$D36="ออก","",IF('ชื่อ-คะแนน'!$D36="ย้าย","",IF('ชื่อ-คะแนน'!$D36="พัก","",IF(P$6="?",P$6,P$6)))))</f>
        <v/>
      </c>
      <c r="Q37" s="785"/>
      <c r="R37" s="782" t="str">
        <f>IF('ชื่อ-คะแนน'!$C36="","",IF('ชื่อ-คะแนน'!$D36="ออก","",IF('ชื่อ-คะแนน'!$D36="ย้าย","",IF('ชื่อ-คะแนน'!$D36="พัก","",IF(R$6="?",R$6,R$6)))))</f>
        <v/>
      </c>
      <c r="S37" s="783" t="str">
        <f>IF('ชื่อ-คะแนน'!$C36="","",IF('ชื่อ-คะแนน'!$D36="ออก","",IF('ชื่อ-คะแนน'!$D36="ย้าย","",IF('ชื่อ-คะแนน'!$D36="พัก","",IF(S$6="?",S$6,S$6)))))</f>
        <v/>
      </c>
      <c r="T37" s="783" t="str">
        <f>IF('ชื่อ-คะแนน'!$C36="","",IF('ชื่อ-คะแนน'!$D36="ออก","",IF('ชื่อ-คะแนน'!$D36="ย้าย","",IF('ชื่อ-คะแนน'!$D36="พัก","",IF(T$6="?",T$6,T$6)))))</f>
        <v/>
      </c>
      <c r="U37" s="783" t="str">
        <f>IF('ชื่อ-คะแนน'!$C36="","",IF('ชื่อ-คะแนน'!$D36="ออก","",IF('ชื่อ-คะแนน'!$D36="ย้าย","",IF('ชื่อ-คะแนน'!$D36="พัก","",IF(U$6="?",U$6,U$6)))))</f>
        <v/>
      </c>
      <c r="V37" s="784" t="str">
        <f>IF('ชื่อ-คะแนน'!$C36="","",IF('ชื่อ-คะแนน'!$D36="ออก","",IF('ชื่อ-คะแนน'!$D36="ย้าย","",IF('ชื่อ-คะแนน'!$D36="พัก","",IF(V$6="?",V$6,V$6)))))</f>
        <v/>
      </c>
      <c r="W37" s="785"/>
      <c r="X37" s="782" t="str">
        <f>IF('ชื่อ-คะแนน'!$C36="","",IF('ชื่อ-คะแนน'!$D36="ออก","",IF('ชื่อ-คะแนน'!$D36="ย้าย","",IF('ชื่อ-คะแนน'!$D36="พัก","",IF(X$6="?",X$6,X$6)))))</f>
        <v/>
      </c>
      <c r="Y37" s="783" t="str">
        <f>IF('ชื่อ-คะแนน'!$C36="","",IF('ชื่อ-คะแนน'!$D36="ออก","",IF('ชื่อ-คะแนน'!$D36="ย้าย","",IF('ชื่อ-คะแนน'!$D36="พัก","",IF(Y$6="?",Y$6,Y$6)))))</f>
        <v/>
      </c>
      <c r="Z37" s="783" t="str">
        <f>IF('ชื่อ-คะแนน'!$C36="","",IF('ชื่อ-คะแนน'!$D36="ออก","",IF('ชื่อ-คะแนน'!$D36="ย้าย","",IF('ชื่อ-คะแนน'!$D36="พัก","",IF(Z$6="?",Z$6,Z$6)))))</f>
        <v/>
      </c>
      <c r="AA37" s="783" t="str">
        <f>IF('ชื่อ-คะแนน'!$C36="","",IF('ชื่อ-คะแนน'!$D36="ออก","",IF('ชื่อ-คะแนน'!$D36="ย้าย","",IF('ชื่อ-คะแนน'!$D36="พัก","",IF(AA$6="?",AA$6,AA$6)))))</f>
        <v/>
      </c>
      <c r="AB37" s="784" t="str">
        <f>IF('ชื่อ-คะแนน'!$C36="","",IF('ชื่อ-คะแนน'!$D36="ออก","",IF('ชื่อ-คะแนน'!$D36="ย้าย","",IF('ชื่อ-คะแนน'!$D36="พัก","",IF(AB$6="?",AB$6,AB$6)))))</f>
        <v/>
      </c>
      <c r="AC37" s="785"/>
      <c r="AD37" s="782" t="str">
        <f>IF('ชื่อ-คะแนน'!$C36="","",IF('ชื่อ-คะแนน'!$D36="ออก","",IF('ชื่อ-คะแนน'!$D36="ย้าย","",IF('ชื่อ-คะแนน'!$D36="พัก","",IF(AD$6="?",AD$6,AD$6)))))</f>
        <v/>
      </c>
      <c r="AE37" s="783" t="str">
        <f>IF('ชื่อ-คะแนน'!$C36="","",IF('ชื่อ-คะแนน'!$D36="ออก","",IF('ชื่อ-คะแนน'!$D36="ย้าย","",IF('ชื่อ-คะแนน'!$D36="พัก","",IF(AE$6="?",AE$6,AE$6)))))</f>
        <v/>
      </c>
      <c r="AF37" s="783" t="str">
        <f>IF('ชื่อ-คะแนน'!$C36="","",IF('ชื่อ-คะแนน'!$D36="ออก","",IF('ชื่อ-คะแนน'!$D36="ย้าย","",IF('ชื่อ-คะแนน'!$D36="พัก","",IF(AF$6="?",AF$6,AF$6)))))</f>
        <v/>
      </c>
      <c r="AG37" s="783" t="str">
        <f>IF('ชื่อ-คะแนน'!$C36="","",IF('ชื่อ-คะแนน'!$D36="ออก","",IF('ชื่อ-คะแนน'!$D36="ย้าย","",IF('ชื่อ-คะแนน'!$D36="พัก","",IF($AG$6="?",$AG$6,$AG$6)))))</f>
        <v/>
      </c>
      <c r="AH37" s="784" t="str">
        <f>IF('ชื่อ-คะแนน'!$C36="","",IF('ชื่อ-คะแนน'!$D36="ออก","",IF('ชื่อ-คะแนน'!$D36="ย้าย","",IF('ชื่อ-คะแนน'!$D36="พัก","",IF($AH$6="?",$AH$6,$AH$6)))))</f>
        <v/>
      </c>
      <c r="AI37" s="785"/>
      <c r="AJ37" s="782" t="str">
        <f>IF('ชื่อ-คะแนน'!$C36="","",IF('ชื่อ-คะแนน'!$D36="ออก","",IF('ชื่อ-คะแนน'!$D36="ย้าย","",IF('ชื่อ-คะแนน'!$D36="พัก","",IF($AJ$6="?",$AJ$6,$AJ$6)))))</f>
        <v/>
      </c>
      <c r="AK37" s="783" t="str">
        <f>IF('ชื่อ-คะแนน'!$C36="","",IF('ชื่อ-คะแนน'!$D36="ออก","",IF('ชื่อ-คะแนน'!$D36="ย้าย","",IF('ชื่อ-คะแนน'!$D36="พัก","",IF($AK$6="?",$AK$6,$AK$6)))))</f>
        <v/>
      </c>
      <c r="AL37" s="783" t="str">
        <f>IF('ชื่อ-คะแนน'!$C36="","",IF('ชื่อ-คะแนน'!$D36="ออก","",IF('ชื่อ-คะแนน'!$D36="ย้าย","",IF('ชื่อ-คะแนน'!$D36="พัก","",IF($AL$6="?",$AL$6,$AL$6)))))</f>
        <v/>
      </c>
      <c r="AM37" s="783" t="str">
        <f>IF('ชื่อ-คะแนน'!$C36="","",IF('ชื่อ-คะแนน'!$D36="ออก","",IF('ชื่อ-คะแนน'!$D36="ย้าย","",IF('ชื่อ-คะแนน'!$D36="พัก","",IF($AM$6="?",$AM$6,$AM$6)))))</f>
        <v/>
      </c>
      <c r="AN37" s="784" t="str">
        <f>IF('ชื่อ-คะแนน'!$C36="","",IF('ชื่อ-คะแนน'!$D36="ออก","",IF('ชื่อ-คะแนน'!$D36="ย้าย","",IF('ชื่อ-คะแนน'!$D36="พัก","",IF($AN$6="?",$AN$6,$AN$6)))))</f>
        <v/>
      </c>
      <c r="AO37" s="785"/>
      <c r="AP37" s="782" t="str">
        <f>IF('ชื่อ-คะแนน'!$C36="","",IF('ชื่อ-คะแนน'!$D36="ออก","",IF('ชื่อ-คะแนน'!$D36="ย้าย","",IF('ชื่อ-คะแนน'!$D36="พัก","",IF($AP$6="?",$AP$6,$AP$6)))))</f>
        <v/>
      </c>
      <c r="AQ37" s="783" t="str">
        <f>IF('ชื่อ-คะแนน'!$C36="","",IF('ชื่อ-คะแนน'!$D36="ออก","",IF('ชื่อ-คะแนน'!$D36="ย้าย","",IF('ชื่อ-คะแนน'!$D36="พัก","",IF($AQ$6="?",$AQ$6,$AQ$6)))))</f>
        <v/>
      </c>
      <c r="AR37" s="783" t="str">
        <f>IF('ชื่อ-คะแนน'!$C36="","",IF('ชื่อ-คะแนน'!$D36="ออก","",IF('ชื่อ-คะแนน'!$D36="ย้าย","",IF('ชื่อ-คะแนน'!$D36="พัก","",IF($AR$6="?",$AR$6,$AR$6)))))</f>
        <v/>
      </c>
      <c r="AS37" s="783" t="str">
        <f>IF('ชื่อ-คะแนน'!$C36="","",IF('ชื่อ-คะแนน'!$D36="ออก","",IF('ชื่อ-คะแนน'!$D36="ย้าย","",IF('ชื่อ-คะแนน'!$D36="พัก","",IF($AS$6="?",$AS$6,$AS$6)))))</f>
        <v/>
      </c>
      <c r="AT37" s="784" t="str">
        <f>IF('ชื่อ-คะแนน'!$C36="","",IF('ชื่อ-คะแนน'!$D36="ออก","",IF('ชื่อ-คะแนน'!$D36="ย้าย","",IF('ชื่อ-คะแนน'!$D36="พัก","",IF($AT$6="?",$AT$6,$AT$6)))))</f>
        <v/>
      </c>
      <c r="AU37" s="785"/>
      <c r="AV37" s="782" t="str">
        <f>IF('ชื่อ-คะแนน'!$C36="","",IF('ชื่อ-คะแนน'!$D36="ออก","",IF('ชื่อ-คะแนน'!$D36="ย้าย","",IF('ชื่อ-คะแนน'!$D36="พัก","",IF($AV$6="?",$AV$6,$AV$6)))))</f>
        <v/>
      </c>
      <c r="AW37" s="783" t="str">
        <f>IF('ชื่อ-คะแนน'!$C36="","",IF('ชื่อ-คะแนน'!$D36="ออก","",IF('ชื่อ-คะแนน'!$D36="ย้าย","",IF('ชื่อ-คะแนน'!$D36="พัก","",IF($AW$6="?",$AW$6,$AW$6)))))</f>
        <v/>
      </c>
      <c r="AX37" s="783" t="str">
        <f>IF('ชื่อ-คะแนน'!$C36="","",IF('ชื่อ-คะแนน'!$D36="ออก","",IF('ชื่อ-คะแนน'!$D36="ย้าย","",IF('ชื่อ-คะแนน'!$D36="พัก","",IF($AX$6="?",$AX$6,$AX$6)))))</f>
        <v/>
      </c>
      <c r="AY37" s="783" t="str">
        <f>IF('ชื่อ-คะแนน'!$C36="","",IF('ชื่อ-คะแนน'!$D36="ออก","",IF('ชื่อ-คะแนน'!$D36="ย้าย","",IF('ชื่อ-คะแนน'!$D36="พัก","",IF($AY$6="?",$AY$6,$AY$6)))))</f>
        <v/>
      </c>
      <c r="AZ37" s="784" t="str">
        <f>IF('ชื่อ-คะแนน'!$C36="","",IF('ชื่อ-คะแนน'!$D36="ออก","",IF('ชื่อ-คะแนน'!$D36="ย้าย","",IF('ชื่อ-คะแนน'!$D36="พัก","",IF($AZ$6="?",$AZ$6,$AZ$6)))))</f>
        <v/>
      </c>
      <c r="BA37" s="785"/>
      <c r="BB37" s="1416" t="str">
        <f>IF('ชื่อ-คะแนน'!$C36="","",IF('ชื่อ-คะแนน'!$D36="ออก","",IF('ชื่อ-คะแนน'!$D36="ย้าย","",IF('ชื่อ-คะแนน'!$D36="พัก","",IF($BB$6="?",$BB$6,$BB$6)))))</f>
        <v/>
      </c>
      <c r="BC37" s="1417" t="str">
        <f>IF('ชื่อ-คะแนน'!$C36="","",IF('ชื่อ-คะแนน'!$D36="ออก","",IF('ชื่อ-คะแนน'!$D36="ย้าย","",IF('ชื่อ-คะแนน'!$D36="พัก","",IF($BC$6="?",$BC$6,$BC$6)))))</f>
        <v/>
      </c>
      <c r="BD37" s="1417" t="str">
        <f>IF('ชื่อ-คะแนน'!$C36="","",IF('ชื่อ-คะแนน'!$D36="ออก","",IF('ชื่อ-คะแนน'!$D36="ย้าย","",IF('ชื่อ-คะแนน'!$D36="พัก","",IF($BD$6="?",$BD$6,$BD$6)))))</f>
        <v/>
      </c>
      <c r="BE37" s="1417" t="str">
        <f>IF('ชื่อ-คะแนน'!$C36="","",IF('ชื่อ-คะแนน'!$D36="ออก","",IF('ชื่อ-คะแนน'!$D36="ย้าย","",IF('ชื่อ-คะแนน'!$D36="พัก","",IF($BE$6="?",$BE$6,$BE$6)))))</f>
        <v/>
      </c>
      <c r="BF37" s="1418" t="str">
        <f>IF('ชื่อ-คะแนน'!$C36="","",IF('ชื่อ-คะแนน'!$D36="ออก","",IF('ชื่อ-คะแนน'!$D36="ย้าย","",IF('ชื่อ-คะแนน'!$D36="พัก","",IF($BF$6="?",$BF$6,$BF$6)))))</f>
        <v/>
      </c>
      <c r="BG37" s="785"/>
      <c r="BH37" s="786" t="str">
        <f>IF('ชื่อ-คะแนน'!$C36="","",IF('ชื่อ-คะแนน'!$D36="ออก","",IF('ชื่อ-คะแนน'!$D36="ย้าย","",IF('ชื่อ-คะแนน'!$D36="พัก","",IF($BH$6="?",$BH$6,$BH$6)))))</f>
        <v/>
      </c>
      <c r="BI37" s="787" t="str">
        <f>IF('ชื่อ-คะแนน'!$C36="","",IF('ชื่อ-คะแนน'!$D36="ออก","",IF('ชื่อ-คะแนน'!$D36="ย้าย","",IF('ชื่อ-คะแนน'!$D36="พัก","",IF($BI$6="?",$BI$6,$BI$6)))))</f>
        <v/>
      </c>
      <c r="BJ37" s="787" t="str">
        <f>IF('ชื่อ-คะแนน'!$C36="","",IF('ชื่อ-คะแนน'!$D36="ออก","",IF('ชื่อ-คะแนน'!$D36="ย้าย","",IF('ชื่อ-คะแนน'!$D36="พัก","",IF($BJ$6="?",$BJ$6,$BJ$6)))))</f>
        <v/>
      </c>
      <c r="BK37" s="787" t="str">
        <f>IF('ชื่อ-คะแนน'!$C36="","",IF('ชื่อ-คะแนน'!$D36="ออก","",IF('ชื่อ-คะแนน'!$D36="ย้าย","",IF('ชื่อ-คะแนน'!$D36="พัก","",IF($BK$6="?",$BK$6,$BK$6)))))</f>
        <v/>
      </c>
      <c r="BL37" s="788" t="str">
        <f>IF('ชื่อ-คะแนน'!$C36="","",IF('ชื่อ-คะแนน'!$D36="ออก","",IF('ชื่อ-คะแนน'!$D36="ย้าย","",IF('ชื่อ-คะแนน'!$D36="พัก","",IF($BL$6="?",$BL$6,$BL$6)))))</f>
        <v/>
      </c>
      <c r="BM37" s="785"/>
      <c r="BN37" s="782" t="str">
        <f>IF('ชื่อ-คะแนน'!$C36="","",IF('ชื่อ-คะแนน'!$D36="ออก","",IF('ชื่อ-คะแนน'!$D36="ย้าย","",IF('ชื่อ-คะแนน'!$D36="พัก","",IF($BN$6="?",$BN$6,$BN$6)))))</f>
        <v/>
      </c>
      <c r="BO37" s="783" t="str">
        <f>IF('ชื่อ-คะแนน'!$C36="","",IF('ชื่อ-คะแนน'!$D36="ออก","",IF('ชื่อ-คะแนน'!$D36="ย้าย","",IF('ชื่อ-คะแนน'!$D36="พัก","",IF($BO$6="?",$BO$6,$BO$6)))))</f>
        <v/>
      </c>
      <c r="BP37" s="783" t="str">
        <f>IF('ชื่อ-คะแนน'!$C36="","",IF('ชื่อ-คะแนน'!$D36="ออก","",IF('ชื่อ-คะแนน'!$D36="ย้าย","",IF('ชื่อ-คะแนน'!$D36="พัก","",IF($BP$6="?",$BP$6,$BP$6)))))</f>
        <v/>
      </c>
      <c r="BQ37" s="783" t="str">
        <f>IF('ชื่อ-คะแนน'!$C36="","",IF('ชื่อ-คะแนน'!$D36="ออก","",IF('ชื่อ-คะแนน'!$D36="ย้าย","",IF('ชื่อ-คะแนน'!$D36="พัก","",IF($BQ$6="?",$BQ$6,$BQ$6)))))</f>
        <v/>
      </c>
      <c r="BR37" s="784" t="str">
        <f>IF('ชื่อ-คะแนน'!$C36="","",IF('ชื่อ-คะแนน'!$D36="ออก","",IF('ชื่อ-คะแนน'!$D36="ย้าย","",IF('ชื่อ-คะแนน'!$D36="พัก","",IF($BR$6="?",$BR$6,$BR$6)))))</f>
        <v/>
      </c>
      <c r="BS37" s="785"/>
      <c r="BT37" s="782" t="str">
        <f>IF('ชื่อ-คะแนน'!$C36="","",IF('ชื่อ-คะแนน'!$D36="ออก","",IF('ชื่อ-คะแนน'!$D36="ย้าย","",IF('ชื่อ-คะแนน'!$D36="พัก","",IF($BT$6="?",$BT$6,$BT$6)))))</f>
        <v/>
      </c>
      <c r="BU37" s="783" t="str">
        <f>IF('ชื่อ-คะแนน'!$C36="","",IF('ชื่อ-คะแนน'!$D36="ออก","",IF('ชื่อ-คะแนน'!$D36="ย้าย","",IF('ชื่อ-คะแนน'!$D36="พัก","",IF($BU$6="?",$BU$6,$BU$6)))))</f>
        <v/>
      </c>
      <c r="BV37" s="783" t="str">
        <f>IF('ชื่อ-คะแนน'!$C36="","",IF('ชื่อ-คะแนน'!$D36="ออก","",IF('ชื่อ-คะแนน'!$D36="ย้าย","",IF('ชื่อ-คะแนน'!$D36="พัก","",IF($BV$6="?",$BV$6,$BV$6)))))</f>
        <v/>
      </c>
      <c r="BW37" s="783" t="str">
        <f>IF('ชื่อ-คะแนน'!$C36="","",IF('ชื่อ-คะแนน'!$D36="ออก","",IF('ชื่อ-คะแนน'!$D36="ย้าย","",IF('ชื่อ-คะแนน'!$D36="พัก","",IF($BW$6="?",$BW$6,$BW$6)))))</f>
        <v/>
      </c>
      <c r="BX37" s="784" t="str">
        <f>IF('ชื่อ-คะแนน'!$C36="","",IF('ชื่อ-คะแนน'!$D36="ออก","",IF('ชื่อ-คะแนน'!$D36="ย้าย","",IF('ชื่อ-คะแนน'!$D36="พัก","",IF($BX$6="?",$BX$6,$BX$6)))))</f>
        <v/>
      </c>
      <c r="BY37" s="785"/>
      <c r="BZ37" s="782" t="str">
        <f>IF('ชื่อ-คะแนน'!$C36="","",IF('ชื่อ-คะแนน'!$D36="ออก","",IF('ชื่อ-คะแนน'!$D36="ย้าย","",IF('ชื่อ-คะแนน'!$D36="พัก","",IF($BZ$6="?",$BZ$6,$BZ$6)))))</f>
        <v/>
      </c>
      <c r="CA37" s="783" t="str">
        <f>IF('ชื่อ-คะแนน'!$C36="","",IF('ชื่อ-คะแนน'!$D36="ออก","",IF('ชื่อ-คะแนน'!$D36="ย้าย","",IF('ชื่อ-คะแนน'!$D36="พัก","",IF($CA$6="?",$CA$6,$CA$6)))))</f>
        <v/>
      </c>
      <c r="CB37" s="783" t="str">
        <f>IF('ชื่อ-คะแนน'!$C36="","",IF('ชื่อ-คะแนน'!$D36="ออก","",IF('ชื่อ-คะแนน'!$D36="ย้าย","",IF('ชื่อ-คะแนน'!$D36="พัก","",IF($CB$6="?",$CB$6,$CB$6)))))</f>
        <v/>
      </c>
      <c r="CC37" s="783" t="str">
        <f>IF('ชื่อ-คะแนน'!$C36="","",IF('ชื่อ-คะแนน'!$D36="ออก","",IF('ชื่อ-คะแนน'!$D36="ย้าย","",IF('ชื่อ-คะแนน'!$D36="พัก","",IF($CC$6="?",$CC$6,$CC$6)))))</f>
        <v/>
      </c>
      <c r="CD37" s="784" t="str">
        <f>IF('ชื่อ-คะแนน'!$C36="","",IF('ชื่อ-คะแนน'!$D36="ออก","",IF('ชื่อ-คะแนน'!$D36="ย้าย","",IF('ชื่อ-คะแนน'!$D36="พัก","",IF($CD$6="?",$CD$6,$CD$6)))))</f>
        <v/>
      </c>
      <c r="CE37" s="785"/>
      <c r="CF37" s="782" t="str">
        <f>IF('ชื่อ-คะแนน'!$C36="","",IF('ชื่อ-คะแนน'!$D36="ออก","",IF('ชื่อ-คะแนน'!$D36="ย้าย","",IF('ชื่อ-คะแนน'!$D36="พัก","",IF($CF$6="?",$CF$6,$CF$6)))))</f>
        <v/>
      </c>
      <c r="CG37" s="783" t="str">
        <f>IF('ชื่อ-คะแนน'!$C36="","",IF('ชื่อ-คะแนน'!$D36="ออก","",IF('ชื่อ-คะแนน'!$D36="ย้าย","",IF('ชื่อ-คะแนน'!$D36="พัก","",IF($CG$6="?",$CG$6,$CG$6)))))</f>
        <v/>
      </c>
      <c r="CH37" s="783" t="str">
        <f>IF('ชื่อ-คะแนน'!$C36="","",IF('ชื่อ-คะแนน'!$D36="ออก","",IF('ชื่อ-คะแนน'!$D36="ย้าย","",IF('ชื่อ-คะแนน'!$D36="พัก","",IF($CH$6="?",$CH$6,$CH$6)))))</f>
        <v/>
      </c>
      <c r="CI37" s="783" t="str">
        <f>IF('ชื่อ-คะแนน'!$C36="","",IF('ชื่อ-คะแนน'!$D36="ออก","",IF('ชื่อ-คะแนน'!$D36="ย้าย","",IF('ชื่อ-คะแนน'!$D36="พัก","",IF($CI$6="?",$CI$6,$CI$6)))))</f>
        <v/>
      </c>
      <c r="CJ37" s="784" t="str">
        <f>IF('ชื่อ-คะแนน'!$C36="","",IF('ชื่อ-คะแนน'!$D36="ออก","",IF('ชื่อ-คะแนน'!$D36="ย้าย","",IF('ชื่อ-คะแนน'!$D36="พัก","",IF($CJ$6="?",$CJ$6,$CJ$6)))))</f>
        <v/>
      </c>
      <c r="CK37" s="785"/>
      <c r="CL37" s="782" t="str">
        <f>IF('ชื่อ-คะแนน'!$C36="","",IF('ชื่อ-คะแนน'!$D36="ออก","",IF('ชื่อ-คะแนน'!$D36="ย้าย","",IF('ชื่อ-คะแนน'!$D36="พัก","",IF($CL$6="?",$CL$6,$CL$6)))))</f>
        <v/>
      </c>
      <c r="CM37" s="783" t="str">
        <f>IF('ชื่อ-คะแนน'!$C36="","",IF('ชื่อ-คะแนน'!$D36="ออก","",IF('ชื่อ-คะแนน'!$D36="ย้าย","",IF('ชื่อ-คะแนน'!$D36="พัก","",IF($CM$6="?",$CM$6,$CM$6)))))</f>
        <v/>
      </c>
      <c r="CN37" s="783" t="str">
        <f>IF('ชื่อ-คะแนน'!$C36="","",IF('ชื่อ-คะแนน'!$D36="ออก","",IF('ชื่อ-คะแนน'!$D36="ย้าย","",IF('ชื่อ-คะแนน'!$D36="พัก","",IF($CN$6="?",$CN$6,$CN$6)))))</f>
        <v/>
      </c>
      <c r="CO37" s="783" t="str">
        <f>IF('ชื่อ-คะแนน'!$C36="","",IF('ชื่อ-คะแนน'!$D36="ออก","",IF('ชื่อ-คะแนน'!$D36="ย้าย","",IF('ชื่อ-คะแนน'!$D36="พัก","",IF($CO$6="?",$CO$6,$CO$6)))))</f>
        <v/>
      </c>
      <c r="CP37" s="784" t="str">
        <f>IF('ชื่อ-คะแนน'!$C36="","",IF('ชื่อ-คะแนน'!$D36="ออก","",IF('ชื่อ-คะแนน'!$D36="ย้าย","",IF('ชื่อ-คะแนน'!$D36="พัก","",IF($CP$6="?",$CP$6,$CP$6)))))</f>
        <v/>
      </c>
      <c r="CQ37" s="785"/>
      <c r="CR37" s="782" t="str">
        <f>IF('ชื่อ-คะแนน'!$C36="","",IF('ชื่อ-คะแนน'!$D36="ออก","",IF('ชื่อ-คะแนน'!$D36="ย้าย","",IF('ชื่อ-คะแนน'!$D36="พัก","",IF($CR$6="?",$CR$6,$CR$6)))))</f>
        <v/>
      </c>
      <c r="CS37" s="783" t="str">
        <f>IF('ชื่อ-คะแนน'!$C36="","",IF('ชื่อ-คะแนน'!$D36="ออก","",IF('ชื่อ-คะแนน'!$D36="ย้าย","",IF('ชื่อ-คะแนน'!$D36="พัก","",IF($CS$6="?",$CS$6,$CS$6)))))</f>
        <v/>
      </c>
      <c r="CT37" s="783" t="str">
        <f>IF('ชื่อ-คะแนน'!$C36="","",IF('ชื่อ-คะแนน'!$D36="ออก","",IF('ชื่อ-คะแนน'!$D36="ย้าย","",IF('ชื่อ-คะแนน'!$D36="พัก","",IF($CT$6="?",$CT$6,$CT$6)))))</f>
        <v/>
      </c>
      <c r="CU37" s="783" t="str">
        <f>IF('ชื่อ-คะแนน'!$C36="","",IF('ชื่อ-คะแนน'!$D36="ออก","",IF('ชื่อ-คะแนน'!$D36="ย้าย","",IF('ชื่อ-คะแนน'!$D36="พัก","",IF($CU$6="?",$CU$6,$CU$6)))))</f>
        <v/>
      </c>
      <c r="CV37" s="784" t="str">
        <f>IF('ชื่อ-คะแนน'!$C36="","",IF('ชื่อ-คะแนน'!$D36="ออก","",IF('ชื่อ-คะแนน'!$D36="ย้าย","",IF('ชื่อ-คะแนน'!$D36="พัก","",IF($CV$6="?",$CV$6,$CV$6)))))</f>
        <v/>
      </c>
      <c r="CW37" s="785"/>
      <c r="CX37" s="782" t="str">
        <f>IF('ชื่อ-คะแนน'!$C36="","",IF('ชื่อ-คะแนน'!$D36="ออก","",IF('ชื่อ-คะแนน'!$D36="ย้าย","",IF('ชื่อ-คะแนน'!$D36="พัก","",IF($CX$6="?",$CX$6,$CX$6)))))</f>
        <v/>
      </c>
      <c r="CY37" s="783" t="str">
        <f>IF('ชื่อ-คะแนน'!$C36="","",IF('ชื่อ-คะแนน'!$D36="ออก","",IF('ชื่อ-คะแนน'!$D36="ย้าย","",IF('ชื่อ-คะแนน'!$D36="พัก","",IF($CY$6="?",$CY$6,$CY$6)))))</f>
        <v/>
      </c>
      <c r="CZ37" s="783" t="str">
        <f>IF('ชื่อ-คะแนน'!$C36="","",IF('ชื่อ-คะแนน'!$D36="ออก","",IF('ชื่อ-คะแนน'!$D36="ย้าย","",IF('ชื่อ-คะแนน'!$D36="พัก","",IF($CZ$6="?",$CZ$6,$CZ$6)))))</f>
        <v/>
      </c>
      <c r="DA37" s="783" t="str">
        <f>IF('ชื่อ-คะแนน'!$C36="","",IF('ชื่อ-คะแนน'!$D36="ออก","",IF('ชื่อ-คะแนน'!$D36="ย้าย","",IF('ชื่อ-คะแนน'!$D36="พัก","",IF($DA$6="?",$DA$6,$DA$6)))))</f>
        <v/>
      </c>
      <c r="DB37" s="784" t="str">
        <f>IF('ชื่อ-คะแนน'!$C36="","",IF('ชื่อ-คะแนน'!$D36="ออก","",IF('ชื่อ-คะแนน'!$D36="ย้าย","",IF('ชื่อ-คะแนน'!$D36="พัก","",IF($DB$6="?",$DB$6,$DB$6)))))</f>
        <v/>
      </c>
      <c r="DC37" s="785"/>
      <c r="DD37" s="1416" t="str">
        <f>IF('ชื่อ-คะแนน'!$C36="","",IF('ชื่อ-คะแนน'!$D36="ออก","",IF('ชื่อ-คะแนน'!$D36="ย้าย","",IF('ชื่อ-คะแนน'!$D36="พัก","",IF($DD$6="?",$DD$6,$DD$6)))))</f>
        <v/>
      </c>
      <c r="DE37" s="1417" t="str">
        <f>IF('ชื่อ-คะแนน'!$C36="","",IF('ชื่อ-คะแนน'!$D36="ออก","",IF('ชื่อ-คะแนน'!$D36="ย้าย","",IF('ชื่อ-คะแนน'!$D36="พัก","",IF($DE$6="?",$DE$6,$DE$6)))))</f>
        <v/>
      </c>
      <c r="DF37" s="1417" t="str">
        <f>IF('ชื่อ-คะแนน'!$C36="","",IF('ชื่อ-คะแนน'!$D36="ออก","",IF('ชื่อ-คะแนน'!$D36="ย้าย","",IF('ชื่อ-คะแนน'!$D36="พัก","",IF($DF$6="?",$DF$6,$DF$6)))))</f>
        <v/>
      </c>
      <c r="DG37" s="1417" t="str">
        <f>IF('ชื่อ-คะแนน'!$C36="","",IF('ชื่อ-คะแนน'!$D36="ออก","",IF('ชื่อ-คะแนน'!$D36="ย้าย","",IF('ชื่อ-คะแนน'!$D36="พัก","",IF($DG$6="?",$DG$6,$DG$6)))))</f>
        <v/>
      </c>
      <c r="DH37" s="1418" t="str">
        <f>IF('ชื่อ-คะแนน'!$C36="","",IF('ชื่อ-คะแนน'!$D36="ออก","",IF('ชื่อ-คะแนน'!$D36="ย้าย","",IF('ชื่อ-คะแนน'!$D36="พัก","",IF($DH$6="?",$DH$6,$DH$6)))))</f>
        <v/>
      </c>
      <c r="DI37" s="785"/>
      <c r="DJ37" s="782" t="str">
        <f>IF('ชื่อ-คะแนน'!$C36="","",IF('ชื่อ-คะแนน'!$D36="ออก","",IF('ชื่อ-คะแนน'!$D36="ย้าย","",IF('ชื่อ-คะแนน'!$D36="พัก","",IF($DJ$6="?",$DJ$6,$DJ$6)))))</f>
        <v/>
      </c>
      <c r="DK37" s="783" t="str">
        <f>IF('ชื่อ-คะแนน'!$C36="","",IF('ชื่อ-คะแนน'!$D36="ออก","",IF('ชื่อ-คะแนน'!$D36="ย้าย","",IF('ชื่อ-คะแนน'!$D36="พัก","",IF($DK$6="?",$DK$6,$DK$6)))))</f>
        <v/>
      </c>
      <c r="DL37" s="783" t="str">
        <f>IF('ชื่อ-คะแนน'!$C36="","",IF('ชื่อ-คะแนน'!$D36="ออก","",IF('ชื่อ-คะแนน'!$D36="ย้าย","",IF('ชื่อ-คะแนน'!$D36="พัก","",IF($DL$6="?",$DL$6,$DL$6)))))</f>
        <v/>
      </c>
      <c r="DM37" s="783" t="str">
        <f>IF('ชื่อ-คะแนน'!$C36="","",IF('ชื่อ-คะแนน'!$D36="ออก","",IF('ชื่อ-คะแนน'!$D36="ย้าย","",IF('ชื่อ-คะแนน'!$D36="พัก","",IF($DM$6="?",$DM$6,$DM$6)))))</f>
        <v/>
      </c>
      <c r="DN37" s="784" t="str">
        <f>IF('ชื่อ-คะแนน'!$C36="","",IF('ชื่อ-คะแนน'!$D36="ออก","",IF('ชื่อ-คะแนน'!$D36="ย้าย","",IF('ชื่อ-คะแนน'!$D36="พัก","",IF($DN$6="?",$DN$6,$DN$6)))))</f>
        <v/>
      </c>
      <c r="DO37" s="785"/>
      <c r="DP37" s="786" t="str">
        <f>IF('ชื่อ-คะแนน'!$C36="","",IF('ชื่อ-คะแนน'!$D36="ออก","",IF('ชื่อ-คะแนน'!$D36="ย้าย","",IF('ชื่อ-คะแนน'!$D36="พัก","",IF($DP$6="?",$DP$6,$DP$6)))))</f>
        <v/>
      </c>
      <c r="DQ37" s="787" t="str">
        <f>IF('ชื่อ-คะแนน'!$C36="","",IF('ชื่อ-คะแนน'!$D36="ออก","",IF('ชื่อ-คะแนน'!$D36="ย้าย","",IF('ชื่อ-คะแนน'!$D36="พัก","",IF($DQ$6="?",$DQ$6,$DQ$6)))))</f>
        <v/>
      </c>
      <c r="DR37" s="787" t="str">
        <f>IF('ชื่อ-คะแนน'!$C36="","",IF('ชื่อ-คะแนน'!$D36="ออก","",IF('ชื่อ-คะแนน'!$D36="ย้าย","",IF('ชื่อ-คะแนน'!$D36="พัก","",IF($DR$6="?",$DR$6,$DR$6)))))</f>
        <v/>
      </c>
      <c r="DS37" s="787" t="str">
        <f>IF('ชื่อ-คะแนน'!$C36="","",IF('ชื่อ-คะแนน'!$D36="ออก","",IF('ชื่อ-คะแนน'!$D36="ย้าย","",IF('ชื่อ-คะแนน'!$D36="พัก","",IF($DS$6="?",$DS$6,$DS$6)))))</f>
        <v/>
      </c>
      <c r="DT37" s="788" t="str">
        <f>IF('ชื่อ-คะแนน'!$C36="","",IF('ชื่อ-คะแนน'!$D36="ออก","",IF('ชื่อ-คะแนน'!$D36="ย้าย","",IF('ชื่อ-คะแนน'!$D36="พัก","",IF($DT$6="?",$DT$6,$DT$6)))))</f>
        <v/>
      </c>
      <c r="DU37" s="785"/>
      <c r="DV37" s="782" t="str">
        <f>IF('ชื่อ-คะแนน'!$C36="","",IF('ชื่อ-คะแนน'!$D36="ออก","",IF('ชื่อ-คะแนน'!$D36="ย้าย","",IF('ชื่อ-คะแนน'!$D36="พัก","",IF($DV$6="?",$DV$6,$DV$6)))))</f>
        <v/>
      </c>
      <c r="DW37" s="783" t="str">
        <f>IF('ชื่อ-คะแนน'!$C36="","",IF('ชื่อ-คะแนน'!$D36="ออก","",IF('ชื่อ-คะแนน'!$D36="ย้าย","",IF('ชื่อ-คะแนน'!$D36="พัก","",IF($DW$6="?",$DW$6,$DW$6)))))</f>
        <v/>
      </c>
      <c r="DX37" s="783" t="str">
        <f>IF('ชื่อ-คะแนน'!$C36="","",IF('ชื่อ-คะแนน'!$D36="ออก","",IF('ชื่อ-คะแนน'!$D36="ย้าย","",IF('ชื่อ-คะแนน'!$D36="พัก","",IF($DX$6="?",$DX$6,$DX$6)))))</f>
        <v/>
      </c>
      <c r="DY37" s="783" t="str">
        <f>IF('ชื่อ-คะแนน'!$C36="","",IF('ชื่อ-คะแนน'!$D36="ออก","",IF('ชื่อ-คะแนน'!$D36="ย้าย","",IF('ชื่อ-คะแนน'!$D36="พัก","",IF($DY$6="?",$DY$6,$DY$6)))))</f>
        <v/>
      </c>
      <c r="DZ37" s="784" t="str">
        <f>IF('ชื่อ-คะแนน'!$C36="","",IF('ชื่อ-คะแนน'!$D36="ออก","",IF('ชื่อ-คะแนน'!$D36="ย้าย","",IF('ชื่อ-คะแนน'!$D36="พัก","",IF($DZ$6="?",$DZ$6,$DZ$6)))))</f>
        <v/>
      </c>
      <c r="EA37" s="785"/>
      <c r="EB37" s="782" t="str">
        <f>IF('ชื่อ-คะแนน'!$C36="","",IF('ชื่อ-คะแนน'!$D36="ออก","",IF('ชื่อ-คะแนน'!$D36="ย้าย","",IF('ชื่อ-คะแนน'!$D36="พัก","",IF($EB$6="?",$EB$6,$EB$6)))))</f>
        <v/>
      </c>
      <c r="EC37" s="783" t="str">
        <f>IF('ชื่อ-คะแนน'!$C36="","",IF('ชื่อ-คะแนน'!$D36="ออก","",IF('ชื่อ-คะแนน'!$D36="ย้าย","",IF('ชื่อ-คะแนน'!$D36="พัก","",IF($EC$6="?",$EC$6,$EC$6)))))</f>
        <v/>
      </c>
      <c r="ED37" s="783" t="str">
        <f>IF('ชื่อ-คะแนน'!$C36="","",IF('ชื่อ-คะแนน'!$D36="ออก","",IF('ชื่อ-คะแนน'!$D36="ย้าย","",IF('ชื่อ-คะแนน'!$D36="พัก","",IF($ED$6="?",$ED$6,$ED$6)))))</f>
        <v/>
      </c>
      <c r="EE37" s="783" t="str">
        <f>IF('ชื่อ-คะแนน'!$C36="","",IF('ชื่อ-คะแนน'!$D36="ออก","",IF('ชื่อ-คะแนน'!$D36="ย้าย","",IF('ชื่อ-คะแนน'!$D36="พัก","",IF($EE$6="?",$EE$6,$EE$6)))))</f>
        <v/>
      </c>
      <c r="EF37" s="784" t="str">
        <f>IF('ชื่อ-คะแนน'!$C36="","",IF('ชื่อ-คะแนน'!$D36="ออก","",IF('ชื่อ-คะแนน'!$D36="ย้าย","",IF('ชื่อ-คะแนน'!$D36="พัก","",IF($EF$6="?",$EF$6,$EF$6)))))</f>
        <v/>
      </c>
      <c r="EG37" s="820"/>
      <c r="EH37" s="790" t="str">
        <f>IF('ชื่อ-คะแนน'!C36="","",COUNTIF(E37:DZ37,"ป")+COUNTIF(E37:DZ37,"ล")+COUNTIF(E37:DZ37,"ข")+COUNTIF(E37:DZ37,"ร")+COUNTIF(E37:DZ37,"อ")+COUNTIF(E37:DZ37,"ก")+COUNTIF(E37:DZ37,"ฟ")+COUNTIF(E37:DZ37,"ด")+COUNTIF(E37:DZ37,"ย"))&amp;IF('ชื่อ-คะแนน'!C36="","","/")&amp;IF('ชื่อ-คะแนน'!C36="","",SUM($F$6:$DZ$6)-SUM(F37:DZ37))</f>
        <v/>
      </c>
      <c r="EI37" s="821" t="str">
        <f>IF('ชื่อ-คะแนน'!C36="","",COUNTIF(F37:EF37,"/")+SUM(F37:EF37))</f>
        <v/>
      </c>
      <c r="EJ37" s="758"/>
      <c r="EK37" s="778" t="str">
        <f>IF('ชื่อ-คะแนน'!C36="","",IF(EI37=0,"",IF(EI37&gt;$EI$3-$EI$4,"-",$EI$3-$EI$4-EI37)))</f>
        <v/>
      </c>
      <c r="EL37" s="760" t="str">
        <f>IF('ชื่อ-คะแนน'!C36="","",IF(EI37=0,"",(EI37/$EI$3)*100))</f>
        <v/>
      </c>
      <c r="EM37" s="761" t="str">
        <f t="shared" si="1"/>
        <v>-</v>
      </c>
      <c r="EN37" s="762" t="str">
        <f t="shared" si="2"/>
        <v>-</v>
      </c>
    </row>
    <row r="38" spans="1:144" s="141" customFormat="1" ht="18" customHeight="1" thickBot="1" x14ac:dyDescent="0.55000000000000004">
      <c r="A38" s="142" t="str">
        <f>'ชื่อ-คะแนน'!A37</f>
        <v/>
      </c>
      <c r="B38" s="822">
        <f>'ชื่อ-คะแนน'!B37</f>
        <v>0</v>
      </c>
      <c r="C38" s="1312">
        <f>'ชื่อ-คะแนน'!C37</f>
        <v>0</v>
      </c>
      <c r="D38" s="795" t="str">
        <f>'ชื่อ-คะแนน'!D37</f>
        <v/>
      </c>
      <c r="E38" s="781" t="str">
        <f>'ชื่อ-คะแนน'!E37</f>
        <v/>
      </c>
      <c r="F38" s="796" t="str">
        <f>IF('ชื่อ-คะแนน'!$C37="","",IF('ชื่อ-คะแนน'!$D37="ออก","",IF('ชื่อ-คะแนน'!$D37="ย้าย","",IF('ชื่อ-คะแนน'!$D37="พัก","",IF(F$6="?",F$6,F$6)))))</f>
        <v/>
      </c>
      <c r="G38" s="797" t="str">
        <f>IF('ชื่อ-คะแนน'!C37="","",IF('ชื่อ-คะแนน'!$D37="ออก","",IF('ชื่อ-คะแนน'!$D37="ย้าย","",IF('ชื่อ-คะแนน'!$D37="พัก","",IF(G$6="?",G$6,G$6)))))</f>
        <v/>
      </c>
      <c r="H38" s="797" t="str">
        <f>IF('ชื่อ-คะแนน'!C37="","",IF('ชื่อ-คะแนน'!$D37="ออก","",IF('ชื่อ-คะแนน'!$D37="ย้าย","",IF('ชื่อ-คะแนน'!$D37="พัก","",IF(H$6="?",H$6,H$6)))))</f>
        <v/>
      </c>
      <c r="I38" s="797" t="str">
        <f>IF('ชื่อ-คะแนน'!G37="","",IF('ชื่อ-คะแนน'!$D37="ออก","",IF('ชื่อ-คะแนน'!$D37="ย้าย","",IF('ชื่อ-คะแนน'!$D37="พัก","",IF(I$6="?",I$6,$I$6)))))</f>
        <v/>
      </c>
      <c r="J38" s="798" t="str">
        <f>IF('ชื่อ-คะแนน'!$C37="","",IF('ชื่อ-คะแนน'!$D37="ออก","",IF('ชื่อ-คะแนน'!$D37="ย้าย","",IF('ชื่อ-คะแนน'!$D37="พัก","",IF(J$6="?",J$6,J$6)))))</f>
        <v/>
      </c>
      <c r="K38" s="799"/>
      <c r="L38" s="796" t="str">
        <f>IF('ชื่อ-คะแนน'!$C37="","",IF('ชื่อ-คะแนน'!$D37="ออก","",IF('ชื่อ-คะแนน'!$D37="ย้าย","",IF('ชื่อ-คะแนน'!$D37="พัก","",IF(L$6="?",L$6,L$6)))))</f>
        <v/>
      </c>
      <c r="M38" s="797" t="str">
        <f>IF('ชื่อ-คะแนน'!$C37="","",IF('ชื่อ-คะแนน'!$D37="ออก","",IF('ชื่อ-คะแนน'!$D37="ย้าย","",IF('ชื่อ-คะแนน'!$D37="พัก","",IF(M$6="?",M$6,M$6)))))</f>
        <v/>
      </c>
      <c r="N38" s="797" t="str">
        <f>IF('ชื่อ-คะแนน'!$C37="","",IF('ชื่อ-คะแนน'!$D37="ออก","",IF('ชื่อ-คะแนน'!$D37="ย้าย","",IF('ชื่อ-คะแนน'!$D37="พัก","",IF(N$6="?",N$6,N$6)))))</f>
        <v/>
      </c>
      <c r="O38" s="797" t="str">
        <f>IF('ชื่อ-คะแนน'!$C37="","",IF('ชื่อ-คะแนน'!$D37="ออก","",IF('ชื่อ-คะแนน'!$D37="ย้าย","",IF('ชื่อ-คะแนน'!$D37="พัก","",IF(O$6="?",O$6,O$6)))))</f>
        <v/>
      </c>
      <c r="P38" s="798" t="str">
        <f>IF('ชื่อ-คะแนน'!$C37="","",IF('ชื่อ-คะแนน'!$D37="ออก","",IF('ชื่อ-คะแนน'!$D37="ย้าย","",IF('ชื่อ-คะแนน'!$D37="พัก","",IF(P$6="?",P$6,P$6)))))</f>
        <v/>
      </c>
      <c r="Q38" s="799"/>
      <c r="R38" s="796" t="str">
        <f>IF('ชื่อ-คะแนน'!$C37="","",IF('ชื่อ-คะแนน'!$D37="ออก","",IF('ชื่อ-คะแนน'!$D37="ย้าย","",IF('ชื่อ-คะแนน'!$D37="พัก","",IF(R$6="?",R$6,R$6)))))</f>
        <v/>
      </c>
      <c r="S38" s="797" t="str">
        <f>IF('ชื่อ-คะแนน'!$C37="","",IF('ชื่อ-คะแนน'!$D37="ออก","",IF('ชื่อ-คะแนน'!$D37="ย้าย","",IF('ชื่อ-คะแนน'!$D37="พัก","",IF(S$6="?",S$6,S$6)))))</f>
        <v/>
      </c>
      <c r="T38" s="797" t="str">
        <f>IF('ชื่อ-คะแนน'!$C37="","",IF('ชื่อ-คะแนน'!$D37="ออก","",IF('ชื่อ-คะแนน'!$D37="ย้าย","",IF('ชื่อ-คะแนน'!$D37="พัก","",IF(T$6="?",T$6,T$6)))))</f>
        <v/>
      </c>
      <c r="U38" s="797" t="str">
        <f>IF('ชื่อ-คะแนน'!$C37="","",IF('ชื่อ-คะแนน'!$D37="ออก","",IF('ชื่อ-คะแนน'!$D37="ย้าย","",IF('ชื่อ-คะแนน'!$D37="พัก","",IF(U$6="?",U$6,U$6)))))</f>
        <v/>
      </c>
      <c r="V38" s="798" t="str">
        <f>IF('ชื่อ-คะแนน'!$C37="","",IF('ชื่อ-คะแนน'!$D37="ออก","",IF('ชื่อ-คะแนน'!$D37="ย้าย","",IF('ชื่อ-คะแนน'!$D37="พัก","",IF(V$6="?",V$6,V$6)))))</f>
        <v/>
      </c>
      <c r="W38" s="799"/>
      <c r="X38" s="796" t="str">
        <f>IF('ชื่อ-คะแนน'!$C37="","",IF('ชื่อ-คะแนน'!$D37="ออก","",IF('ชื่อ-คะแนน'!$D37="ย้าย","",IF('ชื่อ-คะแนน'!$D37="พัก","",IF(X$6="?",X$6,X$6)))))</f>
        <v/>
      </c>
      <c r="Y38" s="797" t="str">
        <f>IF('ชื่อ-คะแนน'!$C37="","",IF('ชื่อ-คะแนน'!$D37="ออก","",IF('ชื่อ-คะแนน'!$D37="ย้าย","",IF('ชื่อ-คะแนน'!$D37="พัก","",IF(Y$6="?",Y$6,Y$6)))))</f>
        <v/>
      </c>
      <c r="Z38" s="797" t="str">
        <f>IF('ชื่อ-คะแนน'!$C37="","",IF('ชื่อ-คะแนน'!$D37="ออก","",IF('ชื่อ-คะแนน'!$D37="ย้าย","",IF('ชื่อ-คะแนน'!$D37="พัก","",IF(Z$6="?",Z$6,Z$6)))))</f>
        <v/>
      </c>
      <c r="AA38" s="797" t="str">
        <f>IF('ชื่อ-คะแนน'!$C37="","",IF('ชื่อ-คะแนน'!$D37="ออก","",IF('ชื่อ-คะแนน'!$D37="ย้าย","",IF('ชื่อ-คะแนน'!$D37="พัก","",IF(AA$6="?",AA$6,AA$6)))))</f>
        <v/>
      </c>
      <c r="AB38" s="798" t="str">
        <f>IF('ชื่อ-คะแนน'!$C37="","",IF('ชื่อ-คะแนน'!$D37="ออก","",IF('ชื่อ-คะแนน'!$D37="ย้าย","",IF('ชื่อ-คะแนน'!$D37="พัก","",IF(AB$6="?",AB$6,AB$6)))))</f>
        <v/>
      </c>
      <c r="AC38" s="799"/>
      <c r="AD38" s="796" t="str">
        <f>IF('ชื่อ-คะแนน'!$C37="","",IF('ชื่อ-คะแนน'!$D37="ออก","",IF('ชื่อ-คะแนน'!$D37="ย้าย","",IF('ชื่อ-คะแนน'!$D37="พัก","",IF(AD$6="?",AD$6,AD$6)))))</f>
        <v/>
      </c>
      <c r="AE38" s="797" t="str">
        <f>IF('ชื่อ-คะแนน'!$C37="","",IF('ชื่อ-คะแนน'!$D37="ออก","",IF('ชื่อ-คะแนน'!$D37="ย้าย","",IF('ชื่อ-คะแนน'!$D37="พัก","",IF(AE$6="?",AE$6,AE$6)))))</f>
        <v/>
      </c>
      <c r="AF38" s="797" t="str">
        <f>IF('ชื่อ-คะแนน'!$C37="","",IF('ชื่อ-คะแนน'!$D37="ออก","",IF('ชื่อ-คะแนน'!$D37="ย้าย","",IF('ชื่อ-คะแนน'!$D37="พัก","",IF(AF$6="?",AF$6,AF$6)))))</f>
        <v/>
      </c>
      <c r="AG38" s="797" t="str">
        <f>IF('ชื่อ-คะแนน'!$C37="","",IF('ชื่อ-คะแนน'!$D37="ออก","",IF('ชื่อ-คะแนน'!$D37="ย้าย","",IF('ชื่อ-คะแนน'!$D37="พัก","",IF($AG$6="?",$AG$6,$AG$6)))))</f>
        <v/>
      </c>
      <c r="AH38" s="798" t="str">
        <f>IF('ชื่อ-คะแนน'!$C37="","",IF('ชื่อ-คะแนน'!$D37="ออก","",IF('ชื่อ-คะแนน'!$D37="ย้าย","",IF('ชื่อ-คะแนน'!$D37="พัก","",IF($AH$6="?",$AH$6,$AH$6)))))</f>
        <v/>
      </c>
      <c r="AI38" s="799"/>
      <c r="AJ38" s="796" t="str">
        <f>IF('ชื่อ-คะแนน'!$C37="","",IF('ชื่อ-คะแนน'!$D37="ออก","",IF('ชื่อ-คะแนน'!$D37="ย้าย","",IF('ชื่อ-คะแนน'!$D37="พัก","",IF($AJ$6="?",$AJ$6,$AJ$6)))))</f>
        <v/>
      </c>
      <c r="AK38" s="797" t="str">
        <f>IF('ชื่อ-คะแนน'!$C37="","",IF('ชื่อ-คะแนน'!$D37="ออก","",IF('ชื่อ-คะแนน'!$D37="ย้าย","",IF('ชื่อ-คะแนน'!$D37="พัก","",IF($AK$6="?",$AK$6,$AK$6)))))</f>
        <v/>
      </c>
      <c r="AL38" s="797" t="str">
        <f>IF('ชื่อ-คะแนน'!$C37="","",IF('ชื่อ-คะแนน'!$D37="ออก","",IF('ชื่อ-คะแนน'!$D37="ย้าย","",IF('ชื่อ-คะแนน'!$D37="พัก","",IF($AL$6="?",$AL$6,$AL$6)))))</f>
        <v/>
      </c>
      <c r="AM38" s="797" t="str">
        <f>IF('ชื่อ-คะแนน'!$C37="","",IF('ชื่อ-คะแนน'!$D37="ออก","",IF('ชื่อ-คะแนน'!$D37="ย้าย","",IF('ชื่อ-คะแนน'!$D37="พัก","",IF($AM$6="?",$AM$6,$AM$6)))))</f>
        <v/>
      </c>
      <c r="AN38" s="798" t="str">
        <f>IF('ชื่อ-คะแนน'!$C37="","",IF('ชื่อ-คะแนน'!$D37="ออก","",IF('ชื่อ-คะแนน'!$D37="ย้าย","",IF('ชื่อ-คะแนน'!$D37="พัก","",IF($AN$6="?",$AN$6,$AN$6)))))</f>
        <v/>
      </c>
      <c r="AO38" s="799"/>
      <c r="AP38" s="796" t="str">
        <f>IF('ชื่อ-คะแนน'!$C37="","",IF('ชื่อ-คะแนน'!$D37="ออก","",IF('ชื่อ-คะแนน'!$D37="ย้าย","",IF('ชื่อ-คะแนน'!$D37="พัก","",IF($AP$6="?",$AP$6,$AP$6)))))</f>
        <v/>
      </c>
      <c r="AQ38" s="797" t="str">
        <f>IF('ชื่อ-คะแนน'!$C37="","",IF('ชื่อ-คะแนน'!$D37="ออก","",IF('ชื่อ-คะแนน'!$D37="ย้าย","",IF('ชื่อ-คะแนน'!$D37="พัก","",IF($AQ$6="?",$AQ$6,$AQ$6)))))</f>
        <v/>
      </c>
      <c r="AR38" s="797" t="str">
        <f>IF('ชื่อ-คะแนน'!$C37="","",IF('ชื่อ-คะแนน'!$D37="ออก","",IF('ชื่อ-คะแนน'!$D37="ย้าย","",IF('ชื่อ-คะแนน'!$D37="พัก","",IF($AR$6="?",$AR$6,$AR$6)))))</f>
        <v/>
      </c>
      <c r="AS38" s="797" t="str">
        <f>IF('ชื่อ-คะแนน'!$C37="","",IF('ชื่อ-คะแนน'!$D37="ออก","",IF('ชื่อ-คะแนน'!$D37="ย้าย","",IF('ชื่อ-คะแนน'!$D37="พัก","",IF($AS$6="?",$AS$6,$AS$6)))))</f>
        <v/>
      </c>
      <c r="AT38" s="798" t="str">
        <f>IF('ชื่อ-คะแนน'!$C37="","",IF('ชื่อ-คะแนน'!$D37="ออก","",IF('ชื่อ-คะแนน'!$D37="ย้าย","",IF('ชื่อ-คะแนน'!$D37="พัก","",IF($AT$6="?",$AT$6,$AT$6)))))</f>
        <v/>
      </c>
      <c r="AU38" s="799"/>
      <c r="AV38" s="796" t="str">
        <f>IF('ชื่อ-คะแนน'!$C37="","",IF('ชื่อ-คะแนน'!$D37="ออก","",IF('ชื่อ-คะแนน'!$D37="ย้าย","",IF('ชื่อ-คะแนน'!$D37="พัก","",IF($AV$6="?",$AV$6,$AV$6)))))</f>
        <v/>
      </c>
      <c r="AW38" s="797" t="str">
        <f>IF('ชื่อ-คะแนน'!$C37="","",IF('ชื่อ-คะแนน'!$D37="ออก","",IF('ชื่อ-คะแนน'!$D37="ย้าย","",IF('ชื่อ-คะแนน'!$D37="พัก","",IF($AW$6="?",$AW$6,$AW$6)))))</f>
        <v/>
      </c>
      <c r="AX38" s="797" t="str">
        <f>IF('ชื่อ-คะแนน'!$C37="","",IF('ชื่อ-คะแนน'!$D37="ออก","",IF('ชื่อ-คะแนน'!$D37="ย้าย","",IF('ชื่อ-คะแนน'!$D37="พัก","",IF($AX$6="?",$AX$6,$AX$6)))))</f>
        <v/>
      </c>
      <c r="AY38" s="797" t="str">
        <f>IF('ชื่อ-คะแนน'!$C37="","",IF('ชื่อ-คะแนน'!$D37="ออก","",IF('ชื่อ-คะแนน'!$D37="ย้าย","",IF('ชื่อ-คะแนน'!$D37="พัก","",IF($AY$6="?",$AY$6,$AY$6)))))</f>
        <v/>
      </c>
      <c r="AZ38" s="798" t="str">
        <f>IF('ชื่อ-คะแนน'!$C37="","",IF('ชื่อ-คะแนน'!$D37="ออก","",IF('ชื่อ-คะแนน'!$D37="ย้าย","",IF('ชื่อ-คะแนน'!$D37="พัก","",IF($AZ$6="?",$AZ$6,$AZ$6)))))</f>
        <v/>
      </c>
      <c r="BA38" s="799"/>
      <c r="BB38" s="1419" t="str">
        <f>IF('ชื่อ-คะแนน'!$C37="","",IF('ชื่อ-คะแนน'!$D37="ออก","",IF('ชื่อ-คะแนน'!$D37="ย้าย","",IF('ชื่อ-คะแนน'!$D37="พัก","",IF($BB$6="?",$BB$6,$BB$6)))))</f>
        <v/>
      </c>
      <c r="BC38" s="1420" t="str">
        <f>IF('ชื่อ-คะแนน'!$C37="","",IF('ชื่อ-คะแนน'!$D37="ออก","",IF('ชื่อ-คะแนน'!$D37="ย้าย","",IF('ชื่อ-คะแนน'!$D37="พัก","",IF($BC$6="?",$BC$6,$BC$6)))))</f>
        <v/>
      </c>
      <c r="BD38" s="1420" t="str">
        <f>IF('ชื่อ-คะแนน'!$C37="","",IF('ชื่อ-คะแนน'!$D37="ออก","",IF('ชื่อ-คะแนน'!$D37="ย้าย","",IF('ชื่อ-คะแนน'!$D37="พัก","",IF($BD$6="?",$BD$6,$BD$6)))))</f>
        <v/>
      </c>
      <c r="BE38" s="1420" t="str">
        <f>IF('ชื่อ-คะแนน'!$C37="","",IF('ชื่อ-คะแนน'!$D37="ออก","",IF('ชื่อ-คะแนน'!$D37="ย้าย","",IF('ชื่อ-คะแนน'!$D37="พัก","",IF($BE$6="?",$BE$6,$BE$6)))))</f>
        <v/>
      </c>
      <c r="BF38" s="1421" t="str">
        <f>IF('ชื่อ-คะแนน'!$C37="","",IF('ชื่อ-คะแนน'!$D37="ออก","",IF('ชื่อ-คะแนน'!$D37="ย้าย","",IF('ชื่อ-คะแนน'!$D37="พัก","",IF($BF$6="?",$BF$6,$BF$6)))))</f>
        <v/>
      </c>
      <c r="BG38" s="799"/>
      <c r="BH38" s="800" t="str">
        <f>IF('ชื่อ-คะแนน'!$C37="","",IF('ชื่อ-คะแนน'!$D37="ออก","",IF('ชื่อ-คะแนน'!$D37="ย้าย","",IF('ชื่อ-คะแนน'!$D37="พัก","",IF($BH$6="?",$BH$6,$BH$6)))))</f>
        <v/>
      </c>
      <c r="BI38" s="801" t="str">
        <f>IF('ชื่อ-คะแนน'!$C37="","",IF('ชื่อ-คะแนน'!$D37="ออก","",IF('ชื่อ-คะแนน'!$D37="ย้าย","",IF('ชื่อ-คะแนน'!$D37="พัก","",IF($BI$6="?",$BI$6,$BI$6)))))</f>
        <v/>
      </c>
      <c r="BJ38" s="801" t="str">
        <f>IF('ชื่อ-คะแนน'!$C37="","",IF('ชื่อ-คะแนน'!$D37="ออก","",IF('ชื่อ-คะแนน'!$D37="ย้าย","",IF('ชื่อ-คะแนน'!$D37="พัก","",IF($BJ$6="?",$BJ$6,$BJ$6)))))</f>
        <v/>
      </c>
      <c r="BK38" s="801" t="str">
        <f>IF('ชื่อ-คะแนน'!$C37="","",IF('ชื่อ-คะแนน'!$D37="ออก","",IF('ชื่อ-คะแนน'!$D37="ย้าย","",IF('ชื่อ-คะแนน'!$D37="พัก","",IF($BK$6="?",$BK$6,$BK$6)))))</f>
        <v/>
      </c>
      <c r="BL38" s="802" t="str">
        <f>IF('ชื่อ-คะแนน'!$C37="","",IF('ชื่อ-คะแนน'!$D37="ออก","",IF('ชื่อ-คะแนน'!$D37="ย้าย","",IF('ชื่อ-คะแนน'!$D37="พัก","",IF($BL$6="?",$BL$6,$BL$6)))))</f>
        <v/>
      </c>
      <c r="BM38" s="799"/>
      <c r="BN38" s="796" t="str">
        <f>IF('ชื่อ-คะแนน'!$C37="","",IF('ชื่อ-คะแนน'!$D37="ออก","",IF('ชื่อ-คะแนน'!$D37="ย้าย","",IF('ชื่อ-คะแนน'!$D37="พัก","",IF($BN$6="?",$BN$6,$BN$6)))))</f>
        <v/>
      </c>
      <c r="BO38" s="797" t="str">
        <f>IF('ชื่อ-คะแนน'!$C37="","",IF('ชื่อ-คะแนน'!$D37="ออก","",IF('ชื่อ-คะแนน'!$D37="ย้าย","",IF('ชื่อ-คะแนน'!$D37="พัก","",IF($BO$6="?",$BO$6,$BO$6)))))</f>
        <v/>
      </c>
      <c r="BP38" s="797" t="str">
        <f>IF('ชื่อ-คะแนน'!$C37="","",IF('ชื่อ-คะแนน'!$D37="ออก","",IF('ชื่อ-คะแนน'!$D37="ย้าย","",IF('ชื่อ-คะแนน'!$D37="พัก","",IF($BP$6="?",$BP$6,$BP$6)))))</f>
        <v/>
      </c>
      <c r="BQ38" s="797" t="str">
        <f>IF('ชื่อ-คะแนน'!$C37="","",IF('ชื่อ-คะแนน'!$D37="ออก","",IF('ชื่อ-คะแนน'!$D37="ย้าย","",IF('ชื่อ-คะแนน'!$D37="พัก","",IF($BQ$6="?",$BQ$6,$BQ$6)))))</f>
        <v/>
      </c>
      <c r="BR38" s="798" t="str">
        <f>IF('ชื่อ-คะแนน'!$C37="","",IF('ชื่อ-คะแนน'!$D37="ออก","",IF('ชื่อ-คะแนน'!$D37="ย้าย","",IF('ชื่อ-คะแนน'!$D37="พัก","",IF($BR$6="?",$BR$6,$BR$6)))))</f>
        <v/>
      </c>
      <c r="BS38" s="799"/>
      <c r="BT38" s="796" t="str">
        <f>IF('ชื่อ-คะแนน'!$C37="","",IF('ชื่อ-คะแนน'!$D37="ออก","",IF('ชื่อ-คะแนน'!$D37="ย้าย","",IF('ชื่อ-คะแนน'!$D37="พัก","",IF($BT$6="?",$BT$6,$BT$6)))))</f>
        <v/>
      </c>
      <c r="BU38" s="797" t="str">
        <f>IF('ชื่อ-คะแนน'!$C37="","",IF('ชื่อ-คะแนน'!$D37="ออก","",IF('ชื่อ-คะแนน'!$D37="ย้าย","",IF('ชื่อ-คะแนน'!$D37="พัก","",IF($BU$6="?",$BU$6,$BU$6)))))</f>
        <v/>
      </c>
      <c r="BV38" s="797" t="str">
        <f>IF('ชื่อ-คะแนน'!$C37="","",IF('ชื่อ-คะแนน'!$D37="ออก","",IF('ชื่อ-คะแนน'!$D37="ย้าย","",IF('ชื่อ-คะแนน'!$D37="พัก","",IF($BV$6="?",$BV$6,$BV$6)))))</f>
        <v/>
      </c>
      <c r="BW38" s="797" t="str">
        <f>IF('ชื่อ-คะแนน'!$C37="","",IF('ชื่อ-คะแนน'!$D37="ออก","",IF('ชื่อ-คะแนน'!$D37="ย้าย","",IF('ชื่อ-คะแนน'!$D37="พัก","",IF($BW$6="?",$BW$6,$BW$6)))))</f>
        <v/>
      </c>
      <c r="BX38" s="798" t="str">
        <f>IF('ชื่อ-คะแนน'!$C37="","",IF('ชื่อ-คะแนน'!$D37="ออก","",IF('ชื่อ-คะแนน'!$D37="ย้าย","",IF('ชื่อ-คะแนน'!$D37="พัก","",IF($BX$6="?",$BX$6,$BX$6)))))</f>
        <v/>
      </c>
      <c r="BY38" s="799"/>
      <c r="BZ38" s="796" t="str">
        <f>IF('ชื่อ-คะแนน'!$C37="","",IF('ชื่อ-คะแนน'!$D37="ออก","",IF('ชื่อ-คะแนน'!$D37="ย้าย","",IF('ชื่อ-คะแนน'!$D37="พัก","",IF($BZ$6="?",$BZ$6,$BZ$6)))))</f>
        <v/>
      </c>
      <c r="CA38" s="797" t="str">
        <f>IF('ชื่อ-คะแนน'!$C37="","",IF('ชื่อ-คะแนน'!$D37="ออก","",IF('ชื่อ-คะแนน'!$D37="ย้าย","",IF('ชื่อ-คะแนน'!$D37="พัก","",IF($CA$6="?",$CA$6,$CA$6)))))</f>
        <v/>
      </c>
      <c r="CB38" s="797" t="str">
        <f>IF('ชื่อ-คะแนน'!$C37="","",IF('ชื่อ-คะแนน'!$D37="ออก","",IF('ชื่อ-คะแนน'!$D37="ย้าย","",IF('ชื่อ-คะแนน'!$D37="พัก","",IF($CB$6="?",$CB$6,$CB$6)))))</f>
        <v/>
      </c>
      <c r="CC38" s="797" t="str">
        <f>IF('ชื่อ-คะแนน'!$C37="","",IF('ชื่อ-คะแนน'!$D37="ออก","",IF('ชื่อ-คะแนน'!$D37="ย้าย","",IF('ชื่อ-คะแนน'!$D37="พัก","",IF($CC$6="?",$CC$6,$CC$6)))))</f>
        <v/>
      </c>
      <c r="CD38" s="798" t="str">
        <f>IF('ชื่อ-คะแนน'!$C37="","",IF('ชื่อ-คะแนน'!$D37="ออก","",IF('ชื่อ-คะแนน'!$D37="ย้าย","",IF('ชื่อ-คะแนน'!$D37="พัก","",IF($CD$6="?",$CD$6,$CD$6)))))</f>
        <v/>
      </c>
      <c r="CE38" s="799"/>
      <c r="CF38" s="796" t="str">
        <f>IF('ชื่อ-คะแนน'!$C37="","",IF('ชื่อ-คะแนน'!$D37="ออก","",IF('ชื่อ-คะแนน'!$D37="ย้าย","",IF('ชื่อ-คะแนน'!$D37="พัก","",IF($CF$6="?",$CF$6,$CF$6)))))</f>
        <v/>
      </c>
      <c r="CG38" s="797" t="str">
        <f>IF('ชื่อ-คะแนน'!$C37="","",IF('ชื่อ-คะแนน'!$D37="ออก","",IF('ชื่อ-คะแนน'!$D37="ย้าย","",IF('ชื่อ-คะแนน'!$D37="พัก","",IF($CG$6="?",$CG$6,$CG$6)))))</f>
        <v/>
      </c>
      <c r="CH38" s="797" t="str">
        <f>IF('ชื่อ-คะแนน'!$C37="","",IF('ชื่อ-คะแนน'!$D37="ออก","",IF('ชื่อ-คะแนน'!$D37="ย้าย","",IF('ชื่อ-คะแนน'!$D37="พัก","",IF($CH$6="?",$CH$6,$CH$6)))))</f>
        <v/>
      </c>
      <c r="CI38" s="797" t="str">
        <f>IF('ชื่อ-คะแนน'!$C37="","",IF('ชื่อ-คะแนน'!$D37="ออก","",IF('ชื่อ-คะแนน'!$D37="ย้าย","",IF('ชื่อ-คะแนน'!$D37="พัก","",IF($CI$6="?",$CI$6,$CI$6)))))</f>
        <v/>
      </c>
      <c r="CJ38" s="798" t="str">
        <f>IF('ชื่อ-คะแนน'!$C37="","",IF('ชื่อ-คะแนน'!$D37="ออก","",IF('ชื่อ-คะแนน'!$D37="ย้าย","",IF('ชื่อ-คะแนน'!$D37="พัก","",IF($CJ$6="?",$CJ$6,$CJ$6)))))</f>
        <v/>
      </c>
      <c r="CK38" s="799"/>
      <c r="CL38" s="796" t="str">
        <f>IF('ชื่อ-คะแนน'!$C37="","",IF('ชื่อ-คะแนน'!$D37="ออก","",IF('ชื่อ-คะแนน'!$D37="ย้าย","",IF('ชื่อ-คะแนน'!$D37="พัก","",IF($CL$6="?",$CL$6,$CL$6)))))</f>
        <v/>
      </c>
      <c r="CM38" s="797" t="str">
        <f>IF('ชื่อ-คะแนน'!$C37="","",IF('ชื่อ-คะแนน'!$D37="ออก","",IF('ชื่อ-คะแนน'!$D37="ย้าย","",IF('ชื่อ-คะแนน'!$D37="พัก","",IF($CM$6="?",$CM$6,$CM$6)))))</f>
        <v/>
      </c>
      <c r="CN38" s="797" t="str">
        <f>IF('ชื่อ-คะแนน'!$C37="","",IF('ชื่อ-คะแนน'!$D37="ออก","",IF('ชื่อ-คะแนน'!$D37="ย้าย","",IF('ชื่อ-คะแนน'!$D37="พัก","",IF($CN$6="?",$CN$6,$CN$6)))))</f>
        <v/>
      </c>
      <c r="CO38" s="797" t="str">
        <f>IF('ชื่อ-คะแนน'!$C37="","",IF('ชื่อ-คะแนน'!$D37="ออก","",IF('ชื่อ-คะแนน'!$D37="ย้าย","",IF('ชื่อ-คะแนน'!$D37="พัก","",IF($CO$6="?",$CO$6,$CO$6)))))</f>
        <v/>
      </c>
      <c r="CP38" s="798" t="str">
        <f>IF('ชื่อ-คะแนน'!$C37="","",IF('ชื่อ-คะแนน'!$D37="ออก","",IF('ชื่อ-คะแนน'!$D37="ย้าย","",IF('ชื่อ-คะแนน'!$D37="พัก","",IF($CP$6="?",$CP$6,$CP$6)))))</f>
        <v/>
      </c>
      <c r="CQ38" s="799"/>
      <c r="CR38" s="796" t="str">
        <f>IF('ชื่อ-คะแนน'!$C37="","",IF('ชื่อ-คะแนน'!$D37="ออก","",IF('ชื่อ-คะแนน'!$D37="ย้าย","",IF('ชื่อ-คะแนน'!$D37="พัก","",IF($CR$6="?",$CR$6,$CR$6)))))</f>
        <v/>
      </c>
      <c r="CS38" s="797" t="str">
        <f>IF('ชื่อ-คะแนน'!$C37="","",IF('ชื่อ-คะแนน'!$D37="ออก","",IF('ชื่อ-คะแนน'!$D37="ย้าย","",IF('ชื่อ-คะแนน'!$D37="พัก","",IF($CS$6="?",$CS$6,$CS$6)))))</f>
        <v/>
      </c>
      <c r="CT38" s="797" t="str">
        <f>IF('ชื่อ-คะแนน'!$C37="","",IF('ชื่อ-คะแนน'!$D37="ออก","",IF('ชื่อ-คะแนน'!$D37="ย้าย","",IF('ชื่อ-คะแนน'!$D37="พัก","",IF($CT$6="?",$CT$6,$CT$6)))))</f>
        <v/>
      </c>
      <c r="CU38" s="797" t="str">
        <f>IF('ชื่อ-คะแนน'!$C37="","",IF('ชื่อ-คะแนน'!$D37="ออก","",IF('ชื่อ-คะแนน'!$D37="ย้าย","",IF('ชื่อ-คะแนน'!$D37="พัก","",IF($CU$6="?",$CU$6,$CU$6)))))</f>
        <v/>
      </c>
      <c r="CV38" s="798" t="str">
        <f>IF('ชื่อ-คะแนน'!$C37="","",IF('ชื่อ-คะแนน'!$D37="ออก","",IF('ชื่อ-คะแนน'!$D37="ย้าย","",IF('ชื่อ-คะแนน'!$D37="พัก","",IF($CV$6="?",$CV$6,$CV$6)))))</f>
        <v/>
      </c>
      <c r="CW38" s="799"/>
      <c r="CX38" s="796" t="str">
        <f>IF('ชื่อ-คะแนน'!$C37="","",IF('ชื่อ-คะแนน'!$D37="ออก","",IF('ชื่อ-คะแนน'!$D37="ย้าย","",IF('ชื่อ-คะแนน'!$D37="พัก","",IF($CX$6="?",$CX$6,$CX$6)))))</f>
        <v/>
      </c>
      <c r="CY38" s="797" t="str">
        <f>IF('ชื่อ-คะแนน'!$C37="","",IF('ชื่อ-คะแนน'!$D37="ออก","",IF('ชื่อ-คะแนน'!$D37="ย้าย","",IF('ชื่อ-คะแนน'!$D37="พัก","",IF($CY$6="?",$CY$6,$CY$6)))))</f>
        <v/>
      </c>
      <c r="CZ38" s="797" t="str">
        <f>IF('ชื่อ-คะแนน'!$C37="","",IF('ชื่อ-คะแนน'!$D37="ออก","",IF('ชื่อ-คะแนน'!$D37="ย้าย","",IF('ชื่อ-คะแนน'!$D37="พัก","",IF($CZ$6="?",$CZ$6,$CZ$6)))))</f>
        <v/>
      </c>
      <c r="DA38" s="797" t="str">
        <f>IF('ชื่อ-คะแนน'!$C37="","",IF('ชื่อ-คะแนน'!$D37="ออก","",IF('ชื่อ-คะแนน'!$D37="ย้าย","",IF('ชื่อ-คะแนน'!$D37="พัก","",IF($DA$6="?",$DA$6,$DA$6)))))</f>
        <v/>
      </c>
      <c r="DB38" s="798" t="str">
        <f>IF('ชื่อ-คะแนน'!$C37="","",IF('ชื่อ-คะแนน'!$D37="ออก","",IF('ชื่อ-คะแนน'!$D37="ย้าย","",IF('ชื่อ-คะแนน'!$D37="พัก","",IF($DB$6="?",$DB$6,$DB$6)))))</f>
        <v/>
      </c>
      <c r="DC38" s="799"/>
      <c r="DD38" s="1419" t="str">
        <f>IF('ชื่อ-คะแนน'!$C37="","",IF('ชื่อ-คะแนน'!$D37="ออก","",IF('ชื่อ-คะแนน'!$D37="ย้าย","",IF('ชื่อ-คะแนน'!$D37="พัก","",IF($DD$6="?",$DD$6,$DD$6)))))</f>
        <v/>
      </c>
      <c r="DE38" s="1420" t="str">
        <f>IF('ชื่อ-คะแนน'!$C37="","",IF('ชื่อ-คะแนน'!$D37="ออก","",IF('ชื่อ-คะแนน'!$D37="ย้าย","",IF('ชื่อ-คะแนน'!$D37="พัก","",IF($DE$6="?",$DE$6,$DE$6)))))</f>
        <v/>
      </c>
      <c r="DF38" s="1420" t="str">
        <f>IF('ชื่อ-คะแนน'!$C37="","",IF('ชื่อ-คะแนน'!$D37="ออก","",IF('ชื่อ-คะแนน'!$D37="ย้าย","",IF('ชื่อ-คะแนน'!$D37="พัก","",IF($DF$6="?",$DF$6,$DF$6)))))</f>
        <v/>
      </c>
      <c r="DG38" s="1420" t="str">
        <f>IF('ชื่อ-คะแนน'!$C37="","",IF('ชื่อ-คะแนน'!$D37="ออก","",IF('ชื่อ-คะแนน'!$D37="ย้าย","",IF('ชื่อ-คะแนน'!$D37="พัก","",IF($DG$6="?",$DG$6,$DG$6)))))</f>
        <v/>
      </c>
      <c r="DH38" s="1421" t="str">
        <f>IF('ชื่อ-คะแนน'!$C37="","",IF('ชื่อ-คะแนน'!$D37="ออก","",IF('ชื่อ-คะแนน'!$D37="ย้าย","",IF('ชื่อ-คะแนน'!$D37="พัก","",IF($DH$6="?",$DH$6,$DH$6)))))</f>
        <v/>
      </c>
      <c r="DI38" s="799"/>
      <c r="DJ38" s="796" t="str">
        <f>IF('ชื่อ-คะแนน'!$C37="","",IF('ชื่อ-คะแนน'!$D37="ออก","",IF('ชื่อ-คะแนน'!$D37="ย้าย","",IF('ชื่อ-คะแนน'!$D37="พัก","",IF($DJ$6="?",$DJ$6,$DJ$6)))))</f>
        <v/>
      </c>
      <c r="DK38" s="797" t="str">
        <f>IF('ชื่อ-คะแนน'!$C37="","",IF('ชื่อ-คะแนน'!$D37="ออก","",IF('ชื่อ-คะแนน'!$D37="ย้าย","",IF('ชื่อ-คะแนน'!$D37="พัก","",IF($DK$6="?",$DK$6,$DK$6)))))</f>
        <v/>
      </c>
      <c r="DL38" s="797" t="str">
        <f>IF('ชื่อ-คะแนน'!$C37="","",IF('ชื่อ-คะแนน'!$D37="ออก","",IF('ชื่อ-คะแนน'!$D37="ย้าย","",IF('ชื่อ-คะแนน'!$D37="พัก","",IF($DL$6="?",$DL$6,$DL$6)))))</f>
        <v/>
      </c>
      <c r="DM38" s="797" t="str">
        <f>IF('ชื่อ-คะแนน'!$C37="","",IF('ชื่อ-คะแนน'!$D37="ออก","",IF('ชื่อ-คะแนน'!$D37="ย้าย","",IF('ชื่อ-คะแนน'!$D37="พัก","",IF($DM$6="?",$DM$6,$DM$6)))))</f>
        <v/>
      </c>
      <c r="DN38" s="798" t="str">
        <f>IF('ชื่อ-คะแนน'!$C37="","",IF('ชื่อ-คะแนน'!$D37="ออก","",IF('ชื่อ-คะแนน'!$D37="ย้าย","",IF('ชื่อ-คะแนน'!$D37="พัก","",IF($DN$6="?",$DN$6,$DN$6)))))</f>
        <v/>
      </c>
      <c r="DO38" s="799"/>
      <c r="DP38" s="800" t="str">
        <f>IF('ชื่อ-คะแนน'!$C37="","",IF('ชื่อ-คะแนน'!$D37="ออก","",IF('ชื่อ-คะแนน'!$D37="ย้าย","",IF('ชื่อ-คะแนน'!$D37="พัก","",IF($DP$6="?",$DP$6,$DP$6)))))</f>
        <v/>
      </c>
      <c r="DQ38" s="801" t="str">
        <f>IF('ชื่อ-คะแนน'!$C37="","",IF('ชื่อ-คะแนน'!$D37="ออก","",IF('ชื่อ-คะแนน'!$D37="ย้าย","",IF('ชื่อ-คะแนน'!$D37="พัก","",IF($DQ$6="?",$DQ$6,$DQ$6)))))</f>
        <v/>
      </c>
      <c r="DR38" s="801" t="str">
        <f>IF('ชื่อ-คะแนน'!$C37="","",IF('ชื่อ-คะแนน'!$D37="ออก","",IF('ชื่อ-คะแนน'!$D37="ย้าย","",IF('ชื่อ-คะแนน'!$D37="พัก","",IF($DR$6="?",$DR$6,$DR$6)))))</f>
        <v/>
      </c>
      <c r="DS38" s="801" t="str">
        <f>IF('ชื่อ-คะแนน'!$C37="","",IF('ชื่อ-คะแนน'!$D37="ออก","",IF('ชื่อ-คะแนน'!$D37="ย้าย","",IF('ชื่อ-คะแนน'!$D37="พัก","",IF($DS$6="?",$DS$6,$DS$6)))))</f>
        <v/>
      </c>
      <c r="DT38" s="802" t="str">
        <f>IF('ชื่อ-คะแนน'!$C37="","",IF('ชื่อ-คะแนน'!$D37="ออก","",IF('ชื่อ-คะแนน'!$D37="ย้าย","",IF('ชื่อ-คะแนน'!$D37="พัก","",IF($DT$6="?",$DT$6,$DT$6)))))</f>
        <v/>
      </c>
      <c r="DU38" s="799"/>
      <c r="DV38" s="796" t="str">
        <f>IF('ชื่อ-คะแนน'!$C37="","",IF('ชื่อ-คะแนน'!$D37="ออก","",IF('ชื่อ-คะแนน'!$D37="ย้าย","",IF('ชื่อ-คะแนน'!$D37="พัก","",IF($DV$6="?",$DV$6,$DV$6)))))</f>
        <v/>
      </c>
      <c r="DW38" s="797" t="str">
        <f>IF('ชื่อ-คะแนน'!$C37="","",IF('ชื่อ-คะแนน'!$D37="ออก","",IF('ชื่อ-คะแนน'!$D37="ย้าย","",IF('ชื่อ-คะแนน'!$D37="พัก","",IF($DW$6="?",$DW$6,$DW$6)))))</f>
        <v/>
      </c>
      <c r="DX38" s="797" t="str">
        <f>IF('ชื่อ-คะแนน'!$C37="","",IF('ชื่อ-คะแนน'!$D37="ออก","",IF('ชื่อ-คะแนน'!$D37="ย้าย","",IF('ชื่อ-คะแนน'!$D37="พัก","",IF($DX$6="?",$DX$6,$DX$6)))))</f>
        <v/>
      </c>
      <c r="DY38" s="797" t="str">
        <f>IF('ชื่อ-คะแนน'!$C37="","",IF('ชื่อ-คะแนน'!$D37="ออก","",IF('ชื่อ-คะแนน'!$D37="ย้าย","",IF('ชื่อ-คะแนน'!$D37="พัก","",IF($DY$6="?",$DY$6,$DY$6)))))</f>
        <v/>
      </c>
      <c r="DZ38" s="798" t="str">
        <f>IF('ชื่อ-คะแนน'!$C37="","",IF('ชื่อ-คะแนน'!$D37="ออก","",IF('ชื่อ-คะแนน'!$D37="ย้าย","",IF('ชื่อ-คะแนน'!$D37="พัก","",IF($DZ$6="?",$DZ$6,$DZ$6)))))</f>
        <v/>
      </c>
      <c r="EA38" s="799"/>
      <c r="EB38" s="796" t="str">
        <f>IF('ชื่อ-คะแนน'!$C37="","",IF('ชื่อ-คะแนน'!$D37="ออก","",IF('ชื่อ-คะแนน'!$D37="ย้าย","",IF('ชื่อ-คะแนน'!$D37="พัก","",IF($EB$6="?",$EB$6,$EB$6)))))</f>
        <v/>
      </c>
      <c r="EC38" s="797" t="str">
        <f>IF('ชื่อ-คะแนน'!$C37="","",IF('ชื่อ-คะแนน'!$D37="ออก","",IF('ชื่อ-คะแนน'!$D37="ย้าย","",IF('ชื่อ-คะแนน'!$D37="พัก","",IF($EC$6="?",$EC$6,$EC$6)))))</f>
        <v/>
      </c>
      <c r="ED38" s="797" t="str">
        <f>IF('ชื่อ-คะแนน'!$C37="","",IF('ชื่อ-คะแนน'!$D37="ออก","",IF('ชื่อ-คะแนน'!$D37="ย้าย","",IF('ชื่อ-คะแนน'!$D37="พัก","",IF($ED$6="?",$ED$6,$ED$6)))))</f>
        <v/>
      </c>
      <c r="EE38" s="797" t="str">
        <f>IF('ชื่อ-คะแนน'!$C37="","",IF('ชื่อ-คะแนน'!$D37="ออก","",IF('ชื่อ-คะแนน'!$D37="ย้าย","",IF('ชื่อ-คะแนน'!$D37="พัก","",IF($EE$6="?",$EE$6,$EE$6)))))</f>
        <v/>
      </c>
      <c r="EF38" s="798" t="str">
        <f>IF('ชื่อ-คะแนน'!$C37="","",IF('ชื่อ-คะแนน'!$D37="ออก","",IF('ชื่อ-คะแนน'!$D37="ย้าย","",IF('ชื่อ-คะแนน'!$D37="พัก","",IF($EF$6="?",$EF$6,$EF$6)))))</f>
        <v/>
      </c>
      <c r="EG38" s="803"/>
      <c r="EH38" s="804" t="str">
        <f>IF('ชื่อ-คะแนน'!C37="","",COUNTIF(E38:DZ38,"ป")+COUNTIF(E38:DZ38,"ล")+COUNTIF(E38:DZ38,"ข")+COUNTIF(E38:DZ38,"ร")+COUNTIF(E38:DZ38,"อ")+COUNTIF(E38:DZ38,"ก")+COUNTIF(E38:DZ38,"ฟ")+COUNTIF(E38:DZ38,"ด")+COUNTIF(E38:DZ38,"ย"))&amp;IF('ชื่อ-คะแนน'!C37="","","/")&amp;IF('ชื่อ-คะแนน'!C37="","",SUM($F$6:$DZ$6)-SUM(F38:DZ38))</f>
        <v/>
      </c>
      <c r="EI38" s="805" t="str">
        <f>IF('ชื่อ-คะแนน'!C37="","",COUNTIF(F38:EF38,"/")+SUM(F38:EF38))</f>
        <v/>
      </c>
      <c r="EJ38" s="758"/>
      <c r="EK38" s="778" t="str">
        <f>IF('ชื่อ-คะแนน'!C37="","",IF(EI38=0,"",IF(EI38&gt;$EI$3-$EI$4,"-",$EI$3-$EI$4-EI38)))</f>
        <v/>
      </c>
      <c r="EL38" s="760" t="str">
        <f>IF('ชื่อ-คะแนน'!C37="","",IF(EI38=0,"",(EI38/$EI$3)*100))</f>
        <v/>
      </c>
      <c r="EM38" s="792" t="str">
        <f t="shared" si="1"/>
        <v>-</v>
      </c>
      <c r="EN38" s="793" t="str">
        <f t="shared" si="2"/>
        <v>-</v>
      </c>
    </row>
    <row r="39" spans="1:144" s="141" customFormat="1" ht="18" customHeight="1" thickBot="1" x14ac:dyDescent="0.55000000000000004">
      <c r="A39" s="142" t="str">
        <f>'ชื่อ-คะแนน'!A38</f>
        <v/>
      </c>
      <c r="B39" s="822">
        <f>'ชื่อ-คะแนน'!B38</f>
        <v>0</v>
      </c>
      <c r="C39" s="1312">
        <f>'ชื่อ-คะแนน'!C38</f>
        <v>0</v>
      </c>
      <c r="D39" s="795" t="str">
        <f>'ชื่อ-คะแนน'!D38</f>
        <v/>
      </c>
      <c r="E39" s="781" t="str">
        <f>'ชื่อ-คะแนน'!E38</f>
        <v/>
      </c>
      <c r="F39" s="796" t="str">
        <f>IF('ชื่อ-คะแนน'!$C38="","",IF('ชื่อ-คะแนน'!$D38="ออก","",IF('ชื่อ-คะแนน'!$D38="ย้าย","",IF('ชื่อ-คะแนน'!$D38="พัก","",IF(F$6="?",F$6,F$6)))))</f>
        <v/>
      </c>
      <c r="G39" s="797" t="str">
        <f>IF('ชื่อ-คะแนน'!C38="","",IF('ชื่อ-คะแนน'!$D38="ออก","",IF('ชื่อ-คะแนน'!$D38="ย้าย","",IF('ชื่อ-คะแนน'!$D38="พัก","",IF(G$6="?",G$6,G$6)))))</f>
        <v/>
      </c>
      <c r="H39" s="797" t="str">
        <f>IF('ชื่อ-คะแนน'!C38="","",IF('ชื่อ-คะแนน'!$D38="ออก","",IF('ชื่อ-คะแนน'!$D38="ย้าย","",IF('ชื่อ-คะแนน'!$D38="พัก","",IF(H$6="?",H$6,H$6)))))</f>
        <v/>
      </c>
      <c r="I39" s="797" t="str">
        <f>IF('ชื่อ-คะแนน'!G38="","",IF('ชื่อ-คะแนน'!$D38="ออก","",IF('ชื่อ-คะแนน'!$D38="ย้าย","",IF('ชื่อ-คะแนน'!$D38="พัก","",IF(I$6="?",I$6,$I$6)))))</f>
        <v/>
      </c>
      <c r="J39" s="798" t="str">
        <f>IF('ชื่อ-คะแนน'!$C38="","",IF('ชื่อ-คะแนน'!$D38="ออก","",IF('ชื่อ-คะแนน'!$D38="ย้าย","",IF('ชื่อ-คะแนน'!$D38="พัก","",IF(J$6="?",J$6,J$6)))))</f>
        <v/>
      </c>
      <c r="K39" s="799"/>
      <c r="L39" s="796" t="str">
        <f>IF('ชื่อ-คะแนน'!$C38="","",IF('ชื่อ-คะแนน'!$D38="ออก","",IF('ชื่อ-คะแนน'!$D38="ย้าย","",IF('ชื่อ-คะแนน'!$D38="พัก","",IF(L$6="?",L$6,L$6)))))</f>
        <v/>
      </c>
      <c r="M39" s="797" t="str">
        <f>IF('ชื่อ-คะแนน'!$C38="","",IF('ชื่อ-คะแนน'!$D38="ออก","",IF('ชื่อ-คะแนน'!$D38="ย้าย","",IF('ชื่อ-คะแนน'!$D38="พัก","",IF(M$6="?",M$6,M$6)))))</f>
        <v/>
      </c>
      <c r="N39" s="797" t="str">
        <f>IF('ชื่อ-คะแนน'!$C38="","",IF('ชื่อ-คะแนน'!$D38="ออก","",IF('ชื่อ-คะแนน'!$D38="ย้าย","",IF('ชื่อ-คะแนน'!$D38="พัก","",IF(N$6="?",N$6,N$6)))))</f>
        <v/>
      </c>
      <c r="O39" s="797" t="str">
        <f>IF('ชื่อ-คะแนน'!$C38="","",IF('ชื่อ-คะแนน'!$D38="ออก","",IF('ชื่อ-คะแนน'!$D38="ย้าย","",IF('ชื่อ-คะแนน'!$D38="พัก","",IF(O$6="?",O$6,O$6)))))</f>
        <v/>
      </c>
      <c r="P39" s="798" t="str">
        <f>IF('ชื่อ-คะแนน'!$C38="","",IF('ชื่อ-คะแนน'!$D38="ออก","",IF('ชื่อ-คะแนน'!$D38="ย้าย","",IF('ชื่อ-คะแนน'!$D38="พัก","",IF(P$6="?",P$6,P$6)))))</f>
        <v/>
      </c>
      <c r="Q39" s="799"/>
      <c r="R39" s="796" t="str">
        <f>IF('ชื่อ-คะแนน'!$C38="","",IF('ชื่อ-คะแนน'!$D38="ออก","",IF('ชื่อ-คะแนน'!$D38="ย้าย","",IF('ชื่อ-คะแนน'!$D38="พัก","",IF(R$6="?",R$6,R$6)))))</f>
        <v/>
      </c>
      <c r="S39" s="797" t="str">
        <f>IF('ชื่อ-คะแนน'!$C38="","",IF('ชื่อ-คะแนน'!$D38="ออก","",IF('ชื่อ-คะแนน'!$D38="ย้าย","",IF('ชื่อ-คะแนน'!$D38="พัก","",IF(S$6="?",S$6,S$6)))))</f>
        <v/>
      </c>
      <c r="T39" s="797" t="str">
        <f>IF('ชื่อ-คะแนน'!$C38="","",IF('ชื่อ-คะแนน'!$D38="ออก","",IF('ชื่อ-คะแนน'!$D38="ย้าย","",IF('ชื่อ-คะแนน'!$D38="พัก","",IF(T$6="?",T$6,T$6)))))</f>
        <v/>
      </c>
      <c r="U39" s="797" t="str">
        <f>IF('ชื่อ-คะแนน'!$C38="","",IF('ชื่อ-คะแนน'!$D38="ออก","",IF('ชื่อ-คะแนน'!$D38="ย้าย","",IF('ชื่อ-คะแนน'!$D38="พัก","",IF(U$6="?",U$6,U$6)))))</f>
        <v/>
      </c>
      <c r="V39" s="798" t="str">
        <f>IF('ชื่อ-คะแนน'!$C38="","",IF('ชื่อ-คะแนน'!$D38="ออก","",IF('ชื่อ-คะแนน'!$D38="ย้าย","",IF('ชื่อ-คะแนน'!$D38="พัก","",IF(V$6="?",V$6,V$6)))))</f>
        <v/>
      </c>
      <c r="W39" s="799"/>
      <c r="X39" s="796" t="str">
        <f>IF('ชื่อ-คะแนน'!$C38="","",IF('ชื่อ-คะแนน'!$D38="ออก","",IF('ชื่อ-คะแนน'!$D38="ย้าย","",IF('ชื่อ-คะแนน'!$D38="พัก","",IF(X$6="?",X$6,X$6)))))</f>
        <v/>
      </c>
      <c r="Y39" s="797" t="str">
        <f>IF('ชื่อ-คะแนน'!$C38="","",IF('ชื่อ-คะแนน'!$D38="ออก","",IF('ชื่อ-คะแนน'!$D38="ย้าย","",IF('ชื่อ-คะแนน'!$D38="พัก","",IF(Y$6="?",Y$6,Y$6)))))</f>
        <v/>
      </c>
      <c r="Z39" s="797" t="str">
        <f>IF('ชื่อ-คะแนน'!$C38="","",IF('ชื่อ-คะแนน'!$D38="ออก","",IF('ชื่อ-คะแนน'!$D38="ย้าย","",IF('ชื่อ-คะแนน'!$D38="พัก","",IF(Z$6="?",Z$6,Z$6)))))</f>
        <v/>
      </c>
      <c r="AA39" s="797" t="str">
        <f>IF('ชื่อ-คะแนน'!$C38="","",IF('ชื่อ-คะแนน'!$D38="ออก","",IF('ชื่อ-คะแนน'!$D38="ย้าย","",IF('ชื่อ-คะแนน'!$D38="พัก","",IF(AA$6="?",AA$6,AA$6)))))</f>
        <v/>
      </c>
      <c r="AB39" s="798" t="str">
        <f>IF('ชื่อ-คะแนน'!$C38="","",IF('ชื่อ-คะแนน'!$D38="ออก","",IF('ชื่อ-คะแนน'!$D38="ย้าย","",IF('ชื่อ-คะแนน'!$D38="พัก","",IF(AB$6="?",AB$6,AB$6)))))</f>
        <v/>
      </c>
      <c r="AC39" s="799"/>
      <c r="AD39" s="796" t="str">
        <f>IF('ชื่อ-คะแนน'!$C38="","",IF('ชื่อ-คะแนน'!$D38="ออก","",IF('ชื่อ-คะแนน'!$D38="ย้าย","",IF('ชื่อ-คะแนน'!$D38="พัก","",IF(AD$6="?",AD$6,AD$6)))))</f>
        <v/>
      </c>
      <c r="AE39" s="797" t="str">
        <f>IF('ชื่อ-คะแนน'!$C38="","",IF('ชื่อ-คะแนน'!$D38="ออก","",IF('ชื่อ-คะแนน'!$D38="ย้าย","",IF('ชื่อ-คะแนน'!$D38="พัก","",IF(AE$6="?",AE$6,AE$6)))))</f>
        <v/>
      </c>
      <c r="AF39" s="797" t="str">
        <f>IF('ชื่อ-คะแนน'!$C38="","",IF('ชื่อ-คะแนน'!$D38="ออก","",IF('ชื่อ-คะแนน'!$D38="ย้าย","",IF('ชื่อ-คะแนน'!$D38="พัก","",IF(AF$6="?",AF$6,AF$6)))))</f>
        <v/>
      </c>
      <c r="AG39" s="797" t="str">
        <f>IF('ชื่อ-คะแนน'!$C38="","",IF('ชื่อ-คะแนน'!$D38="ออก","",IF('ชื่อ-คะแนน'!$D38="ย้าย","",IF('ชื่อ-คะแนน'!$D38="พัก","",IF($AG$6="?",$AG$6,$AG$6)))))</f>
        <v/>
      </c>
      <c r="AH39" s="798" t="str">
        <f>IF('ชื่อ-คะแนน'!$C38="","",IF('ชื่อ-คะแนน'!$D38="ออก","",IF('ชื่อ-คะแนน'!$D38="ย้าย","",IF('ชื่อ-คะแนน'!$D38="พัก","",IF($AH$6="?",$AH$6,$AH$6)))))</f>
        <v/>
      </c>
      <c r="AI39" s="799"/>
      <c r="AJ39" s="796" t="str">
        <f>IF('ชื่อ-คะแนน'!$C38="","",IF('ชื่อ-คะแนน'!$D38="ออก","",IF('ชื่อ-คะแนน'!$D38="ย้าย","",IF('ชื่อ-คะแนน'!$D38="พัก","",IF($AJ$6="?",$AJ$6,$AJ$6)))))</f>
        <v/>
      </c>
      <c r="AK39" s="797" t="str">
        <f>IF('ชื่อ-คะแนน'!$C38="","",IF('ชื่อ-คะแนน'!$D38="ออก","",IF('ชื่อ-คะแนน'!$D38="ย้าย","",IF('ชื่อ-คะแนน'!$D38="พัก","",IF($AK$6="?",$AK$6,$AK$6)))))</f>
        <v/>
      </c>
      <c r="AL39" s="797" t="str">
        <f>IF('ชื่อ-คะแนน'!$C38="","",IF('ชื่อ-คะแนน'!$D38="ออก","",IF('ชื่อ-คะแนน'!$D38="ย้าย","",IF('ชื่อ-คะแนน'!$D38="พัก","",IF($AL$6="?",$AL$6,$AL$6)))))</f>
        <v/>
      </c>
      <c r="AM39" s="797" t="str">
        <f>IF('ชื่อ-คะแนน'!$C38="","",IF('ชื่อ-คะแนน'!$D38="ออก","",IF('ชื่อ-คะแนน'!$D38="ย้าย","",IF('ชื่อ-คะแนน'!$D38="พัก","",IF($AM$6="?",$AM$6,$AM$6)))))</f>
        <v/>
      </c>
      <c r="AN39" s="798" t="str">
        <f>IF('ชื่อ-คะแนน'!$C38="","",IF('ชื่อ-คะแนน'!$D38="ออก","",IF('ชื่อ-คะแนน'!$D38="ย้าย","",IF('ชื่อ-คะแนน'!$D38="พัก","",IF($AN$6="?",$AN$6,$AN$6)))))</f>
        <v/>
      </c>
      <c r="AO39" s="799"/>
      <c r="AP39" s="796" t="str">
        <f>IF('ชื่อ-คะแนน'!$C38="","",IF('ชื่อ-คะแนน'!$D38="ออก","",IF('ชื่อ-คะแนน'!$D38="ย้าย","",IF('ชื่อ-คะแนน'!$D38="พัก","",IF($AP$6="?",$AP$6,$AP$6)))))</f>
        <v/>
      </c>
      <c r="AQ39" s="797" t="str">
        <f>IF('ชื่อ-คะแนน'!$C38="","",IF('ชื่อ-คะแนน'!$D38="ออก","",IF('ชื่อ-คะแนน'!$D38="ย้าย","",IF('ชื่อ-คะแนน'!$D38="พัก","",IF($AQ$6="?",$AQ$6,$AQ$6)))))</f>
        <v/>
      </c>
      <c r="AR39" s="797" t="str">
        <f>IF('ชื่อ-คะแนน'!$C38="","",IF('ชื่อ-คะแนน'!$D38="ออก","",IF('ชื่อ-คะแนน'!$D38="ย้าย","",IF('ชื่อ-คะแนน'!$D38="พัก","",IF($AR$6="?",$AR$6,$AR$6)))))</f>
        <v/>
      </c>
      <c r="AS39" s="797" t="str">
        <f>IF('ชื่อ-คะแนน'!$C38="","",IF('ชื่อ-คะแนน'!$D38="ออก","",IF('ชื่อ-คะแนน'!$D38="ย้าย","",IF('ชื่อ-คะแนน'!$D38="พัก","",IF($AS$6="?",$AS$6,$AS$6)))))</f>
        <v/>
      </c>
      <c r="AT39" s="798" t="str">
        <f>IF('ชื่อ-คะแนน'!$C38="","",IF('ชื่อ-คะแนน'!$D38="ออก","",IF('ชื่อ-คะแนน'!$D38="ย้าย","",IF('ชื่อ-คะแนน'!$D38="พัก","",IF($AT$6="?",$AT$6,$AT$6)))))</f>
        <v/>
      </c>
      <c r="AU39" s="799"/>
      <c r="AV39" s="796" t="str">
        <f>IF('ชื่อ-คะแนน'!$C38="","",IF('ชื่อ-คะแนน'!$D38="ออก","",IF('ชื่อ-คะแนน'!$D38="ย้าย","",IF('ชื่อ-คะแนน'!$D38="พัก","",IF($AV$6="?",$AV$6,$AV$6)))))</f>
        <v/>
      </c>
      <c r="AW39" s="797" t="str">
        <f>IF('ชื่อ-คะแนน'!$C38="","",IF('ชื่อ-คะแนน'!$D38="ออก","",IF('ชื่อ-คะแนน'!$D38="ย้าย","",IF('ชื่อ-คะแนน'!$D38="พัก","",IF($AW$6="?",$AW$6,$AW$6)))))</f>
        <v/>
      </c>
      <c r="AX39" s="797" t="str">
        <f>IF('ชื่อ-คะแนน'!$C38="","",IF('ชื่อ-คะแนน'!$D38="ออก","",IF('ชื่อ-คะแนน'!$D38="ย้าย","",IF('ชื่อ-คะแนน'!$D38="พัก","",IF($AX$6="?",$AX$6,$AX$6)))))</f>
        <v/>
      </c>
      <c r="AY39" s="797" t="str">
        <f>IF('ชื่อ-คะแนน'!$C38="","",IF('ชื่อ-คะแนน'!$D38="ออก","",IF('ชื่อ-คะแนน'!$D38="ย้าย","",IF('ชื่อ-คะแนน'!$D38="พัก","",IF($AY$6="?",$AY$6,$AY$6)))))</f>
        <v/>
      </c>
      <c r="AZ39" s="798" t="str">
        <f>IF('ชื่อ-คะแนน'!$C38="","",IF('ชื่อ-คะแนน'!$D38="ออก","",IF('ชื่อ-คะแนน'!$D38="ย้าย","",IF('ชื่อ-คะแนน'!$D38="พัก","",IF($AZ$6="?",$AZ$6,$AZ$6)))))</f>
        <v/>
      </c>
      <c r="BA39" s="799"/>
      <c r="BB39" s="1419" t="str">
        <f>IF('ชื่อ-คะแนน'!$C38="","",IF('ชื่อ-คะแนน'!$D38="ออก","",IF('ชื่อ-คะแนน'!$D38="ย้าย","",IF('ชื่อ-คะแนน'!$D38="พัก","",IF($BB$6="?",$BB$6,$BB$6)))))</f>
        <v/>
      </c>
      <c r="BC39" s="1420" t="str">
        <f>IF('ชื่อ-คะแนน'!$C38="","",IF('ชื่อ-คะแนน'!$D38="ออก","",IF('ชื่อ-คะแนน'!$D38="ย้าย","",IF('ชื่อ-คะแนน'!$D38="พัก","",IF($BC$6="?",$BC$6,$BC$6)))))</f>
        <v/>
      </c>
      <c r="BD39" s="1420" t="str">
        <f>IF('ชื่อ-คะแนน'!$C38="","",IF('ชื่อ-คะแนน'!$D38="ออก","",IF('ชื่อ-คะแนน'!$D38="ย้าย","",IF('ชื่อ-คะแนน'!$D38="พัก","",IF($BD$6="?",$BD$6,$BD$6)))))</f>
        <v/>
      </c>
      <c r="BE39" s="1420" t="str">
        <f>IF('ชื่อ-คะแนน'!$C38="","",IF('ชื่อ-คะแนน'!$D38="ออก","",IF('ชื่อ-คะแนน'!$D38="ย้าย","",IF('ชื่อ-คะแนน'!$D38="พัก","",IF($BE$6="?",$BE$6,$BE$6)))))</f>
        <v/>
      </c>
      <c r="BF39" s="1421" t="str">
        <f>IF('ชื่อ-คะแนน'!$C38="","",IF('ชื่อ-คะแนน'!$D38="ออก","",IF('ชื่อ-คะแนน'!$D38="ย้าย","",IF('ชื่อ-คะแนน'!$D38="พัก","",IF($BF$6="?",$BF$6,$BF$6)))))</f>
        <v/>
      </c>
      <c r="BG39" s="799"/>
      <c r="BH39" s="800" t="str">
        <f>IF('ชื่อ-คะแนน'!$C38="","",IF('ชื่อ-คะแนน'!$D38="ออก","",IF('ชื่อ-คะแนน'!$D38="ย้าย","",IF('ชื่อ-คะแนน'!$D38="พัก","",IF($BH$6="?",$BH$6,$BH$6)))))</f>
        <v/>
      </c>
      <c r="BI39" s="801" t="str">
        <f>IF('ชื่อ-คะแนน'!$C38="","",IF('ชื่อ-คะแนน'!$D38="ออก","",IF('ชื่อ-คะแนน'!$D38="ย้าย","",IF('ชื่อ-คะแนน'!$D38="พัก","",IF($BI$6="?",$BI$6,$BI$6)))))</f>
        <v/>
      </c>
      <c r="BJ39" s="801" t="str">
        <f>IF('ชื่อ-คะแนน'!$C38="","",IF('ชื่อ-คะแนน'!$D38="ออก","",IF('ชื่อ-คะแนน'!$D38="ย้าย","",IF('ชื่อ-คะแนน'!$D38="พัก","",IF($BJ$6="?",$BJ$6,$BJ$6)))))</f>
        <v/>
      </c>
      <c r="BK39" s="801" t="str">
        <f>IF('ชื่อ-คะแนน'!$C38="","",IF('ชื่อ-คะแนน'!$D38="ออก","",IF('ชื่อ-คะแนน'!$D38="ย้าย","",IF('ชื่อ-คะแนน'!$D38="พัก","",IF($BK$6="?",$BK$6,$BK$6)))))</f>
        <v/>
      </c>
      <c r="BL39" s="802" t="str">
        <f>IF('ชื่อ-คะแนน'!$C38="","",IF('ชื่อ-คะแนน'!$D38="ออก","",IF('ชื่อ-คะแนน'!$D38="ย้าย","",IF('ชื่อ-คะแนน'!$D38="พัก","",IF($BL$6="?",$BL$6,$BL$6)))))</f>
        <v/>
      </c>
      <c r="BM39" s="799"/>
      <c r="BN39" s="796" t="str">
        <f>IF('ชื่อ-คะแนน'!$C38="","",IF('ชื่อ-คะแนน'!$D38="ออก","",IF('ชื่อ-คะแนน'!$D38="ย้าย","",IF('ชื่อ-คะแนน'!$D38="พัก","",IF($BN$6="?",$BN$6,$BN$6)))))</f>
        <v/>
      </c>
      <c r="BO39" s="797" t="str">
        <f>IF('ชื่อ-คะแนน'!$C38="","",IF('ชื่อ-คะแนน'!$D38="ออก","",IF('ชื่อ-คะแนน'!$D38="ย้าย","",IF('ชื่อ-คะแนน'!$D38="พัก","",IF($BO$6="?",$BO$6,$BO$6)))))</f>
        <v/>
      </c>
      <c r="BP39" s="797" t="str">
        <f>IF('ชื่อ-คะแนน'!$C38="","",IF('ชื่อ-คะแนน'!$D38="ออก","",IF('ชื่อ-คะแนน'!$D38="ย้าย","",IF('ชื่อ-คะแนน'!$D38="พัก","",IF($BP$6="?",$BP$6,$BP$6)))))</f>
        <v/>
      </c>
      <c r="BQ39" s="797" t="str">
        <f>IF('ชื่อ-คะแนน'!$C38="","",IF('ชื่อ-คะแนน'!$D38="ออก","",IF('ชื่อ-คะแนน'!$D38="ย้าย","",IF('ชื่อ-คะแนน'!$D38="พัก","",IF($BQ$6="?",$BQ$6,$BQ$6)))))</f>
        <v/>
      </c>
      <c r="BR39" s="798" t="str">
        <f>IF('ชื่อ-คะแนน'!$C38="","",IF('ชื่อ-คะแนน'!$D38="ออก","",IF('ชื่อ-คะแนน'!$D38="ย้าย","",IF('ชื่อ-คะแนน'!$D38="พัก","",IF($BR$6="?",$BR$6,$BR$6)))))</f>
        <v/>
      </c>
      <c r="BS39" s="799"/>
      <c r="BT39" s="796" t="str">
        <f>IF('ชื่อ-คะแนน'!$C38="","",IF('ชื่อ-คะแนน'!$D38="ออก","",IF('ชื่อ-คะแนน'!$D38="ย้าย","",IF('ชื่อ-คะแนน'!$D38="พัก","",IF($BT$6="?",$BT$6,$BT$6)))))</f>
        <v/>
      </c>
      <c r="BU39" s="797" t="str">
        <f>IF('ชื่อ-คะแนน'!$C38="","",IF('ชื่อ-คะแนน'!$D38="ออก","",IF('ชื่อ-คะแนน'!$D38="ย้าย","",IF('ชื่อ-คะแนน'!$D38="พัก","",IF($BU$6="?",$BU$6,$BU$6)))))</f>
        <v/>
      </c>
      <c r="BV39" s="797" t="str">
        <f>IF('ชื่อ-คะแนน'!$C38="","",IF('ชื่อ-คะแนน'!$D38="ออก","",IF('ชื่อ-คะแนน'!$D38="ย้าย","",IF('ชื่อ-คะแนน'!$D38="พัก","",IF($BV$6="?",$BV$6,$BV$6)))))</f>
        <v/>
      </c>
      <c r="BW39" s="797" t="str">
        <f>IF('ชื่อ-คะแนน'!$C38="","",IF('ชื่อ-คะแนน'!$D38="ออก","",IF('ชื่อ-คะแนน'!$D38="ย้าย","",IF('ชื่อ-คะแนน'!$D38="พัก","",IF($BW$6="?",$BW$6,$BW$6)))))</f>
        <v/>
      </c>
      <c r="BX39" s="798" t="str">
        <f>IF('ชื่อ-คะแนน'!$C38="","",IF('ชื่อ-คะแนน'!$D38="ออก","",IF('ชื่อ-คะแนน'!$D38="ย้าย","",IF('ชื่อ-คะแนน'!$D38="พัก","",IF($BX$6="?",$BX$6,$BX$6)))))</f>
        <v/>
      </c>
      <c r="BY39" s="799"/>
      <c r="BZ39" s="796" t="str">
        <f>IF('ชื่อ-คะแนน'!$C38="","",IF('ชื่อ-คะแนน'!$D38="ออก","",IF('ชื่อ-คะแนน'!$D38="ย้าย","",IF('ชื่อ-คะแนน'!$D38="พัก","",IF($BZ$6="?",$BZ$6,$BZ$6)))))</f>
        <v/>
      </c>
      <c r="CA39" s="797" t="str">
        <f>IF('ชื่อ-คะแนน'!$C38="","",IF('ชื่อ-คะแนน'!$D38="ออก","",IF('ชื่อ-คะแนน'!$D38="ย้าย","",IF('ชื่อ-คะแนน'!$D38="พัก","",IF($CA$6="?",$CA$6,$CA$6)))))</f>
        <v/>
      </c>
      <c r="CB39" s="797" t="str">
        <f>IF('ชื่อ-คะแนน'!$C38="","",IF('ชื่อ-คะแนน'!$D38="ออก","",IF('ชื่อ-คะแนน'!$D38="ย้าย","",IF('ชื่อ-คะแนน'!$D38="พัก","",IF($CB$6="?",$CB$6,$CB$6)))))</f>
        <v/>
      </c>
      <c r="CC39" s="797" t="str">
        <f>IF('ชื่อ-คะแนน'!$C38="","",IF('ชื่อ-คะแนน'!$D38="ออก","",IF('ชื่อ-คะแนน'!$D38="ย้าย","",IF('ชื่อ-คะแนน'!$D38="พัก","",IF($CC$6="?",$CC$6,$CC$6)))))</f>
        <v/>
      </c>
      <c r="CD39" s="798" t="str">
        <f>IF('ชื่อ-คะแนน'!$C38="","",IF('ชื่อ-คะแนน'!$D38="ออก","",IF('ชื่อ-คะแนน'!$D38="ย้าย","",IF('ชื่อ-คะแนน'!$D38="พัก","",IF($CD$6="?",$CD$6,$CD$6)))))</f>
        <v/>
      </c>
      <c r="CE39" s="799"/>
      <c r="CF39" s="796" t="str">
        <f>IF('ชื่อ-คะแนน'!$C38="","",IF('ชื่อ-คะแนน'!$D38="ออก","",IF('ชื่อ-คะแนน'!$D38="ย้าย","",IF('ชื่อ-คะแนน'!$D38="พัก","",IF($CF$6="?",$CF$6,$CF$6)))))</f>
        <v/>
      </c>
      <c r="CG39" s="797" t="str">
        <f>IF('ชื่อ-คะแนน'!$C38="","",IF('ชื่อ-คะแนน'!$D38="ออก","",IF('ชื่อ-คะแนน'!$D38="ย้าย","",IF('ชื่อ-คะแนน'!$D38="พัก","",IF($CG$6="?",$CG$6,$CG$6)))))</f>
        <v/>
      </c>
      <c r="CH39" s="797" t="str">
        <f>IF('ชื่อ-คะแนน'!$C38="","",IF('ชื่อ-คะแนน'!$D38="ออก","",IF('ชื่อ-คะแนน'!$D38="ย้าย","",IF('ชื่อ-คะแนน'!$D38="พัก","",IF($CH$6="?",$CH$6,$CH$6)))))</f>
        <v/>
      </c>
      <c r="CI39" s="797" t="str">
        <f>IF('ชื่อ-คะแนน'!$C38="","",IF('ชื่อ-คะแนน'!$D38="ออก","",IF('ชื่อ-คะแนน'!$D38="ย้าย","",IF('ชื่อ-คะแนน'!$D38="พัก","",IF($CI$6="?",$CI$6,$CI$6)))))</f>
        <v/>
      </c>
      <c r="CJ39" s="798" t="str">
        <f>IF('ชื่อ-คะแนน'!$C38="","",IF('ชื่อ-คะแนน'!$D38="ออก","",IF('ชื่อ-คะแนน'!$D38="ย้าย","",IF('ชื่อ-คะแนน'!$D38="พัก","",IF($CJ$6="?",$CJ$6,$CJ$6)))))</f>
        <v/>
      </c>
      <c r="CK39" s="799"/>
      <c r="CL39" s="796" t="str">
        <f>IF('ชื่อ-คะแนน'!$C38="","",IF('ชื่อ-คะแนน'!$D38="ออก","",IF('ชื่อ-คะแนน'!$D38="ย้าย","",IF('ชื่อ-คะแนน'!$D38="พัก","",IF($CL$6="?",$CL$6,$CL$6)))))</f>
        <v/>
      </c>
      <c r="CM39" s="797" t="str">
        <f>IF('ชื่อ-คะแนน'!$C38="","",IF('ชื่อ-คะแนน'!$D38="ออก","",IF('ชื่อ-คะแนน'!$D38="ย้าย","",IF('ชื่อ-คะแนน'!$D38="พัก","",IF($CM$6="?",$CM$6,$CM$6)))))</f>
        <v/>
      </c>
      <c r="CN39" s="797" t="str">
        <f>IF('ชื่อ-คะแนน'!$C38="","",IF('ชื่อ-คะแนน'!$D38="ออก","",IF('ชื่อ-คะแนน'!$D38="ย้าย","",IF('ชื่อ-คะแนน'!$D38="พัก","",IF($CN$6="?",$CN$6,$CN$6)))))</f>
        <v/>
      </c>
      <c r="CO39" s="797" t="str">
        <f>IF('ชื่อ-คะแนน'!$C38="","",IF('ชื่อ-คะแนน'!$D38="ออก","",IF('ชื่อ-คะแนน'!$D38="ย้าย","",IF('ชื่อ-คะแนน'!$D38="พัก","",IF($CO$6="?",$CO$6,$CO$6)))))</f>
        <v/>
      </c>
      <c r="CP39" s="798" t="str">
        <f>IF('ชื่อ-คะแนน'!$C38="","",IF('ชื่อ-คะแนน'!$D38="ออก","",IF('ชื่อ-คะแนน'!$D38="ย้าย","",IF('ชื่อ-คะแนน'!$D38="พัก","",IF($CP$6="?",$CP$6,$CP$6)))))</f>
        <v/>
      </c>
      <c r="CQ39" s="799"/>
      <c r="CR39" s="796" t="str">
        <f>IF('ชื่อ-คะแนน'!$C38="","",IF('ชื่อ-คะแนน'!$D38="ออก","",IF('ชื่อ-คะแนน'!$D38="ย้าย","",IF('ชื่อ-คะแนน'!$D38="พัก","",IF($CR$6="?",$CR$6,$CR$6)))))</f>
        <v/>
      </c>
      <c r="CS39" s="797" t="str">
        <f>IF('ชื่อ-คะแนน'!$C38="","",IF('ชื่อ-คะแนน'!$D38="ออก","",IF('ชื่อ-คะแนน'!$D38="ย้าย","",IF('ชื่อ-คะแนน'!$D38="พัก","",IF($CS$6="?",$CS$6,$CS$6)))))</f>
        <v/>
      </c>
      <c r="CT39" s="797" t="str">
        <f>IF('ชื่อ-คะแนน'!$C38="","",IF('ชื่อ-คะแนน'!$D38="ออก","",IF('ชื่อ-คะแนน'!$D38="ย้าย","",IF('ชื่อ-คะแนน'!$D38="พัก","",IF($CT$6="?",$CT$6,$CT$6)))))</f>
        <v/>
      </c>
      <c r="CU39" s="797" t="str">
        <f>IF('ชื่อ-คะแนน'!$C38="","",IF('ชื่อ-คะแนน'!$D38="ออก","",IF('ชื่อ-คะแนน'!$D38="ย้าย","",IF('ชื่อ-คะแนน'!$D38="พัก","",IF($CU$6="?",$CU$6,$CU$6)))))</f>
        <v/>
      </c>
      <c r="CV39" s="798" t="str">
        <f>IF('ชื่อ-คะแนน'!$C38="","",IF('ชื่อ-คะแนน'!$D38="ออก","",IF('ชื่อ-คะแนน'!$D38="ย้าย","",IF('ชื่อ-คะแนน'!$D38="พัก","",IF($CV$6="?",$CV$6,$CV$6)))))</f>
        <v/>
      </c>
      <c r="CW39" s="799"/>
      <c r="CX39" s="796" t="str">
        <f>IF('ชื่อ-คะแนน'!$C38="","",IF('ชื่อ-คะแนน'!$D38="ออก","",IF('ชื่อ-คะแนน'!$D38="ย้าย","",IF('ชื่อ-คะแนน'!$D38="พัก","",IF($CX$6="?",$CX$6,$CX$6)))))</f>
        <v/>
      </c>
      <c r="CY39" s="797" t="str">
        <f>IF('ชื่อ-คะแนน'!$C38="","",IF('ชื่อ-คะแนน'!$D38="ออก","",IF('ชื่อ-คะแนน'!$D38="ย้าย","",IF('ชื่อ-คะแนน'!$D38="พัก","",IF($CY$6="?",$CY$6,$CY$6)))))</f>
        <v/>
      </c>
      <c r="CZ39" s="797" t="str">
        <f>IF('ชื่อ-คะแนน'!$C38="","",IF('ชื่อ-คะแนน'!$D38="ออก","",IF('ชื่อ-คะแนน'!$D38="ย้าย","",IF('ชื่อ-คะแนน'!$D38="พัก","",IF($CZ$6="?",$CZ$6,$CZ$6)))))</f>
        <v/>
      </c>
      <c r="DA39" s="797" t="str">
        <f>IF('ชื่อ-คะแนน'!$C38="","",IF('ชื่อ-คะแนน'!$D38="ออก","",IF('ชื่อ-คะแนน'!$D38="ย้าย","",IF('ชื่อ-คะแนน'!$D38="พัก","",IF($DA$6="?",$DA$6,$DA$6)))))</f>
        <v/>
      </c>
      <c r="DB39" s="798" t="str">
        <f>IF('ชื่อ-คะแนน'!$C38="","",IF('ชื่อ-คะแนน'!$D38="ออก","",IF('ชื่อ-คะแนน'!$D38="ย้าย","",IF('ชื่อ-คะแนน'!$D38="พัก","",IF($DB$6="?",$DB$6,$DB$6)))))</f>
        <v/>
      </c>
      <c r="DC39" s="799"/>
      <c r="DD39" s="1419" t="str">
        <f>IF('ชื่อ-คะแนน'!$C38="","",IF('ชื่อ-คะแนน'!$D38="ออก","",IF('ชื่อ-คะแนน'!$D38="ย้าย","",IF('ชื่อ-คะแนน'!$D38="พัก","",IF($DD$6="?",$DD$6,$DD$6)))))</f>
        <v/>
      </c>
      <c r="DE39" s="1420" t="str">
        <f>IF('ชื่อ-คะแนน'!$C38="","",IF('ชื่อ-คะแนน'!$D38="ออก","",IF('ชื่อ-คะแนน'!$D38="ย้าย","",IF('ชื่อ-คะแนน'!$D38="พัก","",IF($DE$6="?",$DE$6,$DE$6)))))</f>
        <v/>
      </c>
      <c r="DF39" s="1420" t="str">
        <f>IF('ชื่อ-คะแนน'!$C38="","",IF('ชื่อ-คะแนน'!$D38="ออก","",IF('ชื่อ-คะแนน'!$D38="ย้าย","",IF('ชื่อ-คะแนน'!$D38="พัก","",IF($DF$6="?",$DF$6,$DF$6)))))</f>
        <v/>
      </c>
      <c r="DG39" s="1420" t="str">
        <f>IF('ชื่อ-คะแนน'!$C38="","",IF('ชื่อ-คะแนน'!$D38="ออก","",IF('ชื่อ-คะแนน'!$D38="ย้าย","",IF('ชื่อ-คะแนน'!$D38="พัก","",IF($DG$6="?",$DG$6,$DG$6)))))</f>
        <v/>
      </c>
      <c r="DH39" s="1421" t="str">
        <f>IF('ชื่อ-คะแนน'!$C38="","",IF('ชื่อ-คะแนน'!$D38="ออก","",IF('ชื่อ-คะแนน'!$D38="ย้าย","",IF('ชื่อ-คะแนน'!$D38="พัก","",IF($DH$6="?",$DH$6,$DH$6)))))</f>
        <v/>
      </c>
      <c r="DI39" s="799"/>
      <c r="DJ39" s="796" t="str">
        <f>IF('ชื่อ-คะแนน'!$C38="","",IF('ชื่อ-คะแนน'!$D38="ออก","",IF('ชื่อ-คะแนน'!$D38="ย้าย","",IF('ชื่อ-คะแนน'!$D38="พัก","",IF($DJ$6="?",$DJ$6,$DJ$6)))))</f>
        <v/>
      </c>
      <c r="DK39" s="797" t="str">
        <f>IF('ชื่อ-คะแนน'!$C38="","",IF('ชื่อ-คะแนน'!$D38="ออก","",IF('ชื่อ-คะแนน'!$D38="ย้าย","",IF('ชื่อ-คะแนน'!$D38="พัก","",IF($DK$6="?",$DK$6,$DK$6)))))</f>
        <v/>
      </c>
      <c r="DL39" s="797" t="str">
        <f>IF('ชื่อ-คะแนน'!$C38="","",IF('ชื่อ-คะแนน'!$D38="ออก","",IF('ชื่อ-คะแนน'!$D38="ย้าย","",IF('ชื่อ-คะแนน'!$D38="พัก","",IF($DL$6="?",$DL$6,$DL$6)))))</f>
        <v/>
      </c>
      <c r="DM39" s="797" t="str">
        <f>IF('ชื่อ-คะแนน'!$C38="","",IF('ชื่อ-คะแนน'!$D38="ออก","",IF('ชื่อ-คะแนน'!$D38="ย้าย","",IF('ชื่อ-คะแนน'!$D38="พัก","",IF($DM$6="?",$DM$6,$DM$6)))))</f>
        <v/>
      </c>
      <c r="DN39" s="798" t="str">
        <f>IF('ชื่อ-คะแนน'!$C38="","",IF('ชื่อ-คะแนน'!$D38="ออก","",IF('ชื่อ-คะแนน'!$D38="ย้าย","",IF('ชื่อ-คะแนน'!$D38="พัก","",IF($DN$6="?",$DN$6,$DN$6)))))</f>
        <v/>
      </c>
      <c r="DO39" s="799"/>
      <c r="DP39" s="800" t="str">
        <f>IF('ชื่อ-คะแนน'!$C38="","",IF('ชื่อ-คะแนน'!$D38="ออก","",IF('ชื่อ-คะแนน'!$D38="ย้าย","",IF('ชื่อ-คะแนน'!$D38="พัก","",IF($DP$6="?",$DP$6,$DP$6)))))</f>
        <v/>
      </c>
      <c r="DQ39" s="801" t="str">
        <f>IF('ชื่อ-คะแนน'!$C38="","",IF('ชื่อ-คะแนน'!$D38="ออก","",IF('ชื่อ-คะแนน'!$D38="ย้าย","",IF('ชื่อ-คะแนน'!$D38="พัก","",IF($DQ$6="?",$DQ$6,$DQ$6)))))</f>
        <v/>
      </c>
      <c r="DR39" s="801" t="str">
        <f>IF('ชื่อ-คะแนน'!$C38="","",IF('ชื่อ-คะแนน'!$D38="ออก","",IF('ชื่อ-คะแนน'!$D38="ย้าย","",IF('ชื่อ-คะแนน'!$D38="พัก","",IF($DR$6="?",$DR$6,$DR$6)))))</f>
        <v/>
      </c>
      <c r="DS39" s="801" t="str">
        <f>IF('ชื่อ-คะแนน'!$C38="","",IF('ชื่อ-คะแนน'!$D38="ออก","",IF('ชื่อ-คะแนน'!$D38="ย้าย","",IF('ชื่อ-คะแนน'!$D38="พัก","",IF($DS$6="?",$DS$6,$DS$6)))))</f>
        <v/>
      </c>
      <c r="DT39" s="802" t="str">
        <f>IF('ชื่อ-คะแนน'!$C38="","",IF('ชื่อ-คะแนน'!$D38="ออก","",IF('ชื่อ-คะแนน'!$D38="ย้าย","",IF('ชื่อ-คะแนน'!$D38="พัก","",IF($DT$6="?",$DT$6,$DT$6)))))</f>
        <v/>
      </c>
      <c r="DU39" s="799"/>
      <c r="DV39" s="796" t="str">
        <f>IF('ชื่อ-คะแนน'!$C38="","",IF('ชื่อ-คะแนน'!$D38="ออก","",IF('ชื่อ-คะแนน'!$D38="ย้าย","",IF('ชื่อ-คะแนน'!$D38="พัก","",IF($DV$6="?",$DV$6,$DV$6)))))</f>
        <v/>
      </c>
      <c r="DW39" s="797" t="str">
        <f>IF('ชื่อ-คะแนน'!$C38="","",IF('ชื่อ-คะแนน'!$D38="ออก","",IF('ชื่อ-คะแนน'!$D38="ย้าย","",IF('ชื่อ-คะแนน'!$D38="พัก","",IF($DW$6="?",$DW$6,$DW$6)))))</f>
        <v/>
      </c>
      <c r="DX39" s="797" t="str">
        <f>IF('ชื่อ-คะแนน'!$C38="","",IF('ชื่อ-คะแนน'!$D38="ออก","",IF('ชื่อ-คะแนน'!$D38="ย้าย","",IF('ชื่อ-คะแนน'!$D38="พัก","",IF($DX$6="?",$DX$6,$DX$6)))))</f>
        <v/>
      </c>
      <c r="DY39" s="797" t="str">
        <f>IF('ชื่อ-คะแนน'!$C38="","",IF('ชื่อ-คะแนน'!$D38="ออก","",IF('ชื่อ-คะแนน'!$D38="ย้าย","",IF('ชื่อ-คะแนน'!$D38="พัก","",IF($DY$6="?",$DY$6,$DY$6)))))</f>
        <v/>
      </c>
      <c r="DZ39" s="798" t="str">
        <f>IF('ชื่อ-คะแนน'!$C38="","",IF('ชื่อ-คะแนน'!$D38="ออก","",IF('ชื่อ-คะแนน'!$D38="ย้าย","",IF('ชื่อ-คะแนน'!$D38="พัก","",IF($DZ$6="?",$DZ$6,$DZ$6)))))</f>
        <v/>
      </c>
      <c r="EA39" s="799"/>
      <c r="EB39" s="796" t="str">
        <f>IF('ชื่อ-คะแนน'!$C38="","",IF('ชื่อ-คะแนน'!$D38="ออก","",IF('ชื่อ-คะแนน'!$D38="ย้าย","",IF('ชื่อ-คะแนน'!$D38="พัก","",IF($EB$6="?",$EB$6,$EB$6)))))</f>
        <v/>
      </c>
      <c r="EC39" s="797" t="str">
        <f>IF('ชื่อ-คะแนน'!$C38="","",IF('ชื่อ-คะแนน'!$D38="ออก","",IF('ชื่อ-คะแนน'!$D38="ย้าย","",IF('ชื่อ-คะแนน'!$D38="พัก","",IF($EC$6="?",$EC$6,$EC$6)))))</f>
        <v/>
      </c>
      <c r="ED39" s="797" t="str">
        <f>IF('ชื่อ-คะแนน'!$C38="","",IF('ชื่อ-คะแนน'!$D38="ออก","",IF('ชื่อ-คะแนน'!$D38="ย้าย","",IF('ชื่อ-คะแนน'!$D38="พัก","",IF($ED$6="?",$ED$6,$ED$6)))))</f>
        <v/>
      </c>
      <c r="EE39" s="797" t="str">
        <f>IF('ชื่อ-คะแนน'!$C38="","",IF('ชื่อ-คะแนน'!$D38="ออก","",IF('ชื่อ-คะแนน'!$D38="ย้าย","",IF('ชื่อ-คะแนน'!$D38="พัก","",IF($EE$6="?",$EE$6,$EE$6)))))</f>
        <v/>
      </c>
      <c r="EF39" s="798" t="str">
        <f>IF('ชื่อ-คะแนน'!$C38="","",IF('ชื่อ-คะแนน'!$D38="ออก","",IF('ชื่อ-คะแนน'!$D38="ย้าย","",IF('ชื่อ-คะแนน'!$D38="พัก","",IF($EF$6="?",$EF$6,$EF$6)))))</f>
        <v/>
      </c>
      <c r="EG39" s="803"/>
      <c r="EH39" s="804" t="str">
        <f>IF('ชื่อ-คะแนน'!C38="","",COUNTIF(E39:DZ39,"ป")+COUNTIF(E39:DZ39,"ล")+COUNTIF(E39:DZ39,"ข")+COUNTIF(E39:DZ39,"ร")+COUNTIF(E39:DZ39,"อ")+COUNTIF(E39:DZ39,"ก")+COUNTIF(E39:DZ39,"ฟ")+COUNTIF(E39:DZ39,"ด")+COUNTIF(E39:DZ39,"ย"))&amp;IF('ชื่อ-คะแนน'!C38="","","/")&amp;IF('ชื่อ-คะแนน'!C38="","",SUM($F$6:$DZ$6)-SUM(F39:DZ39))</f>
        <v/>
      </c>
      <c r="EI39" s="805" t="str">
        <f>IF('ชื่อ-คะแนน'!C38="","",COUNTIF(F39:EF39,"/")+SUM(F39:EF39))</f>
        <v/>
      </c>
      <c r="EJ39" s="758"/>
      <c r="EK39" s="778" t="str">
        <f>IF('ชื่อ-คะแนน'!C38="","",IF(EI39=0,"",IF(EI39&gt;$EI$3-$EI$4,"-",$EI$3-$EI$4-EI39)))</f>
        <v/>
      </c>
      <c r="EL39" s="760" t="str">
        <f>IF('ชื่อ-คะแนน'!C38="","",IF(EI39=0,"",(EI39/$EI$3)*100))</f>
        <v/>
      </c>
      <c r="EM39" s="792" t="str">
        <f t="shared" si="1"/>
        <v>-</v>
      </c>
      <c r="EN39" s="793" t="str">
        <f t="shared" si="2"/>
        <v>-</v>
      </c>
    </row>
    <row r="40" spans="1:144" s="141" customFormat="1" ht="18" customHeight="1" thickBot="1" x14ac:dyDescent="0.55000000000000004">
      <c r="A40" s="142" t="str">
        <f>'ชื่อ-คะแนน'!A39</f>
        <v/>
      </c>
      <c r="B40" s="822">
        <f>'ชื่อ-คะแนน'!B39</f>
        <v>0</v>
      </c>
      <c r="C40" s="1312">
        <f>'ชื่อ-คะแนน'!C39</f>
        <v>0</v>
      </c>
      <c r="D40" s="795" t="str">
        <f>'ชื่อ-คะแนน'!D39</f>
        <v/>
      </c>
      <c r="E40" s="781" t="str">
        <f>'ชื่อ-คะแนน'!E39</f>
        <v/>
      </c>
      <c r="F40" s="796" t="str">
        <f>IF('ชื่อ-คะแนน'!$C39="","",IF('ชื่อ-คะแนน'!$D39="ออก","",IF('ชื่อ-คะแนน'!$D39="ย้าย","",IF('ชื่อ-คะแนน'!$D39="พัก","",IF(F$6="?",F$6,F$6)))))</f>
        <v/>
      </c>
      <c r="G40" s="797" t="str">
        <f>IF('ชื่อ-คะแนน'!C39="","",IF('ชื่อ-คะแนน'!$D39="ออก","",IF('ชื่อ-คะแนน'!$D39="ย้าย","",IF('ชื่อ-คะแนน'!$D39="พัก","",IF(G$6="?",G$6,G$6)))))</f>
        <v/>
      </c>
      <c r="H40" s="797" t="str">
        <f>IF('ชื่อ-คะแนน'!C39="","",IF('ชื่อ-คะแนน'!$D39="ออก","",IF('ชื่อ-คะแนน'!$D39="ย้าย","",IF('ชื่อ-คะแนน'!$D39="พัก","",IF(H$6="?",H$6,H$6)))))</f>
        <v/>
      </c>
      <c r="I40" s="797" t="str">
        <f>IF('ชื่อ-คะแนน'!G39="","",IF('ชื่อ-คะแนน'!$D39="ออก","",IF('ชื่อ-คะแนน'!$D39="ย้าย","",IF('ชื่อ-คะแนน'!$D39="พัก","",IF(I$6="?",I$6,$I$6)))))</f>
        <v/>
      </c>
      <c r="J40" s="798" t="str">
        <f>IF('ชื่อ-คะแนน'!$C39="","",IF('ชื่อ-คะแนน'!$D39="ออก","",IF('ชื่อ-คะแนน'!$D39="ย้าย","",IF('ชื่อ-คะแนน'!$D39="พัก","",IF(J$6="?",J$6,J$6)))))</f>
        <v/>
      </c>
      <c r="K40" s="799"/>
      <c r="L40" s="796" t="str">
        <f>IF('ชื่อ-คะแนน'!$C39="","",IF('ชื่อ-คะแนน'!$D39="ออก","",IF('ชื่อ-คะแนน'!$D39="ย้าย","",IF('ชื่อ-คะแนน'!$D39="พัก","",IF(L$6="?",L$6,L$6)))))</f>
        <v/>
      </c>
      <c r="M40" s="797" t="str">
        <f>IF('ชื่อ-คะแนน'!$C39="","",IF('ชื่อ-คะแนน'!$D39="ออก","",IF('ชื่อ-คะแนน'!$D39="ย้าย","",IF('ชื่อ-คะแนน'!$D39="พัก","",IF(M$6="?",M$6,M$6)))))</f>
        <v/>
      </c>
      <c r="N40" s="797" t="str">
        <f>IF('ชื่อ-คะแนน'!$C39="","",IF('ชื่อ-คะแนน'!$D39="ออก","",IF('ชื่อ-คะแนน'!$D39="ย้าย","",IF('ชื่อ-คะแนน'!$D39="พัก","",IF(N$6="?",N$6,N$6)))))</f>
        <v/>
      </c>
      <c r="O40" s="797" t="str">
        <f>IF('ชื่อ-คะแนน'!$C39="","",IF('ชื่อ-คะแนน'!$D39="ออก","",IF('ชื่อ-คะแนน'!$D39="ย้าย","",IF('ชื่อ-คะแนน'!$D39="พัก","",IF(O$6="?",O$6,O$6)))))</f>
        <v/>
      </c>
      <c r="P40" s="798" t="str">
        <f>IF('ชื่อ-คะแนน'!$C39="","",IF('ชื่อ-คะแนน'!$D39="ออก","",IF('ชื่อ-คะแนน'!$D39="ย้าย","",IF('ชื่อ-คะแนน'!$D39="พัก","",IF(P$6="?",P$6,P$6)))))</f>
        <v/>
      </c>
      <c r="Q40" s="799"/>
      <c r="R40" s="796" t="str">
        <f>IF('ชื่อ-คะแนน'!$C39="","",IF('ชื่อ-คะแนน'!$D39="ออก","",IF('ชื่อ-คะแนน'!$D39="ย้าย","",IF('ชื่อ-คะแนน'!$D39="พัก","",IF(R$6="?",R$6,R$6)))))</f>
        <v/>
      </c>
      <c r="S40" s="797" t="str">
        <f>IF('ชื่อ-คะแนน'!$C39="","",IF('ชื่อ-คะแนน'!$D39="ออก","",IF('ชื่อ-คะแนน'!$D39="ย้าย","",IF('ชื่อ-คะแนน'!$D39="พัก","",IF(S$6="?",S$6,S$6)))))</f>
        <v/>
      </c>
      <c r="T40" s="797" t="str">
        <f>IF('ชื่อ-คะแนน'!$C39="","",IF('ชื่อ-คะแนน'!$D39="ออก","",IF('ชื่อ-คะแนน'!$D39="ย้าย","",IF('ชื่อ-คะแนน'!$D39="พัก","",IF(T$6="?",T$6,T$6)))))</f>
        <v/>
      </c>
      <c r="U40" s="797" t="str">
        <f>IF('ชื่อ-คะแนน'!$C39="","",IF('ชื่อ-คะแนน'!$D39="ออก","",IF('ชื่อ-คะแนน'!$D39="ย้าย","",IF('ชื่อ-คะแนน'!$D39="พัก","",IF(U$6="?",U$6,U$6)))))</f>
        <v/>
      </c>
      <c r="V40" s="798" t="str">
        <f>IF('ชื่อ-คะแนน'!$C39="","",IF('ชื่อ-คะแนน'!$D39="ออก","",IF('ชื่อ-คะแนน'!$D39="ย้าย","",IF('ชื่อ-คะแนน'!$D39="พัก","",IF(V$6="?",V$6,V$6)))))</f>
        <v/>
      </c>
      <c r="W40" s="799"/>
      <c r="X40" s="796" t="str">
        <f>IF('ชื่อ-คะแนน'!$C39="","",IF('ชื่อ-คะแนน'!$D39="ออก","",IF('ชื่อ-คะแนน'!$D39="ย้าย","",IF('ชื่อ-คะแนน'!$D39="พัก","",IF(X$6="?",X$6,X$6)))))</f>
        <v/>
      </c>
      <c r="Y40" s="797" t="str">
        <f>IF('ชื่อ-คะแนน'!$C39="","",IF('ชื่อ-คะแนน'!$D39="ออก","",IF('ชื่อ-คะแนน'!$D39="ย้าย","",IF('ชื่อ-คะแนน'!$D39="พัก","",IF(Y$6="?",Y$6,Y$6)))))</f>
        <v/>
      </c>
      <c r="Z40" s="797" t="str">
        <f>IF('ชื่อ-คะแนน'!$C39="","",IF('ชื่อ-คะแนน'!$D39="ออก","",IF('ชื่อ-คะแนน'!$D39="ย้าย","",IF('ชื่อ-คะแนน'!$D39="พัก","",IF(Z$6="?",Z$6,Z$6)))))</f>
        <v/>
      </c>
      <c r="AA40" s="797" t="str">
        <f>IF('ชื่อ-คะแนน'!$C39="","",IF('ชื่อ-คะแนน'!$D39="ออก","",IF('ชื่อ-คะแนน'!$D39="ย้าย","",IF('ชื่อ-คะแนน'!$D39="พัก","",IF(AA$6="?",AA$6,AA$6)))))</f>
        <v/>
      </c>
      <c r="AB40" s="798" t="str">
        <f>IF('ชื่อ-คะแนน'!$C39="","",IF('ชื่อ-คะแนน'!$D39="ออก","",IF('ชื่อ-คะแนน'!$D39="ย้าย","",IF('ชื่อ-คะแนน'!$D39="พัก","",IF(AB$6="?",AB$6,AB$6)))))</f>
        <v/>
      </c>
      <c r="AC40" s="799"/>
      <c r="AD40" s="796" t="str">
        <f>IF('ชื่อ-คะแนน'!$C39="","",IF('ชื่อ-คะแนน'!$D39="ออก","",IF('ชื่อ-คะแนน'!$D39="ย้าย","",IF('ชื่อ-คะแนน'!$D39="พัก","",IF(AD$6="?",AD$6,AD$6)))))</f>
        <v/>
      </c>
      <c r="AE40" s="797" t="str">
        <f>IF('ชื่อ-คะแนน'!$C39="","",IF('ชื่อ-คะแนน'!$D39="ออก","",IF('ชื่อ-คะแนน'!$D39="ย้าย","",IF('ชื่อ-คะแนน'!$D39="พัก","",IF(AE$6="?",AE$6,AE$6)))))</f>
        <v/>
      </c>
      <c r="AF40" s="797" t="str">
        <f>IF('ชื่อ-คะแนน'!$C39="","",IF('ชื่อ-คะแนน'!$D39="ออก","",IF('ชื่อ-คะแนน'!$D39="ย้าย","",IF('ชื่อ-คะแนน'!$D39="พัก","",IF(AF$6="?",AF$6,AF$6)))))</f>
        <v/>
      </c>
      <c r="AG40" s="797" t="str">
        <f>IF('ชื่อ-คะแนน'!$C39="","",IF('ชื่อ-คะแนน'!$D39="ออก","",IF('ชื่อ-คะแนน'!$D39="ย้าย","",IF('ชื่อ-คะแนน'!$D39="พัก","",IF($AG$6="?",$AG$6,$AG$6)))))</f>
        <v/>
      </c>
      <c r="AH40" s="798" t="str">
        <f>IF('ชื่อ-คะแนน'!$C39="","",IF('ชื่อ-คะแนน'!$D39="ออก","",IF('ชื่อ-คะแนน'!$D39="ย้าย","",IF('ชื่อ-คะแนน'!$D39="พัก","",IF($AH$6="?",$AH$6,$AH$6)))))</f>
        <v/>
      </c>
      <c r="AI40" s="799"/>
      <c r="AJ40" s="796" t="str">
        <f>IF('ชื่อ-คะแนน'!$C39="","",IF('ชื่อ-คะแนน'!$D39="ออก","",IF('ชื่อ-คะแนน'!$D39="ย้าย","",IF('ชื่อ-คะแนน'!$D39="พัก","",IF($AJ$6="?",$AJ$6,$AJ$6)))))</f>
        <v/>
      </c>
      <c r="AK40" s="797" t="str">
        <f>IF('ชื่อ-คะแนน'!$C39="","",IF('ชื่อ-คะแนน'!$D39="ออก","",IF('ชื่อ-คะแนน'!$D39="ย้าย","",IF('ชื่อ-คะแนน'!$D39="พัก","",IF($AK$6="?",$AK$6,$AK$6)))))</f>
        <v/>
      </c>
      <c r="AL40" s="797" t="str">
        <f>IF('ชื่อ-คะแนน'!$C39="","",IF('ชื่อ-คะแนน'!$D39="ออก","",IF('ชื่อ-คะแนน'!$D39="ย้าย","",IF('ชื่อ-คะแนน'!$D39="พัก","",IF($AL$6="?",$AL$6,$AL$6)))))</f>
        <v/>
      </c>
      <c r="AM40" s="797" t="str">
        <f>IF('ชื่อ-คะแนน'!$C39="","",IF('ชื่อ-คะแนน'!$D39="ออก","",IF('ชื่อ-คะแนน'!$D39="ย้าย","",IF('ชื่อ-คะแนน'!$D39="พัก","",IF($AM$6="?",$AM$6,$AM$6)))))</f>
        <v/>
      </c>
      <c r="AN40" s="798" t="str">
        <f>IF('ชื่อ-คะแนน'!$C39="","",IF('ชื่อ-คะแนน'!$D39="ออก","",IF('ชื่อ-คะแนน'!$D39="ย้าย","",IF('ชื่อ-คะแนน'!$D39="พัก","",IF($AN$6="?",$AN$6,$AN$6)))))</f>
        <v/>
      </c>
      <c r="AO40" s="799"/>
      <c r="AP40" s="796" t="str">
        <f>IF('ชื่อ-คะแนน'!$C39="","",IF('ชื่อ-คะแนน'!$D39="ออก","",IF('ชื่อ-คะแนน'!$D39="ย้าย","",IF('ชื่อ-คะแนน'!$D39="พัก","",IF($AP$6="?",$AP$6,$AP$6)))))</f>
        <v/>
      </c>
      <c r="AQ40" s="797" t="str">
        <f>IF('ชื่อ-คะแนน'!$C39="","",IF('ชื่อ-คะแนน'!$D39="ออก","",IF('ชื่อ-คะแนน'!$D39="ย้าย","",IF('ชื่อ-คะแนน'!$D39="พัก","",IF($AQ$6="?",$AQ$6,$AQ$6)))))</f>
        <v/>
      </c>
      <c r="AR40" s="797" t="str">
        <f>IF('ชื่อ-คะแนน'!$C39="","",IF('ชื่อ-คะแนน'!$D39="ออก","",IF('ชื่อ-คะแนน'!$D39="ย้าย","",IF('ชื่อ-คะแนน'!$D39="พัก","",IF($AR$6="?",$AR$6,$AR$6)))))</f>
        <v/>
      </c>
      <c r="AS40" s="797" t="str">
        <f>IF('ชื่อ-คะแนน'!$C39="","",IF('ชื่อ-คะแนน'!$D39="ออก","",IF('ชื่อ-คะแนน'!$D39="ย้าย","",IF('ชื่อ-คะแนน'!$D39="พัก","",IF($AS$6="?",$AS$6,$AS$6)))))</f>
        <v/>
      </c>
      <c r="AT40" s="798" t="str">
        <f>IF('ชื่อ-คะแนน'!$C39="","",IF('ชื่อ-คะแนน'!$D39="ออก","",IF('ชื่อ-คะแนน'!$D39="ย้าย","",IF('ชื่อ-คะแนน'!$D39="พัก","",IF($AT$6="?",$AT$6,$AT$6)))))</f>
        <v/>
      </c>
      <c r="AU40" s="799"/>
      <c r="AV40" s="796" t="str">
        <f>IF('ชื่อ-คะแนน'!$C39="","",IF('ชื่อ-คะแนน'!$D39="ออก","",IF('ชื่อ-คะแนน'!$D39="ย้าย","",IF('ชื่อ-คะแนน'!$D39="พัก","",IF($AV$6="?",$AV$6,$AV$6)))))</f>
        <v/>
      </c>
      <c r="AW40" s="797" t="str">
        <f>IF('ชื่อ-คะแนน'!$C39="","",IF('ชื่อ-คะแนน'!$D39="ออก","",IF('ชื่อ-คะแนน'!$D39="ย้าย","",IF('ชื่อ-คะแนน'!$D39="พัก","",IF($AW$6="?",$AW$6,$AW$6)))))</f>
        <v/>
      </c>
      <c r="AX40" s="797" t="str">
        <f>IF('ชื่อ-คะแนน'!$C39="","",IF('ชื่อ-คะแนน'!$D39="ออก","",IF('ชื่อ-คะแนน'!$D39="ย้าย","",IF('ชื่อ-คะแนน'!$D39="พัก","",IF($AX$6="?",$AX$6,$AX$6)))))</f>
        <v/>
      </c>
      <c r="AY40" s="797" t="str">
        <f>IF('ชื่อ-คะแนน'!$C39="","",IF('ชื่อ-คะแนน'!$D39="ออก","",IF('ชื่อ-คะแนน'!$D39="ย้าย","",IF('ชื่อ-คะแนน'!$D39="พัก","",IF($AY$6="?",$AY$6,$AY$6)))))</f>
        <v/>
      </c>
      <c r="AZ40" s="798" t="str">
        <f>IF('ชื่อ-คะแนน'!$C39="","",IF('ชื่อ-คะแนน'!$D39="ออก","",IF('ชื่อ-คะแนน'!$D39="ย้าย","",IF('ชื่อ-คะแนน'!$D39="พัก","",IF($AZ$6="?",$AZ$6,$AZ$6)))))</f>
        <v/>
      </c>
      <c r="BA40" s="799"/>
      <c r="BB40" s="1419" t="str">
        <f>IF('ชื่อ-คะแนน'!$C39="","",IF('ชื่อ-คะแนน'!$D39="ออก","",IF('ชื่อ-คะแนน'!$D39="ย้าย","",IF('ชื่อ-คะแนน'!$D39="พัก","",IF($BB$6="?",$BB$6,$BB$6)))))</f>
        <v/>
      </c>
      <c r="BC40" s="1420" t="str">
        <f>IF('ชื่อ-คะแนน'!$C39="","",IF('ชื่อ-คะแนน'!$D39="ออก","",IF('ชื่อ-คะแนน'!$D39="ย้าย","",IF('ชื่อ-คะแนน'!$D39="พัก","",IF($BC$6="?",$BC$6,$BC$6)))))</f>
        <v/>
      </c>
      <c r="BD40" s="1420" t="str">
        <f>IF('ชื่อ-คะแนน'!$C39="","",IF('ชื่อ-คะแนน'!$D39="ออก","",IF('ชื่อ-คะแนน'!$D39="ย้าย","",IF('ชื่อ-คะแนน'!$D39="พัก","",IF($BD$6="?",$BD$6,$BD$6)))))</f>
        <v/>
      </c>
      <c r="BE40" s="1420" t="str">
        <f>IF('ชื่อ-คะแนน'!$C39="","",IF('ชื่อ-คะแนน'!$D39="ออก","",IF('ชื่อ-คะแนน'!$D39="ย้าย","",IF('ชื่อ-คะแนน'!$D39="พัก","",IF($BE$6="?",$BE$6,$BE$6)))))</f>
        <v/>
      </c>
      <c r="BF40" s="1421" t="str">
        <f>IF('ชื่อ-คะแนน'!$C39="","",IF('ชื่อ-คะแนน'!$D39="ออก","",IF('ชื่อ-คะแนน'!$D39="ย้าย","",IF('ชื่อ-คะแนน'!$D39="พัก","",IF($BF$6="?",$BF$6,$BF$6)))))</f>
        <v/>
      </c>
      <c r="BG40" s="799"/>
      <c r="BH40" s="800" t="str">
        <f>IF('ชื่อ-คะแนน'!$C39="","",IF('ชื่อ-คะแนน'!$D39="ออก","",IF('ชื่อ-คะแนน'!$D39="ย้าย","",IF('ชื่อ-คะแนน'!$D39="พัก","",IF($BH$6="?",$BH$6,$BH$6)))))</f>
        <v/>
      </c>
      <c r="BI40" s="801" t="str">
        <f>IF('ชื่อ-คะแนน'!$C39="","",IF('ชื่อ-คะแนน'!$D39="ออก","",IF('ชื่อ-คะแนน'!$D39="ย้าย","",IF('ชื่อ-คะแนน'!$D39="พัก","",IF($BI$6="?",$BI$6,$BI$6)))))</f>
        <v/>
      </c>
      <c r="BJ40" s="801" t="str">
        <f>IF('ชื่อ-คะแนน'!$C39="","",IF('ชื่อ-คะแนน'!$D39="ออก","",IF('ชื่อ-คะแนน'!$D39="ย้าย","",IF('ชื่อ-คะแนน'!$D39="พัก","",IF($BJ$6="?",$BJ$6,$BJ$6)))))</f>
        <v/>
      </c>
      <c r="BK40" s="801" t="str">
        <f>IF('ชื่อ-คะแนน'!$C39="","",IF('ชื่อ-คะแนน'!$D39="ออก","",IF('ชื่อ-คะแนน'!$D39="ย้าย","",IF('ชื่อ-คะแนน'!$D39="พัก","",IF($BK$6="?",$BK$6,$BK$6)))))</f>
        <v/>
      </c>
      <c r="BL40" s="802" t="str">
        <f>IF('ชื่อ-คะแนน'!$C39="","",IF('ชื่อ-คะแนน'!$D39="ออก","",IF('ชื่อ-คะแนน'!$D39="ย้าย","",IF('ชื่อ-คะแนน'!$D39="พัก","",IF($BL$6="?",$BL$6,$BL$6)))))</f>
        <v/>
      </c>
      <c r="BM40" s="799"/>
      <c r="BN40" s="796" t="str">
        <f>IF('ชื่อ-คะแนน'!$C39="","",IF('ชื่อ-คะแนน'!$D39="ออก","",IF('ชื่อ-คะแนน'!$D39="ย้าย","",IF('ชื่อ-คะแนน'!$D39="พัก","",IF($BN$6="?",$BN$6,$BN$6)))))</f>
        <v/>
      </c>
      <c r="BO40" s="797" t="str">
        <f>IF('ชื่อ-คะแนน'!$C39="","",IF('ชื่อ-คะแนน'!$D39="ออก","",IF('ชื่อ-คะแนน'!$D39="ย้าย","",IF('ชื่อ-คะแนน'!$D39="พัก","",IF($BO$6="?",$BO$6,$BO$6)))))</f>
        <v/>
      </c>
      <c r="BP40" s="797" t="str">
        <f>IF('ชื่อ-คะแนน'!$C39="","",IF('ชื่อ-คะแนน'!$D39="ออก","",IF('ชื่อ-คะแนน'!$D39="ย้าย","",IF('ชื่อ-คะแนน'!$D39="พัก","",IF($BP$6="?",$BP$6,$BP$6)))))</f>
        <v/>
      </c>
      <c r="BQ40" s="797" t="str">
        <f>IF('ชื่อ-คะแนน'!$C39="","",IF('ชื่อ-คะแนน'!$D39="ออก","",IF('ชื่อ-คะแนน'!$D39="ย้าย","",IF('ชื่อ-คะแนน'!$D39="พัก","",IF($BQ$6="?",$BQ$6,$BQ$6)))))</f>
        <v/>
      </c>
      <c r="BR40" s="798" t="str">
        <f>IF('ชื่อ-คะแนน'!$C39="","",IF('ชื่อ-คะแนน'!$D39="ออก","",IF('ชื่อ-คะแนน'!$D39="ย้าย","",IF('ชื่อ-คะแนน'!$D39="พัก","",IF($BR$6="?",$BR$6,$BR$6)))))</f>
        <v/>
      </c>
      <c r="BS40" s="799"/>
      <c r="BT40" s="796" t="str">
        <f>IF('ชื่อ-คะแนน'!$C39="","",IF('ชื่อ-คะแนน'!$D39="ออก","",IF('ชื่อ-คะแนน'!$D39="ย้าย","",IF('ชื่อ-คะแนน'!$D39="พัก","",IF($BT$6="?",$BT$6,$BT$6)))))</f>
        <v/>
      </c>
      <c r="BU40" s="797" t="str">
        <f>IF('ชื่อ-คะแนน'!$C39="","",IF('ชื่อ-คะแนน'!$D39="ออก","",IF('ชื่อ-คะแนน'!$D39="ย้าย","",IF('ชื่อ-คะแนน'!$D39="พัก","",IF($BU$6="?",$BU$6,$BU$6)))))</f>
        <v/>
      </c>
      <c r="BV40" s="797" t="str">
        <f>IF('ชื่อ-คะแนน'!$C39="","",IF('ชื่อ-คะแนน'!$D39="ออก","",IF('ชื่อ-คะแนน'!$D39="ย้าย","",IF('ชื่อ-คะแนน'!$D39="พัก","",IF($BV$6="?",$BV$6,$BV$6)))))</f>
        <v/>
      </c>
      <c r="BW40" s="797" t="str">
        <f>IF('ชื่อ-คะแนน'!$C39="","",IF('ชื่อ-คะแนน'!$D39="ออก","",IF('ชื่อ-คะแนน'!$D39="ย้าย","",IF('ชื่อ-คะแนน'!$D39="พัก","",IF($BW$6="?",$BW$6,$BW$6)))))</f>
        <v/>
      </c>
      <c r="BX40" s="798" t="str">
        <f>IF('ชื่อ-คะแนน'!$C39="","",IF('ชื่อ-คะแนน'!$D39="ออก","",IF('ชื่อ-คะแนน'!$D39="ย้าย","",IF('ชื่อ-คะแนน'!$D39="พัก","",IF($BX$6="?",$BX$6,$BX$6)))))</f>
        <v/>
      </c>
      <c r="BY40" s="799"/>
      <c r="BZ40" s="796" t="str">
        <f>IF('ชื่อ-คะแนน'!$C39="","",IF('ชื่อ-คะแนน'!$D39="ออก","",IF('ชื่อ-คะแนน'!$D39="ย้าย","",IF('ชื่อ-คะแนน'!$D39="พัก","",IF($BZ$6="?",$BZ$6,$BZ$6)))))</f>
        <v/>
      </c>
      <c r="CA40" s="797" t="str">
        <f>IF('ชื่อ-คะแนน'!$C39="","",IF('ชื่อ-คะแนน'!$D39="ออก","",IF('ชื่อ-คะแนน'!$D39="ย้าย","",IF('ชื่อ-คะแนน'!$D39="พัก","",IF($CA$6="?",$CA$6,$CA$6)))))</f>
        <v/>
      </c>
      <c r="CB40" s="797" t="str">
        <f>IF('ชื่อ-คะแนน'!$C39="","",IF('ชื่อ-คะแนน'!$D39="ออก","",IF('ชื่อ-คะแนน'!$D39="ย้าย","",IF('ชื่อ-คะแนน'!$D39="พัก","",IF($CB$6="?",$CB$6,$CB$6)))))</f>
        <v/>
      </c>
      <c r="CC40" s="797" t="str">
        <f>IF('ชื่อ-คะแนน'!$C39="","",IF('ชื่อ-คะแนน'!$D39="ออก","",IF('ชื่อ-คะแนน'!$D39="ย้าย","",IF('ชื่อ-คะแนน'!$D39="พัก","",IF($CC$6="?",$CC$6,$CC$6)))))</f>
        <v/>
      </c>
      <c r="CD40" s="798" t="str">
        <f>IF('ชื่อ-คะแนน'!$C39="","",IF('ชื่อ-คะแนน'!$D39="ออก","",IF('ชื่อ-คะแนน'!$D39="ย้าย","",IF('ชื่อ-คะแนน'!$D39="พัก","",IF($CD$6="?",$CD$6,$CD$6)))))</f>
        <v/>
      </c>
      <c r="CE40" s="799"/>
      <c r="CF40" s="796" t="str">
        <f>IF('ชื่อ-คะแนน'!$C39="","",IF('ชื่อ-คะแนน'!$D39="ออก","",IF('ชื่อ-คะแนน'!$D39="ย้าย","",IF('ชื่อ-คะแนน'!$D39="พัก","",IF($CF$6="?",$CF$6,$CF$6)))))</f>
        <v/>
      </c>
      <c r="CG40" s="797" t="str">
        <f>IF('ชื่อ-คะแนน'!$C39="","",IF('ชื่อ-คะแนน'!$D39="ออก","",IF('ชื่อ-คะแนน'!$D39="ย้าย","",IF('ชื่อ-คะแนน'!$D39="พัก","",IF($CG$6="?",$CG$6,$CG$6)))))</f>
        <v/>
      </c>
      <c r="CH40" s="797" t="str">
        <f>IF('ชื่อ-คะแนน'!$C39="","",IF('ชื่อ-คะแนน'!$D39="ออก","",IF('ชื่อ-คะแนน'!$D39="ย้าย","",IF('ชื่อ-คะแนน'!$D39="พัก","",IF($CH$6="?",$CH$6,$CH$6)))))</f>
        <v/>
      </c>
      <c r="CI40" s="797" t="str">
        <f>IF('ชื่อ-คะแนน'!$C39="","",IF('ชื่อ-คะแนน'!$D39="ออก","",IF('ชื่อ-คะแนน'!$D39="ย้าย","",IF('ชื่อ-คะแนน'!$D39="พัก","",IF($CI$6="?",$CI$6,$CI$6)))))</f>
        <v/>
      </c>
      <c r="CJ40" s="798" t="str">
        <f>IF('ชื่อ-คะแนน'!$C39="","",IF('ชื่อ-คะแนน'!$D39="ออก","",IF('ชื่อ-คะแนน'!$D39="ย้าย","",IF('ชื่อ-คะแนน'!$D39="พัก","",IF($CJ$6="?",$CJ$6,$CJ$6)))))</f>
        <v/>
      </c>
      <c r="CK40" s="799"/>
      <c r="CL40" s="796" t="str">
        <f>IF('ชื่อ-คะแนน'!$C39="","",IF('ชื่อ-คะแนน'!$D39="ออก","",IF('ชื่อ-คะแนน'!$D39="ย้าย","",IF('ชื่อ-คะแนน'!$D39="พัก","",IF($CL$6="?",$CL$6,$CL$6)))))</f>
        <v/>
      </c>
      <c r="CM40" s="797" t="str">
        <f>IF('ชื่อ-คะแนน'!$C39="","",IF('ชื่อ-คะแนน'!$D39="ออก","",IF('ชื่อ-คะแนน'!$D39="ย้าย","",IF('ชื่อ-คะแนน'!$D39="พัก","",IF($CM$6="?",$CM$6,$CM$6)))))</f>
        <v/>
      </c>
      <c r="CN40" s="797" t="str">
        <f>IF('ชื่อ-คะแนน'!$C39="","",IF('ชื่อ-คะแนน'!$D39="ออก","",IF('ชื่อ-คะแนน'!$D39="ย้าย","",IF('ชื่อ-คะแนน'!$D39="พัก","",IF($CN$6="?",$CN$6,$CN$6)))))</f>
        <v/>
      </c>
      <c r="CO40" s="797" t="str">
        <f>IF('ชื่อ-คะแนน'!$C39="","",IF('ชื่อ-คะแนน'!$D39="ออก","",IF('ชื่อ-คะแนน'!$D39="ย้าย","",IF('ชื่อ-คะแนน'!$D39="พัก","",IF($CO$6="?",$CO$6,$CO$6)))))</f>
        <v/>
      </c>
      <c r="CP40" s="798" t="str">
        <f>IF('ชื่อ-คะแนน'!$C39="","",IF('ชื่อ-คะแนน'!$D39="ออก","",IF('ชื่อ-คะแนน'!$D39="ย้าย","",IF('ชื่อ-คะแนน'!$D39="พัก","",IF($CP$6="?",$CP$6,$CP$6)))))</f>
        <v/>
      </c>
      <c r="CQ40" s="799"/>
      <c r="CR40" s="796" t="str">
        <f>IF('ชื่อ-คะแนน'!$C39="","",IF('ชื่อ-คะแนน'!$D39="ออก","",IF('ชื่อ-คะแนน'!$D39="ย้าย","",IF('ชื่อ-คะแนน'!$D39="พัก","",IF($CR$6="?",$CR$6,$CR$6)))))</f>
        <v/>
      </c>
      <c r="CS40" s="797" t="str">
        <f>IF('ชื่อ-คะแนน'!$C39="","",IF('ชื่อ-คะแนน'!$D39="ออก","",IF('ชื่อ-คะแนน'!$D39="ย้าย","",IF('ชื่อ-คะแนน'!$D39="พัก","",IF($CS$6="?",$CS$6,$CS$6)))))</f>
        <v/>
      </c>
      <c r="CT40" s="797" t="str">
        <f>IF('ชื่อ-คะแนน'!$C39="","",IF('ชื่อ-คะแนน'!$D39="ออก","",IF('ชื่อ-คะแนน'!$D39="ย้าย","",IF('ชื่อ-คะแนน'!$D39="พัก","",IF($CT$6="?",$CT$6,$CT$6)))))</f>
        <v/>
      </c>
      <c r="CU40" s="797" t="str">
        <f>IF('ชื่อ-คะแนน'!$C39="","",IF('ชื่อ-คะแนน'!$D39="ออก","",IF('ชื่อ-คะแนน'!$D39="ย้าย","",IF('ชื่อ-คะแนน'!$D39="พัก","",IF($CU$6="?",$CU$6,$CU$6)))))</f>
        <v/>
      </c>
      <c r="CV40" s="798" t="str">
        <f>IF('ชื่อ-คะแนน'!$C39="","",IF('ชื่อ-คะแนน'!$D39="ออก","",IF('ชื่อ-คะแนน'!$D39="ย้าย","",IF('ชื่อ-คะแนน'!$D39="พัก","",IF($CV$6="?",$CV$6,$CV$6)))))</f>
        <v/>
      </c>
      <c r="CW40" s="799"/>
      <c r="CX40" s="796" t="str">
        <f>IF('ชื่อ-คะแนน'!$C39="","",IF('ชื่อ-คะแนน'!$D39="ออก","",IF('ชื่อ-คะแนน'!$D39="ย้าย","",IF('ชื่อ-คะแนน'!$D39="พัก","",IF($CX$6="?",$CX$6,$CX$6)))))</f>
        <v/>
      </c>
      <c r="CY40" s="797" t="str">
        <f>IF('ชื่อ-คะแนน'!$C39="","",IF('ชื่อ-คะแนน'!$D39="ออก","",IF('ชื่อ-คะแนน'!$D39="ย้าย","",IF('ชื่อ-คะแนน'!$D39="พัก","",IF($CY$6="?",$CY$6,$CY$6)))))</f>
        <v/>
      </c>
      <c r="CZ40" s="797" t="str">
        <f>IF('ชื่อ-คะแนน'!$C39="","",IF('ชื่อ-คะแนน'!$D39="ออก","",IF('ชื่อ-คะแนน'!$D39="ย้าย","",IF('ชื่อ-คะแนน'!$D39="พัก","",IF($CZ$6="?",$CZ$6,$CZ$6)))))</f>
        <v/>
      </c>
      <c r="DA40" s="797" t="str">
        <f>IF('ชื่อ-คะแนน'!$C39="","",IF('ชื่อ-คะแนน'!$D39="ออก","",IF('ชื่อ-คะแนน'!$D39="ย้าย","",IF('ชื่อ-คะแนน'!$D39="พัก","",IF($DA$6="?",$DA$6,$DA$6)))))</f>
        <v/>
      </c>
      <c r="DB40" s="798" t="str">
        <f>IF('ชื่อ-คะแนน'!$C39="","",IF('ชื่อ-คะแนน'!$D39="ออก","",IF('ชื่อ-คะแนน'!$D39="ย้าย","",IF('ชื่อ-คะแนน'!$D39="พัก","",IF($DB$6="?",$DB$6,$DB$6)))))</f>
        <v/>
      </c>
      <c r="DC40" s="799"/>
      <c r="DD40" s="1419" t="str">
        <f>IF('ชื่อ-คะแนน'!$C39="","",IF('ชื่อ-คะแนน'!$D39="ออก","",IF('ชื่อ-คะแนน'!$D39="ย้าย","",IF('ชื่อ-คะแนน'!$D39="พัก","",IF($DD$6="?",$DD$6,$DD$6)))))</f>
        <v/>
      </c>
      <c r="DE40" s="1420" t="str">
        <f>IF('ชื่อ-คะแนน'!$C39="","",IF('ชื่อ-คะแนน'!$D39="ออก","",IF('ชื่อ-คะแนน'!$D39="ย้าย","",IF('ชื่อ-คะแนน'!$D39="พัก","",IF($DE$6="?",$DE$6,$DE$6)))))</f>
        <v/>
      </c>
      <c r="DF40" s="1420" t="str">
        <f>IF('ชื่อ-คะแนน'!$C39="","",IF('ชื่อ-คะแนน'!$D39="ออก","",IF('ชื่อ-คะแนน'!$D39="ย้าย","",IF('ชื่อ-คะแนน'!$D39="พัก","",IF($DF$6="?",$DF$6,$DF$6)))))</f>
        <v/>
      </c>
      <c r="DG40" s="1420" t="str">
        <f>IF('ชื่อ-คะแนน'!$C39="","",IF('ชื่อ-คะแนน'!$D39="ออก","",IF('ชื่อ-คะแนน'!$D39="ย้าย","",IF('ชื่อ-คะแนน'!$D39="พัก","",IF($DG$6="?",$DG$6,$DG$6)))))</f>
        <v/>
      </c>
      <c r="DH40" s="1421" t="str">
        <f>IF('ชื่อ-คะแนน'!$C39="","",IF('ชื่อ-คะแนน'!$D39="ออก","",IF('ชื่อ-คะแนน'!$D39="ย้าย","",IF('ชื่อ-คะแนน'!$D39="พัก","",IF($DH$6="?",$DH$6,$DH$6)))))</f>
        <v/>
      </c>
      <c r="DI40" s="799"/>
      <c r="DJ40" s="796" t="str">
        <f>IF('ชื่อ-คะแนน'!$C39="","",IF('ชื่อ-คะแนน'!$D39="ออก","",IF('ชื่อ-คะแนน'!$D39="ย้าย","",IF('ชื่อ-คะแนน'!$D39="พัก","",IF($DJ$6="?",$DJ$6,$DJ$6)))))</f>
        <v/>
      </c>
      <c r="DK40" s="797" t="str">
        <f>IF('ชื่อ-คะแนน'!$C39="","",IF('ชื่อ-คะแนน'!$D39="ออก","",IF('ชื่อ-คะแนน'!$D39="ย้าย","",IF('ชื่อ-คะแนน'!$D39="พัก","",IF($DK$6="?",$DK$6,$DK$6)))))</f>
        <v/>
      </c>
      <c r="DL40" s="797" t="str">
        <f>IF('ชื่อ-คะแนน'!$C39="","",IF('ชื่อ-คะแนน'!$D39="ออก","",IF('ชื่อ-คะแนน'!$D39="ย้าย","",IF('ชื่อ-คะแนน'!$D39="พัก","",IF($DL$6="?",$DL$6,$DL$6)))))</f>
        <v/>
      </c>
      <c r="DM40" s="797" t="str">
        <f>IF('ชื่อ-คะแนน'!$C39="","",IF('ชื่อ-คะแนน'!$D39="ออก","",IF('ชื่อ-คะแนน'!$D39="ย้าย","",IF('ชื่อ-คะแนน'!$D39="พัก","",IF($DM$6="?",$DM$6,$DM$6)))))</f>
        <v/>
      </c>
      <c r="DN40" s="798" t="str">
        <f>IF('ชื่อ-คะแนน'!$C39="","",IF('ชื่อ-คะแนน'!$D39="ออก","",IF('ชื่อ-คะแนน'!$D39="ย้าย","",IF('ชื่อ-คะแนน'!$D39="พัก","",IF($DN$6="?",$DN$6,$DN$6)))))</f>
        <v/>
      </c>
      <c r="DO40" s="799"/>
      <c r="DP40" s="800" t="str">
        <f>IF('ชื่อ-คะแนน'!$C39="","",IF('ชื่อ-คะแนน'!$D39="ออก","",IF('ชื่อ-คะแนน'!$D39="ย้าย","",IF('ชื่อ-คะแนน'!$D39="พัก","",IF($DP$6="?",$DP$6,$DP$6)))))</f>
        <v/>
      </c>
      <c r="DQ40" s="801" t="str">
        <f>IF('ชื่อ-คะแนน'!$C39="","",IF('ชื่อ-คะแนน'!$D39="ออก","",IF('ชื่อ-คะแนน'!$D39="ย้าย","",IF('ชื่อ-คะแนน'!$D39="พัก","",IF($DQ$6="?",$DQ$6,$DQ$6)))))</f>
        <v/>
      </c>
      <c r="DR40" s="801" t="str">
        <f>IF('ชื่อ-คะแนน'!$C39="","",IF('ชื่อ-คะแนน'!$D39="ออก","",IF('ชื่อ-คะแนน'!$D39="ย้าย","",IF('ชื่อ-คะแนน'!$D39="พัก","",IF($DR$6="?",$DR$6,$DR$6)))))</f>
        <v/>
      </c>
      <c r="DS40" s="801" t="str">
        <f>IF('ชื่อ-คะแนน'!$C39="","",IF('ชื่อ-คะแนน'!$D39="ออก","",IF('ชื่อ-คะแนน'!$D39="ย้าย","",IF('ชื่อ-คะแนน'!$D39="พัก","",IF($DS$6="?",$DS$6,$DS$6)))))</f>
        <v/>
      </c>
      <c r="DT40" s="802" t="str">
        <f>IF('ชื่อ-คะแนน'!$C39="","",IF('ชื่อ-คะแนน'!$D39="ออก","",IF('ชื่อ-คะแนน'!$D39="ย้าย","",IF('ชื่อ-คะแนน'!$D39="พัก","",IF($DT$6="?",$DT$6,$DT$6)))))</f>
        <v/>
      </c>
      <c r="DU40" s="799"/>
      <c r="DV40" s="796" t="str">
        <f>IF('ชื่อ-คะแนน'!$C39="","",IF('ชื่อ-คะแนน'!$D39="ออก","",IF('ชื่อ-คะแนน'!$D39="ย้าย","",IF('ชื่อ-คะแนน'!$D39="พัก","",IF($DV$6="?",$DV$6,$DV$6)))))</f>
        <v/>
      </c>
      <c r="DW40" s="797" t="str">
        <f>IF('ชื่อ-คะแนน'!$C39="","",IF('ชื่อ-คะแนน'!$D39="ออก","",IF('ชื่อ-คะแนน'!$D39="ย้าย","",IF('ชื่อ-คะแนน'!$D39="พัก","",IF($DW$6="?",$DW$6,$DW$6)))))</f>
        <v/>
      </c>
      <c r="DX40" s="797" t="str">
        <f>IF('ชื่อ-คะแนน'!$C39="","",IF('ชื่อ-คะแนน'!$D39="ออก","",IF('ชื่อ-คะแนน'!$D39="ย้าย","",IF('ชื่อ-คะแนน'!$D39="พัก","",IF($DX$6="?",$DX$6,$DX$6)))))</f>
        <v/>
      </c>
      <c r="DY40" s="797" t="str">
        <f>IF('ชื่อ-คะแนน'!$C39="","",IF('ชื่อ-คะแนน'!$D39="ออก","",IF('ชื่อ-คะแนน'!$D39="ย้าย","",IF('ชื่อ-คะแนน'!$D39="พัก","",IF($DY$6="?",$DY$6,$DY$6)))))</f>
        <v/>
      </c>
      <c r="DZ40" s="798" t="str">
        <f>IF('ชื่อ-คะแนน'!$C39="","",IF('ชื่อ-คะแนน'!$D39="ออก","",IF('ชื่อ-คะแนน'!$D39="ย้าย","",IF('ชื่อ-คะแนน'!$D39="พัก","",IF($DZ$6="?",$DZ$6,$DZ$6)))))</f>
        <v/>
      </c>
      <c r="EA40" s="799"/>
      <c r="EB40" s="796" t="str">
        <f>IF('ชื่อ-คะแนน'!$C39="","",IF('ชื่อ-คะแนน'!$D39="ออก","",IF('ชื่อ-คะแนน'!$D39="ย้าย","",IF('ชื่อ-คะแนน'!$D39="พัก","",IF($EB$6="?",$EB$6,$EB$6)))))</f>
        <v/>
      </c>
      <c r="EC40" s="797" t="str">
        <f>IF('ชื่อ-คะแนน'!$C39="","",IF('ชื่อ-คะแนน'!$D39="ออก","",IF('ชื่อ-คะแนน'!$D39="ย้าย","",IF('ชื่อ-คะแนน'!$D39="พัก","",IF($EC$6="?",$EC$6,$EC$6)))))</f>
        <v/>
      </c>
      <c r="ED40" s="797" t="str">
        <f>IF('ชื่อ-คะแนน'!$C39="","",IF('ชื่อ-คะแนน'!$D39="ออก","",IF('ชื่อ-คะแนน'!$D39="ย้าย","",IF('ชื่อ-คะแนน'!$D39="พัก","",IF($ED$6="?",$ED$6,$ED$6)))))</f>
        <v/>
      </c>
      <c r="EE40" s="797" t="str">
        <f>IF('ชื่อ-คะแนน'!$C39="","",IF('ชื่อ-คะแนน'!$D39="ออก","",IF('ชื่อ-คะแนน'!$D39="ย้าย","",IF('ชื่อ-คะแนน'!$D39="พัก","",IF($EE$6="?",$EE$6,$EE$6)))))</f>
        <v/>
      </c>
      <c r="EF40" s="798" t="str">
        <f>IF('ชื่อ-คะแนน'!$C39="","",IF('ชื่อ-คะแนน'!$D39="ออก","",IF('ชื่อ-คะแนน'!$D39="ย้าย","",IF('ชื่อ-คะแนน'!$D39="พัก","",IF($EF$6="?",$EF$6,$EF$6)))))</f>
        <v/>
      </c>
      <c r="EG40" s="803"/>
      <c r="EH40" s="804" t="str">
        <f>IF('ชื่อ-คะแนน'!C39="","",COUNTIF(E40:DZ40,"ป")+COUNTIF(E40:DZ40,"ล")+COUNTIF(E40:DZ40,"ข")+COUNTIF(E40:DZ40,"ร")+COUNTIF(E40:DZ40,"อ")+COUNTIF(E40:DZ40,"ก")+COUNTIF(E40:DZ40,"ฟ")+COUNTIF(E40:DZ40,"ด")+COUNTIF(E40:DZ40,"ย"))&amp;IF('ชื่อ-คะแนน'!C39="","","/")&amp;IF('ชื่อ-คะแนน'!C39="","",SUM($F$6:$DZ$6)-SUM(F40:DZ40))</f>
        <v/>
      </c>
      <c r="EI40" s="805" t="str">
        <f>IF('ชื่อ-คะแนน'!C39="","",COUNTIF(F40:EF40,"/")+SUM(F40:EF40))</f>
        <v/>
      </c>
      <c r="EJ40" s="758"/>
      <c r="EK40" s="778" t="str">
        <f>IF('ชื่อ-คะแนน'!C39="","",IF(EI40=0,"",IF(EI40&gt;$EI$3-$EI$4,"-",$EI$3-$EI$4-EI40)))</f>
        <v/>
      </c>
      <c r="EL40" s="760" t="str">
        <f>IF('ชื่อ-คะแนน'!C39="","",IF(EI40=0,"",(EI40/$EI$3)*100))</f>
        <v/>
      </c>
      <c r="EM40" s="792" t="str">
        <f t="shared" si="1"/>
        <v>-</v>
      </c>
      <c r="EN40" s="793" t="str">
        <f t="shared" si="2"/>
        <v>-</v>
      </c>
    </row>
    <row r="41" spans="1:144" s="141" customFormat="1" ht="18" customHeight="1" thickBot="1" x14ac:dyDescent="0.55000000000000004">
      <c r="A41" s="165" t="str">
        <f>'ชื่อ-คะแนน'!A40</f>
        <v/>
      </c>
      <c r="B41" s="825">
        <f>'ชื่อ-คะแนน'!B40</f>
        <v>0</v>
      </c>
      <c r="C41" s="1313">
        <f>'ชื่อ-คะแนน'!C40</f>
        <v>0</v>
      </c>
      <c r="D41" s="809" t="str">
        <f>'ชื่อ-คะแนน'!D40</f>
        <v/>
      </c>
      <c r="E41" s="781" t="str">
        <f>'ชื่อ-คะแนน'!E40</f>
        <v/>
      </c>
      <c r="F41" s="810" t="str">
        <f>IF('ชื่อ-คะแนน'!$C40="","",IF('ชื่อ-คะแนน'!$D40="ออก","",IF('ชื่อ-คะแนน'!$D40="ย้าย","",IF('ชื่อ-คะแนน'!$D40="พัก","",IF(F$6="?",F$6,F$6)))))</f>
        <v/>
      </c>
      <c r="G41" s="811" t="str">
        <f>IF('ชื่อ-คะแนน'!C40="","",IF('ชื่อ-คะแนน'!$D40="ออก","",IF('ชื่อ-คะแนน'!$D40="ย้าย","",IF('ชื่อ-คะแนน'!$D40="พัก","",IF(G$6="?",G$6,G$6)))))</f>
        <v/>
      </c>
      <c r="H41" s="811" t="str">
        <f>IF('ชื่อ-คะแนน'!C40="","",IF('ชื่อ-คะแนน'!$D40="ออก","",IF('ชื่อ-คะแนน'!$D40="ย้าย","",IF('ชื่อ-คะแนน'!$D40="พัก","",IF(H$6="?",H$6,H$6)))))</f>
        <v/>
      </c>
      <c r="I41" s="811" t="str">
        <f>IF('ชื่อ-คะแนน'!G40="","",IF('ชื่อ-คะแนน'!$D40="ออก","",IF('ชื่อ-คะแนน'!$D40="ย้าย","",IF('ชื่อ-คะแนน'!$D40="พัก","",IF(I$6="?",I$6,$I$6)))))</f>
        <v/>
      </c>
      <c r="J41" s="812" t="str">
        <f>IF('ชื่อ-คะแนน'!$C40="","",IF('ชื่อ-คะแนน'!$D40="ออก","",IF('ชื่อ-คะแนน'!$D40="ย้าย","",IF('ชื่อ-คะแนน'!$D40="พัก","",IF(J$6="?",J$6,J$6)))))</f>
        <v/>
      </c>
      <c r="K41" s="813"/>
      <c r="L41" s="810" t="str">
        <f>IF('ชื่อ-คะแนน'!$C40="","",IF('ชื่อ-คะแนน'!$D40="ออก","",IF('ชื่อ-คะแนน'!$D40="ย้าย","",IF('ชื่อ-คะแนน'!$D40="พัก","",IF(L$6="?",L$6,L$6)))))</f>
        <v/>
      </c>
      <c r="M41" s="811" t="str">
        <f>IF('ชื่อ-คะแนน'!$C40="","",IF('ชื่อ-คะแนน'!$D40="ออก","",IF('ชื่อ-คะแนน'!$D40="ย้าย","",IF('ชื่อ-คะแนน'!$D40="พัก","",IF(M$6="?",M$6,M$6)))))</f>
        <v/>
      </c>
      <c r="N41" s="811" t="str">
        <f>IF('ชื่อ-คะแนน'!$C40="","",IF('ชื่อ-คะแนน'!$D40="ออก","",IF('ชื่อ-คะแนน'!$D40="ย้าย","",IF('ชื่อ-คะแนน'!$D40="พัก","",IF(N$6="?",N$6,N$6)))))</f>
        <v/>
      </c>
      <c r="O41" s="811" t="str">
        <f>IF('ชื่อ-คะแนน'!$C40="","",IF('ชื่อ-คะแนน'!$D40="ออก","",IF('ชื่อ-คะแนน'!$D40="ย้าย","",IF('ชื่อ-คะแนน'!$D40="พัก","",IF(O$6="?",O$6,O$6)))))</f>
        <v/>
      </c>
      <c r="P41" s="812" t="str">
        <f>IF('ชื่อ-คะแนน'!$C40="","",IF('ชื่อ-คะแนน'!$D40="ออก","",IF('ชื่อ-คะแนน'!$D40="ย้าย","",IF('ชื่อ-คะแนน'!$D40="พัก","",IF(P$6="?",P$6,P$6)))))</f>
        <v/>
      </c>
      <c r="Q41" s="813"/>
      <c r="R41" s="810" t="str">
        <f>IF('ชื่อ-คะแนน'!$C40="","",IF('ชื่อ-คะแนน'!$D40="ออก","",IF('ชื่อ-คะแนน'!$D40="ย้าย","",IF('ชื่อ-คะแนน'!$D40="พัก","",IF(R$6="?",R$6,R$6)))))</f>
        <v/>
      </c>
      <c r="S41" s="811" t="str">
        <f>IF('ชื่อ-คะแนน'!$C40="","",IF('ชื่อ-คะแนน'!$D40="ออก","",IF('ชื่อ-คะแนน'!$D40="ย้าย","",IF('ชื่อ-คะแนน'!$D40="พัก","",IF(S$6="?",S$6,S$6)))))</f>
        <v/>
      </c>
      <c r="T41" s="811" t="str">
        <f>IF('ชื่อ-คะแนน'!$C40="","",IF('ชื่อ-คะแนน'!$D40="ออก","",IF('ชื่อ-คะแนน'!$D40="ย้าย","",IF('ชื่อ-คะแนน'!$D40="พัก","",IF(T$6="?",T$6,T$6)))))</f>
        <v/>
      </c>
      <c r="U41" s="811" t="str">
        <f>IF('ชื่อ-คะแนน'!$C40="","",IF('ชื่อ-คะแนน'!$D40="ออก","",IF('ชื่อ-คะแนน'!$D40="ย้าย","",IF('ชื่อ-คะแนน'!$D40="พัก","",IF(U$6="?",U$6,U$6)))))</f>
        <v/>
      </c>
      <c r="V41" s="812" t="str">
        <f>IF('ชื่อ-คะแนน'!$C40="","",IF('ชื่อ-คะแนน'!$D40="ออก","",IF('ชื่อ-คะแนน'!$D40="ย้าย","",IF('ชื่อ-คะแนน'!$D40="พัก","",IF(V$6="?",V$6,V$6)))))</f>
        <v/>
      </c>
      <c r="W41" s="813"/>
      <c r="X41" s="810" t="str">
        <f>IF('ชื่อ-คะแนน'!$C40="","",IF('ชื่อ-คะแนน'!$D40="ออก","",IF('ชื่อ-คะแนน'!$D40="ย้าย","",IF('ชื่อ-คะแนน'!$D40="พัก","",IF(X$6="?",X$6,X$6)))))</f>
        <v/>
      </c>
      <c r="Y41" s="811" t="str">
        <f>IF('ชื่อ-คะแนน'!$C40="","",IF('ชื่อ-คะแนน'!$D40="ออก","",IF('ชื่อ-คะแนน'!$D40="ย้าย","",IF('ชื่อ-คะแนน'!$D40="พัก","",IF(Y$6="?",Y$6,Y$6)))))</f>
        <v/>
      </c>
      <c r="Z41" s="811" t="str">
        <f>IF('ชื่อ-คะแนน'!$C40="","",IF('ชื่อ-คะแนน'!$D40="ออก","",IF('ชื่อ-คะแนน'!$D40="ย้าย","",IF('ชื่อ-คะแนน'!$D40="พัก","",IF(Z$6="?",Z$6,Z$6)))))</f>
        <v/>
      </c>
      <c r="AA41" s="811" t="str">
        <f>IF('ชื่อ-คะแนน'!$C40="","",IF('ชื่อ-คะแนน'!$D40="ออก","",IF('ชื่อ-คะแนน'!$D40="ย้าย","",IF('ชื่อ-คะแนน'!$D40="พัก","",IF(AA$6="?",AA$6,AA$6)))))</f>
        <v/>
      </c>
      <c r="AB41" s="812" t="str">
        <f>IF('ชื่อ-คะแนน'!$C40="","",IF('ชื่อ-คะแนน'!$D40="ออก","",IF('ชื่อ-คะแนน'!$D40="ย้าย","",IF('ชื่อ-คะแนน'!$D40="พัก","",IF(AB$6="?",AB$6,AB$6)))))</f>
        <v/>
      </c>
      <c r="AC41" s="813"/>
      <c r="AD41" s="810" t="str">
        <f>IF('ชื่อ-คะแนน'!$C40="","",IF('ชื่อ-คะแนน'!$D40="ออก","",IF('ชื่อ-คะแนน'!$D40="ย้าย","",IF('ชื่อ-คะแนน'!$D40="พัก","",IF(AD$6="?",AD$6,AD$6)))))</f>
        <v/>
      </c>
      <c r="AE41" s="811" t="str">
        <f>IF('ชื่อ-คะแนน'!$C40="","",IF('ชื่อ-คะแนน'!$D40="ออก","",IF('ชื่อ-คะแนน'!$D40="ย้าย","",IF('ชื่อ-คะแนน'!$D40="พัก","",IF(AE$6="?",AE$6,AE$6)))))</f>
        <v/>
      </c>
      <c r="AF41" s="811" t="str">
        <f>IF('ชื่อ-คะแนน'!$C40="","",IF('ชื่อ-คะแนน'!$D40="ออก","",IF('ชื่อ-คะแนน'!$D40="ย้าย","",IF('ชื่อ-คะแนน'!$D40="พัก","",IF(AF$6="?",AF$6,AF$6)))))</f>
        <v/>
      </c>
      <c r="AG41" s="811" t="str">
        <f>IF('ชื่อ-คะแนน'!$C40="","",IF('ชื่อ-คะแนน'!$D40="ออก","",IF('ชื่อ-คะแนน'!$D40="ย้าย","",IF('ชื่อ-คะแนน'!$D40="พัก","",IF($AG$6="?",$AG$6,$AG$6)))))</f>
        <v/>
      </c>
      <c r="AH41" s="812" t="str">
        <f>IF('ชื่อ-คะแนน'!$C40="","",IF('ชื่อ-คะแนน'!$D40="ออก","",IF('ชื่อ-คะแนน'!$D40="ย้าย","",IF('ชื่อ-คะแนน'!$D40="พัก","",IF($AH$6="?",$AH$6,$AH$6)))))</f>
        <v/>
      </c>
      <c r="AI41" s="813"/>
      <c r="AJ41" s="810" t="str">
        <f>IF('ชื่อ-คะแนน'!$C40="","",IF('ชื่อ-คะแนน'!$D40="ออก","",IF('ชื่อ-คะแนน'!$D40="ย้าย","",IF('ชื่อ-คะแนน'!$D40="พัก","",IF($AJ$6="?",$AJ$6,$AJ$6)))))</f>
        <v/>
      </c>
      <c r="AK41" s="811" t="str">
        <f>IF('ชื่อ-คะแนน'!$C40="","",IF('ชื่อ-คะแนน'!$D40="ออก","",IF('ชื่อ-คะแนน'!$D40="ย้าย","",IF('ชื่อ-คะแนน'!$D40="พัก","",IF($AK$6="?",$AK$6,$AK$6)))))</f>
        <v/>
      </c>
      <c r="AL41" s="811" t="str">
        <f>IF('ชื่อ-คะแนน'!$C40="","",IF('ชื่อ-คะแนน'!$D40="ออก","",IF('ชื่อ-คะแนน'!$D40="ย้าย","",IF('ชื่อ-คะแนน'!$D40="พัก","",IF($AL$6="?",$AL$6,$AL$6)))))</f>
        <v/>
      </c>
      <c r="AM41" s="811" t="str">
        <f>IF('ชื่อ-คะแนน'!$C40="","",IF('ชื่อ-คะแนน'!$D40="ออก","",IF('ชื่อ-คะแนน'!$D40="ย้าย","",IF('ชื่อ-คะแนน'!$D40="พัก","",IF($AM$6="?",$AM$6,$AM$6)))))</f>
        <v/>
      </c>
      <c r="AN41" s="812" t="str">
        <f>IF('ชื่อ-คะแนน'!$C40="","",IF('ชื่อ-คะแนน'!$D40="ออก","",IF('ชื่อ-คะแนน'!$D40="ย้าย","",IF('ชื่อ-คะแนน'!$D40="พัก","",IF($AN$6="?",$AN$6,$AN$6)))))</f>
        <v/>
      </c>
      <c r="AO41" s="813"/>
      <c r="AP41" s="810" t="str">
        <f>IF('ชื่อ-คะแนน'!$C40="","",IF('ชื่อ-คะแนน'!$D40="ออก","",IF('ชื่อ-คะแนน'!$D40="ย้าย","",IF('ชื่อ-คะแนน'!$D40="พัก","",IF($AP$6="?",$AP$6,$AP$6)))))</f>
        <v/>
      </c>
      <c r="AQ41" s="811" t="str">
        <f>IF('ชื่อ-คะแนน'!$C40="","",IF('ชื่อ-คะแนน'!$D40="ออก","",IF('ชื่อ-คะแนน'!$D40="ย้าย","",IF('ชื่อ-คะแนน'!$D40="พัก","",IF($AQ$6="?",$AQ$6,$AQ$6)))))</f>
        <v/>
      </c>
      <c r="AR41" s="811" t="str">
        <f>IF('ชื่อ-คะแนน'!$C40="","",IF('ชื่อ-คะแนน'!$D40="ออก","",IF('ชื่อ-คะแนน'!$D40="ย้าย","",IF('ชื่อ-คะแนน'!$D40="พัก","",IF($AR$6="?",$AR$6,$AR$6)))))</f>
        <v/>
      </c>
      <c r="AS41" s="811" t="str">
        <f>IF('ชื่อ-คะแนน'!$C40="","",IF('ชื่อ-คะแนน'!$D40="ออก","",IF('ชื่อ-คะแนน'!$D40="ย้าย","",IF('ชื่อ-คะแนน'!$D40="พัก","",IF($AS$6="?",$AS$6,$AS$6)))))</f>
        <v/>
      </c>
      <c r="AT41" s="812" t="str">
        <f>IF('ชื่อ-คะแนน'!$C40="","",IF('ชื่อ-คะแนน'!$D40="ออก","",IF('ชื่อ-คะแนน'!$D40="ย้าย","",IF('ชื่อ-คะแนน'!$D40="พัก","",IF($AT$6="?",$AT$6,$AT$6)))))</f>
        <v/>
      </c>
      <c r="AU41" s="813"/>
      <c r="AV41" s="810" t="str">
        <f>IF('ชื่อ-คะแนน'!$C40="","",IF('ชื่อ-คะแนน'!$D40="ออก","",IF('ชื่อ-คะแนน'!$D40="ย้าย","",IF('ชื่อ-คะแนน'!$D40="พัก","",IF($AV$6="?",$AV$6,$AV$6)))))</f>
        <v/>
      </c>
      <c r="AW41" s="811" t="str">
        <f>IF('ชื่อ-คะแนน'!$C40="","",IF('ชื่อ-คะแนน'!$D40="ออก","",IF('ชื่อ-คะแนน'!$D40="ย้าย","",IF('ชื่อ-คะแนน'!$D40="พัก","",IF($AW$6="?",$AW$6,$AW$6)))))</f>
        <v/>
      </c>
      <c r="AX41" s="811" t="str">
        <f>IF('ชื่อ-คะแนน'!$C40="","",IF('ชื่อ-คะแนน'!$D40="ออก","",IF('ชื่อ-คะแนน'!$D40="ย้าย","",IF('ชื่อ-คะแนน'!$D40="พัก","",IF($AX$6="?",$AX$6,$AX$6)))))</f>
        <v/>
      </c>
      <c r="AY41" s="811" t="str">
        <f>IF('ชื่อ-คะแนน'!$C40="","",IF('ชื่อ-คะแนน'!$D40="ออก","",IF('ชื่อ-คะแนน'!$D40="ย้าย","",IF('ชื่อ-คะแนน'!$D40="พัก","",IF($AY$6="?",$AY$6,$AY$6)))))</f>
        <v/>
      </c>
      <c r="AZ41" s="812" t="str">
        <f>IF('ชื่อ-คะแนน'!$C40="","",IF('ชื่อ-คะแนน'!$D40="ออก","",IF('ชื่อ-คะแนน'!$D40="ย้าย","",IF('ชื่อ-คะแนน'!$D40="พัก","",IF($AZ$6="?",$AZ$6,$AZ$6)))))</f>
        <v/>
      </c>
      <c r="BA41" s="813"/>
      <c r="BB41" s="1422" t="str">
        <f>IF('ชื่อ-คะแนน'!$C40="","",IF('ชื่อ-คะแนน'!$D40="ออก","",IF('ชื่อ-คะแนน'!$D40="ย้าย","",IF('ชื่อ-คะแนน'!$D40="พัก","",IF($BB$6="?",$BB$6,$BB$6)))))</f>
        <v/>
      </c>
      <c r="BC41" s="1423" t="str">
        <f>IF('ชื่อ-คะแนน'!$C40="","",IF('ชื่อ-คะแนน'!$D40="ออก","",IF('ชื่อ-คะแนน'!$D40="ย้าย","",IF('ชื่อ-คะแนน'!$D40="พัก","",IF($BC$6="?",$BC$6,$BC$6)))))</f>
        <v/>
      </c>
      <c r="BD41" s="1423" t="str">
        <f>IF('ชื่อ-คะแนน'!$C40="","",IF('ชื่อ-คะแนน'!$D40="ออก","",IF('ชื่อ-คะแนน'!$D40="ย้าย","",IF('ชื่อ-คะแนน'!$D40="พัก","",IF($BD$6="?",$BD$6,$BD$6)))))</f>
        <v/>
      </c>
      <c r="BE41" s="1423" t="str">
        <f>IF('ชื่อ-คะแนน'!$C40="","",IF('ชื่อ-คะแนน'!$D40="ออก","",IF('ชื่อ-คะแนน'!$D40="ย้าย","",IF('ชื่อ-คะแนน'!$D40="พัก","",IF($BE$6="?",$BE$6,$BE$6)))))</f>
        <v/>
      </c>
      <c r="BF41" s="1424" t="str">
        <f>IF('ชื่อ-คะแนน'!$C40="","",IF('ชื่อ-คะแนน'!$D40="ออก","",IF('ชื่อ-คะแนน'!$D40="ย้าย","",IF('ชื่อ-คะแนน'!$D40="พัก","",IF($BF$6="?",$BF$6,$BF$6)))))</f>
        <v/>
      </c>
      <c r="BG41" s="813"/>
      <c r="BH41" s="814" t="str">
        <f>IF('ชื่อ-คะแนน'!$C40="","",IF('ชื่อ-คะแนน'!$D40="ออก","",IF('ชื่อ-คะแนน'!$D40="ย้าย","",IF('ชื่อ-คะแนน'!$D40="พัก","",IF($BH$6="?",$BH$6,$BH$6)))))</f>
        <v/>
      </c>
      <c r="BI41" s="815" t="str">
        <f>IF('ชื่อ-คะแนน'!$C40="","",IF('ชื่อ-คะแนน'!$D40="ออก","",IF('ชื่อ-คะแนน'!$D40="ย้าย","",IF('ชื่อ-คะแนน'!$D40="พัก","",IF($BI$6="?",$BI$6,$BI$6)))))</f>
        <v/>
      </c>
      <c r="BJ41" s="815" t="str">
        <f>IF('ชื่อ-คะแนน'!$C40="","",IF('ชื่อ-คะแนน'!$D40="ออก","",IF('ชื่อ-คะแนน'!$D40="ย้าย","",IF('ชื่อ-คะแนน'!$D40="พัก","",IF($BJ$6="?",$BJ$6,$BJ$6)))))</f>
        <v/>
      </c>
      <c r="BK41" s="815" t="str">
        <f>IF('ชื่อ-คะแนน'!$C40="","",IF('ชื่อ-คะแนน'!$D40="ออก","",IF('ชื่อ-คะแนน'!$D40="ย้าย","",IF('ชื่อ-คะแนน'!$D40="พัก","",IF($BK$6="?",$BK$6,$BK$6)))))</f>
        <v/>
      </c>
      <c r="BL41" s="816" t="str">
        <f>IF('ชื่อ-คะแนน'!$C40="","",IF('ชื่อ-คะแนน'!$D40="ออก","",IF('ชื่อ-คะแนน'!$D40="ย้าย","",IF('ชื่อ-คะแนน'!$D40="พัก","",IF($BL$6="?",$BL$6,$BL$6)))))</f>
        <v/>
      </c>
      <c r="BM41" s="813"/>
      <c r="BN41" s="810" t="str">
        <f>IF('ชื่อ-คะแนน'!$C40="","",IF('ชื่อ-คะแนน'!$D40="ออก","",IF('ชื่อ-คะแนน'!$D40="ย้าย","",IF('ชื่อ-คะแนน'!$D40="พัก","",IF($BN$6="?",$BN$6,$BN$6)))))</f>
        <v/>
      </c>
      <c r="BO41" s="811" t="str">
        <f>IF('ชื่อ-คะแนน'!$C40="","",IF('ชื่อ-คะแนน'!$D40="ออก","",IF('ชื่อ-คะแนน'!$D40="ย้าย","",IF('ชื่อ-คะแนน'!$D40="พัก","",IF($BO$6="?",$BO$6,$BO$6)))))</f>
        <v/>
      </c>
      <c r="BP41" s="811" t="str">
        <f>IF('ชื่อ-คะแนน'!$C40="","",IF('ชื่อ-คะแนน'!$D40="ออก","",IF('ชื่อ-คะแนน'!$D40="ย้าย","",IF('ชื่อ-คะแนน'!$D40="พัก","",IF($BP$6="?",$BP$6,$BP$6)))))</f>
        <v/>
      </c>
      <c r="BQ41" s="811" t="str">
        <f>IF('ชื่อ-คะแนน'!$C40="","",IF('ชื่อ-คะแนน'!$D40="ออก","",IF('ชื่อ-คะแนน'!$D40="ย้าย","",IF('ชื่อ-คะแนน'!$D40="พัก","",IF($BQ$6="?",$BQ$6,$BQ$6)))))</f>
        <v/>
      </c>
      <c r="BR41" s="812" t="str">
        <f>IF('ชื่อ-คะแนน'!$C40="","",IF('ชื่อ-คะแนน'!$D40="ออก","",IF('ชื่อ-คะแนน'!$D40="ย้าย","",IF('ชื่อ-คะแนน'!$D40="พัก","",IF($BR$6="?",$BR$6,$BR$6)))))</f>
        <v/>
      </c>
      <c r="BS41" s="813"/>
      <c r="BT41" s="810" t="str">
        <f>IF('ชื่อ-คะแนน'!$C40="","",IF('ชื่อ-คะแนน'!$D40="ออก","",IF('ชื่อ-คะแนน'!$D40="ย้าย","",IF('ชื่อ-คะแนน'!$D40="พัก","",IF($BT$6="?",$BT$6,$BT$6)))))</f>
        <v/>
      </c>
      <c r="BU41" s="811" t="str">
        <f>IF('ชื่อ-คะแนน'!$C40="","",IF('ชื่อ-คะแนน'!$D40="ออก","",IF('ชื่อ-คะแนน'!$D40="ย้าย","",IF('ชื่อ-คะแนน'!$D40="พัก","",IF($BU$6="?",$BU$6,$BU$6)))))</f>
        <v/>
      </c>
      <c r="BV41" s="811" t="str">
        <f>IF('ชื่อ-คะแนน'!$C40="","",IF('ชื่อ-คะแนน'!$D40="ออก","",IF('ชื่อ-คะแนน'!$D40="ย้าย","",IF('ชื่อ-คะแนน'!$D40="พัก","",IF($BV$6="?",$BV$6,$BV$6)))))</f>
        <v/>
      </c>
      <c r="BW41" s="811" t="str">
        <f>IF('ชื่อ-คะแนน'!$C40="","",IF('ชื่อ-คะแนน'!$D40="ออก","",IF('ชื่อ-คะแนน'!$D40="ย้าย","",IF('ชื่อ-คะแนน'!$D40="พัก","",IF($BW$6="?",$BW$6,$BW$6)))))</f>
        <v/>
      </c>
      <c r="BX41" s="812" t="str">
        <f>IF('ชื่อ-คะแนน'!$C40="","",IF('ชื่อ-คะแนน'!$D40="ออก","",IF('ชื่อ-คะแนน'!$D40="ย้าย","",IF('ชื่อ-คะแนน'!$D40="พัก","",IF($BX$6="?",$BX$6,$BX$6)))))</f>
        <v/>
      </c>
      <c r="BY41" s="813"/>
      <c r="BZ41" s="810" t="str">
        <f>IF('ชื่อ-คะแนน'!$C40="","",IF('ชื่อ-คะแนน'!$D40="ออก","",IF('ชื่อ-คะแนน'!$D40="ย้าย","",IF('ชื่อ-คะแนน'!$D40="พัก","",IF($BZ$6="?",$BZ$6,$BZ$6)))))</f>
        <v/>
      </c>
      <c r="CA41" s="811" t="str">
        <f>IF('ชื่อ-คะแนน'!$C40="","",IF('ชื่อ-คะแนน'!$D40="ออก","",IF('ชื่อ-คะแนน'!$D40="ย้าย","",IF('ชื่อ-คะแนน'!$D40="พัก","",IF($CA$6="?",$CA$6,$CA$6)))))</f>
        <v/>
      </c>
      <c r="CB41" s="811" t="str">
        <f>IF('ชื่อ-คะแนน'!$C40="","",IF('ชื่อ-คะแนน'!$D40="ออก","",IF('ชื่อ-คะแนน'!$D40="ย้าย","",IF('ชื่อ-คะแนน'!$D40="พัก","",IF($CB$6="?",$CB$6,$CB$6)))))</f>
        <v/>
      </c>
      <c r="CC41" s="811" t="str">
        <f>IF('ชื่อ-คะแนน'!$C40="","",IF('ชื่อ-คะแนน'!$D40="ออก","",IF('ชื่อ-คะแนน'!$D40="ย้าย","",IF('ชื่อ-คะแนน'!$D40="พัก","",IF($CC$6="?",$CC$6,$CC$6)))))</f>
        <v/>
      </c>
      <c r="CD41" s="812" t="str">
        <f>IF('ชื่อ-คะแนน'!$C40="","",IF('ชื่อ-คะแนน'!$D40="ออก","",IF('ชื่อ-คะแนน'!$D40="ย้าย","",IF('ชื่อ-คะแนน'!$D40="พัก","",IF($CD$6="?",$CD$6,$CD$6)))))</f>
        <v/>
      </c>
      <c r="CE41" s="813"/>
      <c r="CF41" s="810" t="str">
        <f>IF('ชื่อ-คะแนน'!$C40="","",IF('ชื่อ-คะแนน'!$D40="ออก","",IF('ชื่อ-คะแนน'!$D40="ย้าย","",IF('ชื่อ-คะแนน'!$D40="พัก","",IF($CF$6="?",$CF$6,$CF$6)))))</f>
        <v/>
      </c>
      <c r="CG41" s="811" t="str">
        <f>IF('ชื่อ-คะแนน'!$C40="","",IF('ชื่อ-คะแนน'!$D40="ออก","",IF('ชื่อ-คะแนน'!$D40="ย้าย","",IF('ชื่อ-คะแนน'!$D40="พัก","",IF($CG$6="?",$CG$6,$CG$6)))))</f>
        <v/>
      </c>
      <c r="CH41" s="811" t="str">
        <f>IF('ชื่อ-คะแนน'!$C40="","",IF('ชื่อ-คะแนน'!$D40="ออก","",IF('ชื่อ-คะแนน'!$D40="ย้าย","",IF('ชื่อ-คะแนน'!$D40="พัก","",IF($CH$6="?",$CH$6,$CH$6)))))</f>
        <v/>
      </c>
      <c r="CI41" s="811" t="str">
        <f>IF('ชื่อ-คะแนน'!$C40="","",IF('ชื่อ-คะแนน'!$D40="ออก","",IF('ชื่อ-คะแนน'!$D40="ย้าย","",IF('ชื่อ-คะแนน'!$D40="พัก","",IF($CI$6="?",$CI$6,$CI$6)))))</f>
        <v/>
      </c>
      <c r="CJ41" s="812" t="str">
        <f>IF('ชื่อ-คะแนน'!$C40="","",IF('ชื่อ-คะแนน'!$D40="ออก","",IF('ชื่อ-คะแนน'!$D40="ย้าย","",IF('ชื่อ-คะแนน'!$D40="พัก","",IF($CJ$6="?",$CJ$6,$CJ$6)))))</f>
        <v/>
      </c>
      <c r="CK41" s="813"/>
      <c r="CL41" s="810" t="str">
        <f>IF('ชื่อ-คะแนน'!$C40="","",IF('ชื่อ-คะแนน'!$D40="ออก","",IF('ชื่อ-คะแนน'!$D40="ย้าย","",IF('ชื่อ-คะแนน'!$D40="พัก","",IF($CL$6="?",$CL$6,$CL$6)))))</f>
        <v/>
      </c>
      <c r="CM41" s="811" t="str">
        <f>IF('ชื่อ-คะแนน'!$C40="","",IF('ชื่อ-คะแนน'!$D40="ออก","",IF('ชื่อ-คะแนน'!$D40="ย้าย","",IF('ชื่อ-คะแนน'!$D40="พัก","",IF($CM$6="?",$CM$6,$CM$6)))))</f>
        <v/>
      </c>
      <c r="CN41" s="811" t="str">
        <f>IF('ชื่อ-คะแนน'!$C40="","",IF('ชื่อ-คะแนน'!$D40="ออก","",IF('ชื่อ-คะแนน'!$D40="ย้าย","",IF('ชื่อ-คะแนน'!$D40="พัก","",IF($CN$6="?",$CN$6,$CN$6)))))</f>
        <v/>
      </c>
      <c r="CO41" s="811" t="str">
        <f>IF('ชื่อ-คะแนน'!$C40="","",IF('ชื่อ-คะแนน'!$D40="ออก","",IF('ชื่อ-คะแนน'!$D40="ย้าย","",IF('ชื่อ-คะแนน'!$D40="พัก","",IF($CO$6="?",$CO$6,$CO$6)))))</f>
        <v/>
      </c>
      <c r="CP41" s="812" t="str">
        <f>IF('ชื่อ-คะแนน'!$C40="","",IF('ชื่อ-คะแนน'!$D40="ออก","",IF('ชื่อ-คะแนน'!$D40="ย้าย","",IF('ชื่อ-คะแนน'!$D40="พัก","",IF($CP$6="?",$CP$6,$CP$6)))))</f>
        <v/>
      </c>
      <c r="CQ41" s="813"/>
      <c r="CR41" s="810" t="str">
        <f>IF('ชื่อ-คะแนน'!$C40="","",IF('ชื่อ-คะแนน'!$D40="ออก","",IF('ชื่อ-คะแนน'!$D40="ย้าย","",IF('ชื่อ-คะแนน'!$D40="พัก","",IF($CR$6="?",$CR$6,$CR$6)))))</f>
        <v/>
      </c>
      <c r="CS41" s="811" t="str">
        <f>IF('ชื่อ-คะแนน'!$C40="","",IF('ชื่อ-คะแนน'!$D40="ออก","",IF('ชื่อ-คะแนน'!$D40="ย้าย","",IF('ชื่อ-คะแนน'!$D40="พัก","",IF($CS$6="?",$CS$6,$CS$6)))))</f>
        <v/>
      </c>
      <c r="CT41" s="811" t="str">
        <f>IF('ชื่อ-คะแนน'!$C40="","",IF('ชื่อ-คะแนน'!$D40="ออก","",IF('ชื่อ-คะแนน'!$D40="ย้าย","",IF('ชื่อ-คะแนน'!$D40="พัก","",IF($CT$6="?",$CT$6,$CT$6)))))</f>
        <v/>
      </c>
      <c r="CU41" s="811" t="str">
        <f>IF('ชื่อ-คะแนน'!$C40="","",IF('ชื่อ-คะแนน'!$D40="ออก","",IF('ชื่อ-คะแนน'!$D40="ย้าย","",IF('ชื่อ-คะแนน'!$D40="พัก","",IF($CU$6="?",$CU$6,$CU$6)))))</f>
        <v/>
      </c>
      <c r="CV41" s="812" t="str">
        <f>IF('ชื่อ-คะแนน'!$C40="","",IF('ชื่อ-คะแนน'!$D40="ออก","",IF('ชื่อ-คะแนน'!$D40="ย้าย","",IF('ชื่อ-คะแนน'!$D40="พัก","",IF($CV$6="?",$CV$6,$CV$6)))))</f>
        <v/>
      </c>
      <c r="CW41" s="813"/>
      <c r="CX41" s="810" t="str">
        <f>IF('ชื่อ-คะแนน'!$C40="","",IF('ชื่อ-คะแนน'!$D40="ออก","",IF('ชื่อ-คะแนน'!$D40="ย้าย","",IF('ชื่อ-คะแนน'!$D40="พัก","",IF($CX$6="?",$CX$6,$CX$6)))))</f>
        <v/>
      </c>
      <c r="CY41" s="811" t="str">
        <f>IF('ชื่อ-คะแนน'!$C40="","",IF('ชื่อ-คะแนน'!$D40="ออก","",IF('ชื่อ-คะแนน'!$D40="ย้าย","",IF('ชื่อ-คะแนน'!$D40="พัก","",IF($CY$6="?",$CY$6,$CY$6)))))</f>
        <v/>
      </c>
      <c r="CZ41" s="811" t="str">
        <f>IF('ชื่อ-คะแนน'!$C40="","",IF('ชื่อ-คะแนน'!$D40="ออก","",IF('ชื่อ-คะแนน'!$D40="ย้าย","",IF('ชื่อ-คะแนน'!$D40="พัก","",IF($CZ$6="?",$CZ$6,$CZ$6)))))</f>
        <v/>
      </c>
      <c r="DA41" s="811" t="str">
        <f>IF('ชื่อ-คะแนน'!$C40="","",IF('ชื่อ-คะแนน'!$D40="ออก","",IF('ชื่อ-คะแนน'!$D40="ย้าย","",IF('ชื่อ-คะแนน'!$D40="พัก","",IF($DA$6="?",$DA$6,$DA$6)))))</f>
        <v/>
      </c>
      <c r="DB41" s="812" t="str">
        <f>IF('ชื่อ-คะแนน'!$C40="","",IF('ชื่อ-คะแนน'!$D40="ออก","",IF('ชื่อ-คะแนน'!$D40="ย้าย","",IF('ชื่อ-คะแนน'!$D40="พัก","",IF($DB$6="?",$DB$6,$DB$6)))))</f>
        <v/>
      </c>
      <c r="DC41" s="813"/>
      <c r="DD41" s="1422" t="str">
        <f>IF('ชื่อ-คะแนน'!$C40="","",IF('ชื่อ-คะแนน'!$D40="ออก","",IF('ชื่อ-คะแนน'!$D40="ย้าย","",IF('ชื่อ-คะแนน'!$D40="พัก","",IF($DD$6="?",$DD$6,$DD$6)))))</f>
        <v/>
      </c>
      <c r="DE41" s="1423" t="str">
        <f>IF('ชื่อ-คะแนน'!$C40="","",IF('ชื่อ-คะแนน'!$D40="ออก","",IF('ชื่อ-คะแนน'!$D40="ย้าย","",IF('ชื่อ-คะแนน'!$D40="พัก","",IF($DE$6="?",$DE$6,$DE$6)))))</f>
        <v/>
      </c>
      <c r="DF41" s="1423" t="str">
        <f>IF('ชื่อ-คะแนน'!$C40="","",IF('ชื่อ-คะแนน'!$D40="ออก","",IF('ชื่อ-คะแนน'!$D40="ย้าย","",IF('ชื่อ-คะแนน'!$D40="พัก","",IF($DF$6="?",$DF$6,$DF$6)))))</f>
        <v/>
      </c>
      <c r="DG41" s="1423" t="str">
        <f>IF('ชื่อ-คะแนน'!$C40="","",IF('ชื่อ-คะแนน'!$D40="ออก","",IF('ชื่อ-คะแนน'!$D40="ย้าย","",IF('ชื่อ-คะแนน'!$D40="พัก","",IF($DG$6="?",$DG$6,$DG$6)))))</f>
        <v/>
      </c>
      <c r="DH41" s="1424" t="str">
        <f>IF('ชื่อ-คะแนน'!$C40="","",IF('ชื่อ-คะแนน'!$D40="ออก","",IF('ชื่อ-คะแนน'!$D40="ย้าย","",IF('ชื่อ-คะแนน'!$D40="พัก","",IF($DH$6="?",$DH$6,$DH$6)))))</f>
        <v/>
      </c>
      <c r="DI41" s="813"/>
      <c r="DJ41" s="810" t="str">
        <f>IF('ชื่อ-คะแนน'!$C40="","",IF('ชื่อ-คะแนน'!$D40="ออก","",IF('ชื่อ-คะแนน'!$D40="ย้าย","",IF('ชื่อ-คะแนน'!$D40="พัก","",IF($DJ$6="?",$DJ$6,$DJ$6)))))</f>
        <v/>
      </c>
      <c r="DK41" s="811" t="str">
        <f>IF('ชื่อ-คะแนน'!$C40="","",IF('ชื่อ-คะแนน'!$D40="ออก","",IF('ชื่อ-คะแนน'!$D40="ย้าย","",IF('ชื่อ-คะแนน'!$D40="พัก","",IF($DK$6="?",$DK$6,$DK$6)))))</f>
        <v/>
      </c>
      <c r="DL41" s="811" t="str">
        <f>IF('ชื่อ-คะแนน'!$C40="","",IF('ชื่อ-คะแนน'!$D40="ออก","",IF('ชื่อ-คะแนน'!$D40="ย้าย","",IF('ชื่อ-คะแนน'!$D40="พัก","",IF($DL$6="?",$DL$6,$DL$6)))))</f>
        <v/>
      </c>
      <c r="DM41" s="811" t="str">
        <f>IF('ชื่อ-คะแนน'!$C40="","",IF('ชื่อ-คะแนน'!$D40="ออก","",IF('ชื่อ-คะแนน'!$D40="ย้าย","",IF('ชื่อ-คะแนน'!$D40="พัก","",IF($DM$6="?",$DM$6,$DM$6)))))</f>
        <v/>
      </c>
      <c r="DN41" s="812" t="str">
        <f>IF('ชื่อ-คะแนน'!$C40="","",IF('ชื่อ-คะแนน'!$D40="ออก","",IF('ชื่อ-คะแนน'!$D40="ย้าย","",IF('ชื่อ-คะแนน'!$D40="พัก","",IF($DN$6="?",$DN$6,$DN$6)))))</f>
        <v/>
      </c>
      <c r="DO41" s="813"/>
      <c r="DP41" s="814" t="str">
        <f>IF('ชื่อ-คะแนน'!$C40="","",IF('ชื่อ-คะแนน'!$D40="ออก","",IF('ชื่อ-คะแนน'!$D40="ย้าย","",IF('ชื่อ-คะแนน'!$D40="พัก","",IF($DP$6="?",$DP$6,$DP$6)))))</f>
        <v/>
      </c>
      <c r="DQ41" s="815" t="str">
        <f>IF('ชื่อ-คะแนน'!$C40="","",IF('ชื่อ-คะแนน'!$D40="ออก","",IF('ชื่อ-คะแนน'!$D40="ย้าย","",IF('ชื่อ-คะแนน'!$D40="พัก","",IF($DQ$6="?",$DQ$6,$DQ$6)))))</f>
        <v/>
      </c>
      <c r="DR41" s="815" t="str">
        <f>IF('ชื่อ-คะแนน'!$C40="","",IF('ชื่อ-คะแนน'!$D40="ออก","",IF('ชื่อ-คะแนน'!$D40="ย้าย","",IF('ชื่อ-คะแนน'!$D40="พัก","",IF($DR$6="?",$DR$6,$DR$6)))))</f>
        <v/>
      </c>
      <c r="DS41" s="815" t="str">
        <f>IF('ชื่อ-คะแนน'!$C40="","",IF('ชื่อ-คะแนน'!$D40="ออก","",IF('ชื่อ-คะแนน'!$D40="ย้าย","",IF('ชื่อ-คะแนน'!$D40="พัก","",IF($DS$6="?",$DS$6,$DS$6)))))</f>
        <v/>
      </c>
      <c r="DT41" s="816" t="str">
        <f>IF('ชื่อ-คะแนน'!$C40="","",IF('ชื่อ-คะแนน'!$D40="ออก","",IF('ชื่อ-คะแนน'!$D40="ย้าย","",IF('ชื่อ-คะแนน'!$D40="พัก","",IF($DT$6="?",$DT$6,$DT$6)))))</f>
        <v/>
      </c>
      <c r="DU41" s="813"/>
      <c r="DV41" s="810" t="str">
        <f>IF('ชื่อ-คะแนน'!$C40="","",IF('ชื่อ-คะแนน'!$D40="ออก","",IF('ชื่อ-คะแนน'!$D40="ย้าย","",IF('ชื่อ-คะแนน'!$D40="พัก","",IF($DV$6="?",$DV$6,$DV$6)))))</f>
        <v/>
      </c>
      <c r="DW41" s="811" t="str">
        <f>IF('ชื่อ-คะแนน'!$C40="","",IF('ชื่อ-คะแนน'!$D40="ออก","",IF('ชื่อ-คะแนน'!$D40="ย้าย","",IF('ชื่อ-คะแนน'!$D40="พัก","",IF($DW$6="?",$DW$6,$DW$6)))))</f>
        <v/>
      </c>
      <c r="DX41" s="811" t="str">
        <f>IF('ชื่อ-คะแนน'!$C40="","",IF('ชื่อ-คะแนน'!$D40="ออก","",IF('ชื่อ-คะแนน'!$D40="ย้าย","",IF('ชื่อ-คะแนน'!$D40="พัก","",IF($DX$6="?",$DX$6,$DX$6)))))</f>
        <v/>
      </c>
      <c r="DY41" s="811" t="str">
        <f>IF('ชื่อ-คะแนน'!$C40="","",IF('ชื่อ-คะแนน'!$D40="ออก","",IF('ชื่อ-คะแนน'!$D40="ย้าย","",IF('ชื่อ-คะแนน'!$D40="พัก","",IF($DY$6="?",$DY$6,$DY$6)))))</f>
        <v/>
      </c>
      <c r="DZ41" s="812" t="str">
        <f>IF('ชื่อ-คะแนน'!$C40="","",IF('ชื่อ-คะแนน'!$D40="ออก","",IF('ชื่อ-คะแนน'!$D40="ย้าย","",IF('ชื่อ-คะแนน'!$D40="พัก","",IF($DZ$6="?",$DZ$6,$DZ$6)))))</f>
        <v/>
      </c>
      <c r="EA41" s="813"/>
      <c r="EB41" s="810" t="str">
        <f>IF('ชื่อ-คะแนน'!$C40="","",IF('ชื่อ-คะแนน'!$D40="ออก","",IF('ชื่อ-คะแนน'!$D40="ย้าย","",IF('ชื่อ-คะแนน'!$D40="พัก","",IF($EB$6="?",$EB$6,$EB$6)))))</f>
        <v/>
      </c>
      <c r="EC41" s="811" t="str">
        <f>IF('ชื่อ-คะแนน'!$C40="","",IF('ชื่อ-คะแนน'!$D40="ออก","",IF('ชื่อ-คะแนน'!$D40="ย้าย","",IF('ชื่อ-คะแนน'!$D40="พัก","",IF($EC$6="?",$EC$6,$EC$6)))))</f>
        <v/>
      </c>
      <c r="ED41" s="811" t="str">
        <f>IF('ชื่อ-คะแนน'!$C40="","",IF('ชื่อ-คะแนน'!$D40="ออก","",IF('ชื่อ-คะแนน'!$D40="ย้าย","",IF('ชื่อ-คะแนน'!$D40="พัก","",IF($ED$6="?",$ED$6,$ED$6)))))</f>
        <v/>
      </c>
      <c r="EE41" s="811" t="str">
        <f>IF('ชื่อ-คะแนน'!$C40="","",IF('ชื่อ-คะแนน'!$D40="ออก","",IF('ชื่อ-คะแนน'!$D40="ย้าย","",IF('ชื่อ-คะแนน'!$D40="พัก","",IF($EE$6="?",$EE$6,$EE$6)))))</f>
        <v/>
      </c>
      <c r="EF41" s="812" t="str">
        <f>IF('ชื่อ-คะแนน'!$C40="","",IF('ชื่อ-คะแนน'!$D40="ออก","",IF('ชื่อ-คะแนน'!$D40="ย้าย","",IF('ชื่อ-คะแนน'!$D40="พัก","",IF($EF$6="?",$EF$6,$EF$6)))))</f>
        <v/>
      </c>
      <c r="EG41" s="817"/>
      <c r="EH41" s="818" t="str">
        <f>IF('ชื่อ-คะแนน'!C40="","",COUNTIF(E41:DZ41,"ป")+COUNTIF(E41:DZ41,"ล")+COUNTIF(E41:DZ41,"ข")+COUNTIF(E41:DZ41,"ร")+COUNTIF(E41:DZ41,"อ")+COUNTIF(E41:DZ41,"ก")+COUNTIF(E41:DZ41,"ฟ")+COUNTIF(E41:DZ41,"ด")+COUNTIF(E41:DZ41,"ย"))&amp;IF('ชื่อ-คะแนน'!C40="","","/")&amp;IF('ชื่อ-คะแนน'!C40="","",SUM($F$6:$DZ$6)-SUM(F41:DZ41))</f>
        <v/>
      </c>
      <c r="EI41" s="819" t="str">
        <f>IF('ชื่อ-คะแนน'!C40="","",COUNTIF(F41:EF41,"/")+SUM(F41:EF41))</f>
        <v/>
      </c>
      <c r="EJ41" s="758"/>
      <c r="EK41" s="778" t="str">
        <f>IF('ชื่อ-คะแนน'!C40="","",IF(EI41=0,"",IF(EI41&gt;$EI$3-$EI$4,"-",$EI$3-$EI$4-EI41)))</f>
        <v/>
      </c>
      <c r="EL41" s="760" t="str">
        <f>IF('ชื่อ-คะแนน'!C40="","",IF(EI41=0,"",(EI41/$EI$3)*100))</f>
        <v/>
      </c>
      <c r="EM41" s="806" t="str">
        <f t="shared" si="1"/>
        <v>-</v>
      </c>
      <c r="EN41" s="807" t="str">
        <f t="shared" si="2"/>
        <v>-</v>
      </c>
    </row>
    <row r="42" spans="1:144" s="141" customFormat="1" ht="18" customHeight="1" thickBot="1" x14ac:dyDescent="0.55000000000000004">
      <c r="A42" s="112" t="str">
        <f>'ชื่อ-คะแนน'!A41</f>
        <v/>
      </c>
      <c r="B42" s="794">
        <f>'ชื่อ-คะแนน'!B41</f>
        <v>0</v>
      </c>
      <c r="C42" s="1311">
        <f>'ชื่อ-คะแนน'!C41</f>
        <v>0</v>
      </c>
      <c r="D42" s="780" t="str">
        <f>'ชื่อ-คะแนน'!D41</f>
        <v/>
      </c>
      <c r="E42" s="781" t="str">
        <f>'ชื่อ-คะแนน'!E41</f>
        <v/>
      </c>
      <c r="F42" s="782" t="str">
        <f>IF('ชื่อ-คะแนน'!$C41="","",IF('ชื่อ-คะแนน'!$D41="ออก","",IF('ชื่อ-คะแนน'!$D41="ย้าย","",IF('ชื่อ-คะแนน'!$D41="พัก","",IF(F$6="?",F$6,F$6)))))</f>
        <v/>
      </c>
      <c r="G42" s="783" t="str">
        <f>IF('ชื่อ-คะแนน'!C41="","",IF('ชื่อ-คะแนน'!$D41="ออก","",IF('ชื่อ-คะแนน'!$D41="ย้าย","",IF('ชื่อ-คะแนน'!$D41="พัก","",IF(G$6="?",G$6,G$6)))))</f>
        <v/>
      </c>
      <c r="H42" s="783" t="str">
        <f>IF('ชื่อ-คะแนน'!C41="","",IF('ชื่อ-คะแนน'!$D41="ออก","",IF('ชื่อ-คะแนน'!$D41="ย้าย","",IF('ชื่อ-คะแนน'!$D41="พัก","",IF(H$6="?",H$6,H$6)))))</f>
        <v/>
      </c>
      <c r="I42" s="783" t="str">
        <f>IF('ชื่อ-คะแนน'!G41="","",IF('ชื่อ-คะแนน'!$D41="ออก","",IF('ชื่อ-คะแนน'!$D41="ย้าย","",IF('ชื่อ-คะแนน'!$D41="พัก","",IF(I$6="?",I$6,$I$6)))))</f>
        <v/>
      </c>
      <c r="J42" s="784" t="str">
        <f>IF('ชื่อ-คะแนน'!$C41="","",IF('ชื่อ-คะแนน'!$D41="ออก","",IF('ชื่อ-คะแนน'!$D41="ย้าย","",IF('ชื่อ-คะแนน'!$D41="พัก","",IF(J$6="?",J$6,J$6)))))</f>
        <v/>
      </c>
      <c r="K42" s="785"/>
      <c r="L42" s="782" t="str">
        <f>IF('ชื่อ-คะแนน'!$C41="","",IF('ชื่อ-คะแนน'!$D41="ออก","",IF('ชื่อ-คะแนน'!$D41="ย้าย","",IF('ชื่อ-คะแนน'!$D41="พัก","",IF(L$6="?",L$6,L$6)))))</f>
        <v/>
      </c>
      <c r="M42" s="783" t="str">
        <f>IF('ชื่อ-คะแนน'!$C41="","",IF('ชื่อ-คะแนน'!$D41="ออก","",IF('ชื่อ-คะแนน'!$D41="ย้าย","",IF('ชื่อ-คะแนน'!$D41="พัก","",IF(M$6="?",M$6,M$6)))))</f>
        <v/>
      </c>
      <c r="N42" s="783" t="str">
        <f>IF('ชื่อ-คะแนน'!$C41="","",IF('ชื่อ-คะแนน'!$D41="ออก","",IF('ชื่อ-คะแนน'!$D41="ย้าย","",IF('ชื่อ-คะแนน'!$D41="พัก","",IF(N$6="?",N$6,N$6)))))</f>
        <v/>
      </c>
      <c r="O42" s="783" t="str">
        <f>IF('ชื่อ-คะแนน'!$C41="","",IF('ชื่อ-คะแนน'!$D41="ออก","",IF('ชื่อ-คะแนน'!$D41="ย้าย","",IF('ชื่อ-คะแนน'!$D41="พัก","",IF(O$6="?",O$6,O$6)))))</f>
        <v/>
      </c>
      <c r="P42" s="784" t="str">
        <f>IF('ชื่อ-คะแนน'!$C41="","",IF('ชื่อ-คะแนน'!$D41="ออก","",IF('ชื่อ-คะแนน'!$D41="ย้าย","",IF('ชื่อ-คะแนน'!$D41="พัก","",IF(P$6="?",P$6,P$6)))))</f>
        <v/>
      </c>
      <c r="Q42" s="785"/>
      <c r="R42" s="782" t="str">
        <f>IF('ชื่อ-คะแนน'!$C41="","",IF('ชื่อ-คะแนน'!$D41="ออก","",IF('ชื่อ-คะแนน'!$D41="ย้าย","",IF('ชื่อ-คะแนน'!$D41="พัก","",IF(R$6="?",R$6,R$6)))))</f>
        <v/>
      </c>
      <c r="S42" s="783" t="str">
        <f>IF('ชื่อ-คะแนน'!$C41="","",IF('ชื่อ-คะแนน'!$D41="ออก","",IF('ชื่อ-คะแนน'!$D41="ย้าย","",IF('ชื่อ-คะแนน'!$D41="พัก","",IF(S$6="?",S$6,S$6)))))</f>
        <v/>
      </c>
      <c r="T42" s="783" t="str">
        <f>IF('ชื่อ-คะแนน'!$C41="","",IF('ชื่อ-คะแนน'!$D41="ออก","",IF('ชื่อ-คะแนน'!$D41="ย้าย","",IF('ชื่อ-คะแนน'!$D41="พัก","",IF(T$6="?",T$6,T$6)))))</f>
        <v/>
      </c>
      <c r="U42" s="783" t="str">
        <f>IF('ชื่อ-คะแนน'!$C41="","",IF('ชื่อ-คะแนน'!$D41="ออก","",IF('ชื่อ-คะแนน'!$D41="ย้าย","",IF('ชื่อ-คะแนน'!$D41="พัก","",IF(U$6="?",U$6,U$6)))))</f>
        <v/>
      </c>
      <c r="V42" s="784" t="str">
        <f>IF('ชื่อ-คะแนน'!$C41="","",IF('ชื่อ-คะแนน'!$D41="ออก","",IF('ชื่อ-คะแนน'!$D41="ย้าย","",IF('ชื่อ-คะแนน'!$D41="พัก","",IF(V$6="?",V$6,V$6)))))</f>
        <v/>
      </c>
      <c r="W42" s="785"/>
      <c r="X42" s="782" t="str">
        <f>IF('ชื่อ-คะแนน'!$C41="","",IF('ชื่อ-คะแนน'!$D41="ออก","",IF('ชื่อ-คะแนน'!$D41="ย้าย","",IF('ชื่อ-คะแนน'!$D41="พัก","",IF(X$6="?",X$6,X$6)))))</f>
        <v/>
      </c>
      <c r="Y42" s="783" t="str">
        <f>IF('ชื่อ-คะแนน'!$C41="","",IF('ชื่อ-คะแนน'!$D41="ออก","",IF('ชื่อ-คะแนน'!$D41="ย้าย","",IF('ชื่อ-คะแนน'!$D41="พัก","",IF(Y$6="?",Y$6,Y$6)))))</f>
        <v/>
      </c>
      <c r="Z42" s="783" t="str">
        <f>IF('ชื่อ-คะแนน'!$C41="","",IF('ชื่อ-คะแนน'!$D41="ออก","",IF('ชื่อ-คะแนน'!$D41="ย้าย","",IF('ชื่อ-คะแนน'!$D41="พัก","",IF(Z$6="?",Z$6,Z$6)))))</f>
        <v/>
      </c>
      <c r="AA42" s="783" t="str">
        <f>IF('ชื่อ-คะแนน'!$C41="","",IF('ชื่อ-คะแนน'!$D41="ออก","",IF('ชื่อ-คะแนน'!$D41="ย้าย","",IF('ชื่อ-คะแนน'!$D41="พัก","",IF(AA$6="?",AA$6,AA$6)))))</f>
        <v/>
      </c>
      <c r="AB42" s="784" t="str">
        <f>IF('ชื่อ-คะแนน'!$C41="","",IF('ชื่อ-คะแนน'!$D41="ออก","",IF('ชื่อ-คะแนน'!$D41="ย้าย","",IF('ชื่อ-คะแนน'!$D41="พัก","",IF(AB$6="?",AB$6,AB$6)))))</f>
        <v/>
      </c>
      <c r="AC42" s="785"/>
      <c r="AD42" s="782" t="str">
        <f>IF('ชื่อ-คะแนน'!$C41="","",IF('ชื่อ-คะแนน'!$D41="ออก","",IF('ชื่อ-คะแนน'!$D41="ย้าย","",IF('ชื่อ-คะแนน'!$D41="พัก","",IF(AD$6="?",AD$6,AD$6)))))</f>
        <v/>
      </c>
      <c r="AE42" s="783" t="str">
        <f>IF('ชื่อ-คะแนน'!$C41="","",IF('ชื่อ-คะแนน'!$D41="ออก","",IF('ชื่อ-คะแนน'!$D41="ย้าย","",IF('ชื่อ-คะแนน'!$D41="พัก","",IF(AE$6="?",AE$6,AE$6)))))</f>
        <v/>
      </c>
      <c r="AF42" s="783" t="str">
        <f>IF('ชื่อ-คะแนน'!$C41="","",IF('ชื่อ-คะแนน'!$D41="ออก","",IF('ชื่อ-คะแนน'!$D41="ย้าย","",IF('ชื่อ-คะแนน'!$D41="พัก","",IF(AF$6="?",AF$6,AF$6)))))</f>
        <v/>
      </c>
      <c r="AG42" s="783" t="str">
        <f>IF('ชื่อ-คะแนน'!$C41="","",IF('ชื่อ-คะแนน'!$D41="ออก","",IF('ชื่อ-คะแนน'!$D41="ย้าย","",IF('ชื่อ-คะแนน'!$D41="พัก","",IF($AG$6="?",$AG$6,$AG$6)))))</f>
        <v/>
      </c>
      <c r="AH42" s="784" t="str">
        <f>IF('ชื่อ-คะแนน'!$C41="","",IF('ชื่อ-คะแนน'!$D41="ออก","",IF('ชื่อ-คะแนน'!$D41="ย้าย","",IF('ชื่อ-คะแนน'!$D41="พัก","",IF($AH$6="?",$AH$6,$AH$6)))))</f>
        <v/>
      </c>
      <c r="AI42" s="785"/>
      <c r="AJ42" s="782" t="str">
        <f>IF('ชื่อ-คะแนน'!$C41="","",IF('ชื่อ-คะแนน'!$D41="ออก","",IF('ชื่อ-คะแนน'!$D41="ย้าย","",IF('ชื่อ-คะแนน'!$D41="พัก","",IF($AJ$6="?",$AJ$6,$AJ$6)))))</f>
        <v/>
      </c>
      <c r="AK42" s="783" t="str">
        <f>IF('ชื่อ-คะแนน'!$C41="","",IF('ชื่อ-คะแนน'!$D41="ออก","",IF('ชื่อ-คะแนน'!$D41="ย้าย","",IF('ชื่อ-คะแนน'!$D41="พัก","",IF($AK$6="?",$AK$6,$AK$6)))))</f>
        <v/>
      </c>
      <c r="AL42" s="783" t="str">
        <f>IF('ชื่อ-คะแนน'!$C41="","",IF('ชื่อ-คะแนน'!$D41="ออก","",IF('ชื่อ-คะแนน'!$D41="ย้าย","",IF('ชื่อ-คะแนน'!$D41="พัก","",IF($AL$6="?",$AL$6,$AL$6)))))</f>
        <v/>
      </c>
      <c r="AM42" s="783" t="str">
        <f>IF('ชื่อ-คะแนน'!$C41="","",IF('ชื่อ-คะแนน'!$D41="ออก","",IF('ชื่อ-คะแนน'!$D41="ย้าย","",IF('ชื่อ-คะแนน'!$D41="พัก","",IF($AM$6="?",$AM$6,$AM$6)))))</f>
        <v/>
      </c>
      <c r="AN42" s="784" t="str">
        <f>IF('ชื่อ-คะแนน'!$C41="","",IF('ชื่อ-คะแนน'!$D41="ออก","",IF('ชื่อ-คะแนน'!$D41="ย้าย","",IF('ชื่อ-คะแนน'!$D41="พัก","",IF($AN$6="?",$AN$6,$AN$6)))))</f>
        <v/>
      </c>
      <c r="AO42" s="785"/>
      <c r="AP42" s="782" t="str">
        <f>IF('ชื่อ-คะแนน'!$C41="","",IF('ชื่อ-คะแนน'!$D41="ออก","",IF('ชื่อ-คะแนน'!$D41="ย้าย","",IF('ชื่อ-คะแนน'!$D41="พัก","",IF($AP$6="?",$AP$6,$AP$6)))))</f>
        <v/>
      </c>
      <c r="AQ42" s="783" t="str">
        <f>IF('ชื่อ-คะแนน'!$C41="","",IF('ชื่อ-คะแนน'!$D41="ออก","",IF('ชื่อ-คะแนน'!$D41="ย้าย","",IF('ชื่อ-คะแนน'!$D41="พัก","",IF($AQ$6="?",$AQ$6,$AQ$6)))))</f>
        <v/>
      </c>
      <c r="AR42" s="783" t="str">
        <f>IF('ชื่อ-คะแนน'!$C41="","",IF('ชื่อ-คะแนน'!$D41="ออก","",IF('ชื่อ-คะแนน'!$D41="ย้าย","",IF('ชื่อ-คะแนน'!$D41="พัก","",IF($AR$6="?",$AR$6,$AR$6)))))</f>
        <v/>
      </c>
      <c r="AS42" s="783" t="str">
        <f>IF('ชื่อ-คะแนน'!$C41="","",IF('ชื่อ-คะแนน'!$D41="ออก","",IF('ชื่อ-คะแนน'!$D41="ย้าย","",IF('ชื่อ-คะแนน'!$D41="พัก","",IF($AS$6="?",$AS$6,$AS$6)))))</f>
        <v/>
      </c>
      <c r="AT42" s="784" t="str">
        <f>IF('ชื่อ-คะแนน'!$C41="","",IF('ชื่อ-คะแนน'!$D41="ออก","",IF('ชื่อ-คะแนน'!$D41="ย้าย","",IF('ชื่อ-คะแนน'!$D41="พัก","",IF($AT$6="?",$AT$6,$AT$6)))))</f>
        <v/>
      </c>
      <c r="AU42" s="785"/>
      <c r="AV42" s="782" t="str">
        <f>IF('ชื่อ-คะแนน'!$C41="","",IF('ชื่อ-คะแนน'!$D41="ออก","",IF('ชื่อ-คะแนน'!$D41="ย้าย","",IF('ชื่อ-คะแนน'!$D41="พัก","",IF($AV$6="?",$AV$6,$AV$6)))))</f>
        <v/>
      </c>
      <c r="AW42" s="783" t="str">
        <f>IF('ชื่อ-คะแนน'!$C41="","",IF('ชื่อ-คะแนน'!$D41="ออก","",IF('ชื่อ-คะแนน'!$D41="ย้าย","",IF('ชื่อ-คะแนน'!$D41="พัก","",IF($AW$6="?",$AW$6,$AW$6)))))</f>
        <v/>
      </c>
      <c r="AX42" s="783" t="str">
        <f>IF('ชื่อ-คะแนน'!$C41="","",IF('ชื่อ-คะแนน'!$D41="ออก","",IF('ชื่อ-คะแนน'!$D41="ย้าย","",IF('ชื่อ-คะแนน'!$D41="พัก","",IF($AX$6="?",$AX$6,$AX$6)))))</f>
        <v/>
      </c>
      <c r="AY42" s="783" t="str">
        <f>IF('ชื่อ-คะแนน'!$C41="","",IF('ชื่อ-คะแนน'!$D41="ออก","",IF('ชื่อ-คะแนน'!$D41="ย้าย","",IF('ชื่อ-คะแนน'!$D41="พัก","",IF($AY$6="?",$AY$6,$AY$6)))))</f>
        <v/>
      </c>
      <c r="AZ42" s="784" t="str">
        <f>IF('ชื่อ-คะแนน'!$C41="","",IF('ชื่อ-คะแนน'!$D41="ออก","",IF('ชื่อ-คะแนน'!$D41="ย้าย","",IF('ชื่อ-คะแนน'!$D41="พัก","",IF($AZ$6="?",$AZ$6,$AZ$6)))))</f>
        <v/>
      </c>
      <c r="BA42" s="785"/>
      <c r="BB42" s="1416" t="str">
        <f>IF('ชื่อ-คะแนน'!$C41="","",IF('ชื่อ-คะแนน'!$D41="ออก","",IF('ชื่อ-คะแนน'!$D41="ย้าย","",IF('ชื่อ-คะแนน'!$D41="พัก","",IF($BB$6="?",$BB$6,$BB$6)))))</f>
        <v/>
      </c>
      <c r="BC42" s="1417" t="str">
        <f>IF('ชื่อ-คะแนน'!$C41="","",IF('ชื่อ-คะแนน'!$D41="ออก","",IF('ชื่อ-คะแนน'!$D41="ย้าย","",IF('ชื่อ-คะแนน'!$D41="พัก","",IF($BC$6="?",$BC$6,$BC$6)))))</f>
        <v/>
      </c>
      <c r="BD42" s="1417" t="str">
        <f>IF('ชื่อ-คะแนน'!$C41="","",IF('ชื่อ-คะแนน'!$D41="ออก","",IF('ชื่อ-คะแนน'!$D41="ย้าย","",IF('ชื่อ-คะแนน'!$D41="พัก","",IF($BD$6="?",$BD$6,$BD$6)))))</f>
        <v/>
      </c>
      <c r="BE42" s="1417" t="str">
        <f>IF('ชื่อ-คะแนน'!$C41="","",IF('ชื่อ-คะแนน'!$D41="ออก","",IF('ชื่อ-คะแนน'!$D41="ย้าย","",IF('ชื่อ-คะแนน'!$D41="พัก","",IF($BE$6="?",$BE$6,$BE$6)))))</f>
        <v/>
      </c>
      <c r="BF42" s="1418" t="str">
        <f>IF('ชื่อ-คะแนน'!$C41="","",IF('ชื่อ-คะแนน'!$D41="ออก","",IF('ชื่อ-คะแนน'!$D41="ย้าย","",IF('ชื่อ-คะแนน'!$D41="พัก","",IF($BF$6="?",$BF$6,$BF$6)))))</f>
        <v/>
      </c>
      <c r="BG42" s="785"/>
      <c r="BH42" s="786" t="str">
        <f>IF('ชื่อ-คะแนน'!$C41="","",IF('ชื่อ-คะแนน'!$D41="ออก","",IF('ชื่อ-คะแนน'!$D41="ย้าย","",IF('ชื่อ-คะแนน'!$D41="พัก","",IF($BH$6="?",$BH$6,$BH$6)))))</f>
        <v/>
      </c>
      <c r="BI42" s="787" t="str">
        <f>IF('ชื่อ-คะแนน'!$C41="","",IF('ชื่อ-คะแนน'!$D41="ออก","",IF('ชื่อ-คะแนน'!$D41="ย้าย","",IF('ชื่อ-คะแนน'!$D41="พัก","",IF($BI$6="?",$BI$6,$BI$6)))))</f>
        <v/>
      </c>
      <c r="BJ42" s="787" t="str">
        <f>IF('ชื่อ-คะแนน'!$C41="","",IF('ชื่อ-คะแนน'!$D41="ออก","",IF('ชื่อ-คะแนน'!$D41="ย้าย","",IF('ชื่อ-คะแนน'!$D41="พัก","",IF($BJ$6="?",$BJ$6,$BJ$6)))))</f>
        <v/>
      </c>
      <c r="BK42" s="787" t="str">
        <f>IF('ชื่อ-คะแนน'!$C41="","",IF('ชื่อ-คะแนน'!$D41="ออก","",IF('ชื่อ-คะแนน'!$D41="ย้าย","",IF('ชื่อ-คะแนน'!$D41="พัก","",IF($BK$6="?",$BK$6,$BK$6)))))</f>
        <v/>
      </c>
      <c r="BL42" s="788" t="str">
        <f>IF('ชื่อ-คะแนน'!$C41="","",IF('ชื่อ-คะแนน'!$D41="ออก","",IF('ชื่อ-คะแนน'!$D41="ย้าย","",IF('ชื่อ-คะแนน'!$D41="พัก","",IF($BL$6="?",$BL$6,$BL$6)))))</f>
        <v/>
      </c>
      <c r="BM42" s="785"/>
      <c r="BN42" s="782" t="str">
        <f>IF('ชื่อ-คะแนน'!$C41="","",IF('ชื่อ-คะแนน'!$D41="ออก","",IF('ชื่อ-คะแนน'!$D41="ย้าย","",IF('ชื่อ-คะแนน'!$D41="พัก","",IF($BN$6="?",$BN$6,$BN$6)))))</f>
        <v/>
      </c>
      <c r="BO42" s="783" t="str">
        <f>IF('ชื่อ-คะแนน'!$C41="","",IF('ชื่อ-คะแนน'!$D41="ออก","",IF('ชื่อ-คะแนน'!$D41="ย้าย","",IF('ชื่อ-คะแนน'!$D41="พัก","",IF($BO$6="?",$BO$6,$BO$6)))))</f>
        <v/>
      </c>
      <c r="BP42" s="783" t="str">
        <f>IF('ชื่อ-คะแนน'!$C41="","",IF('ชื่อ-คะแนน'!$D41="ออก","",IF('ชื่อ-คะแนน'!$D41="ย้าย","",IF('ชื่อ-คะแนน'!$D41="พัก","",IF($BP$6="?",$BP$6,$BP$6)))))</f>
        <v/>
      </c>
      <c r="BQ42" s="783" t="str">
        <f>IF('ชื่อ-คะแนน'!$C41="","",IF('ชื่อ-คะแนน'!$D41="ออก","",IF('ชื่อ-คะแนน'!$D41="ย้าย","",IF('ชื่อ-คะแนน'!$D41="พัก","",IF($BQ$6="?",$BQ$6,$BQ$6)))))</f>
        <v/>
      </c>
      <c r="BR42" s="784" t="str">
        <f>IF('ชื่อ-คะแนน'!$C41="","",IF('ชื่อ-คะแนน'!$D41="ออก","",IF('ชื่อ-คะแนน'!$D41="ย้าย","",IF('ชื่อ-คะแนน'!$D41="พัก","",IF($BR$6="?",$BR$6,$BR$6)))))</f>
        <v/>
      </c>
      <c r="BS42" s="785"/>
      <c r="BT42" s="782" t="str">
        <f>IF('ชื่อ-คะแนน'!$C41="","",IF('ชื่อ-คะแนน'!$D41="ออก","",IF('ชื่อ-คะแนน'!$D41="ย้าย","",IF('ชื่อ-คะแนน'!$D41="พัก","",IF($BT$6="?",$BT$6,$BT$6)))))</f>
        <v/>
      </c>
      <c r="BU42" s="783" t="str">
        <f>IF('ชื่อ-คะแนน'!$C41="","",IF('ชื่อ-คะแนน'!$D41="ออก","",IF('ชื่อ-คะแนน'!$D41="ย้าย","",IF('ชื่อ-คะแนน'!$D41="พัก","",IF($BU$6="?",$BU$6,$BU$6)))))</f>
        <v/>
      </c>
      <c r="BV42" s="783" t="str">
        <f>IF('ชื่อ-คะแนน'!$C41="","",IF('ชื่อ-คะแนน'!$D41="ออก","",IF('ชื่อ-คะแนน'!$D41="ย้าย","",IF('ชื่อ-คะแนน'!$D41="พัก","",IF($BV$6="?",$BV$6,$BV$6)))))</f>
        <v/>
      </c>
      <c r="BW42" s="783" t="str">
        <f>IF('ชื่อ-คะแนน'!$C41="","",IF('ชื่อ-คะแนน'!$D41="ออก","",IF('ชื่อ-คะแนน'!$D41="ย้าย","",IF('ชื่อ-คะแนน'!$D41="พัก","",IF($BW$6="?",$BW$6,$BW$6)))))</f>
        <v/>
      </c>
      <c r="BX42" s="784" t="str">
        <f>IF('ชื่อ-คะแนน'!$C41="","",IF('ชื่อ-คะแนน'!$D41="ออก","",IF('ชื่อ-คะแนน'!$D41="ย้าย","",IF('ชื่อ-คะแนน'!$D41="พัก","",IF($BX$6="?",$BX$6,$BX$6)))))</f>
        <v/>
      </c>
      <c r="BY42" s="785"/>
      <c r="BZ42" s="782" t="str">
        <f>IF('ชื่อ-คะแนน'!$C41="","",IF('ชื่อ-คะแนน'!$D41="ออก","",IF('ชื่อ-คะแนน'!$D41="ย้าย","",IF('ชื่อ-คะแนน'!$D41="พัก","",IF($BZ$6="?",$BZ$6,$BZ$6)))))</f>
        <v/>
      </c>
      <c r="CA42" s="783" t="str">
        <f>IF('ชื่อ-คะแนน'!$C41="","",IF('ชื่อ-คะแนน'!$D41="ออก","",IF('ชื่อ-คะแนน'!$D41="ย้าย","",IF('ชื่อ-คะแนน'!$D41="พัก","",IF($CA$6="?",$CA$6,$CA$6)))))</f>
        <v/>
      </c>
      <c r="CB42" s="783" t="str">
        <f>IF('ชื่อ-คะแนน'!$C41="","",IF('ชื่อ-คะแนน'!$D41="ออก","",IF('ชื่อ-คะแนน'!$D41="ย้าย","",IF('ชื่อ-คะแนน'!$D41="พัก","",IF($CB$6="?",$CB$6,$CB$6)))))</f>
        <v/>
      </c>
      <c r="CC42" s="783" t="str">
        <f>IF('ชื่อ-คะแนน'!$C41="","",IF('ชื่อ-คะแนน'!$D41="ออก","",IF('ชื่อ-คะแนน'!$D41="ย้าย","",IF('ชื่อ-คะแนน'!$D41="พัก","",IF($CC$6="?",$CC$6,$CC$6)))))</f>
        <v/>
      </c>
      <c r="CD42" s="784" t="str">
        <f>IF('ชื่อ-คะแนน'!$C41="","",IF('ชื่อ-คะแนน'!$D41="ออก","",IF('ชื่อ-คะแนน'!$D41="ย้าย","",IF('ชื่อ-คะแนน'!$D41="พัก","",IF($CD$6="?",$CD$6,$CD$6)))))</f>
        <v/>
      </c>
      <c r="CE42" s="785"/>
      <c r="CF42" s="782" t="str">
        <f>IF('ชื่อ-คะแนน'!$C41="","",IF('ชื่อ-คะแนน'!$D41="ออก","",IF('ชื่อ-คะแนน'!$D41="ย้าย","",IF('ชื่อ-คะแนน'!$D41="พัก","",IF($CF$6="?",$CF$6,$CF$6)))))</f>
        <v/>
      </c>
      <c r="CG42" s="783" t="str">
        <f>IF('ชื่อ-คะแนน'!$C41="","",IF('ชื่อ-คะแนน'!$D41="ออก","",IF('ชื่อ-คะแนน'!$D41="ย้าย","",IF('ชื่อ-คะแนน'!$D41="พัก","",IF($CG$6="?",$CG$6,$CG$6)))))</f>
        <v/>
      </c>
      <c r="CH42" s="783" t="str">
        <f>IF('ชื่อ-คะแนน'!$C41="","",IF('ชื่อ-คะแนน'!$D41="ออก","",IF('ชื่อ-คะแนน'!$D41="ย้าย","",IF('ชื่อ-คะแนน'!$D41="พัก","",IF($CH$6="?",$CH$6,$CH$6)))))</f>
        <v/>
      </c>
      <c r="CI42" s="783" t="str">
        <f>IF('ชื่อ-คะแนน'!$C41="","",IF('ชื่อ-คะแนน'!$D41="ออก","",IF('ชื่อ-คะแนน'!$D41="ย้าย","",IF('ชื่อ-คะแนน'!$D41="พัก","",IF($CI$6="?",$CI$6,$CI$6)))))</f>
        <v/>
      </c>
      <c r="CJ42" s="784" t="str">
        <f>IF('ชื่อ-คะแนน'!$C41="","",IF('ชื่อ-คะแนน'!$D41="ออก","",IF('ชื่อ-คะแนน'!$D41="ย้าย","",IF('ชื่อ-คะแนน'!$D41="พัก","",IF($CJ$6="?",$CJ$6,$CJ$6)))))</f>
        <v/>
      </c>
      <c r="CK42" s="785"/>
      <c r="CL42" s="782" t="str">
        <f>IF('ชื่อ-คะแนน'!$C41="","",IF('ชื่อ-คะแนน'!$D41="ออก","",IF('ชื่อ-คะแนน'!$D41="ย้าย","",IF('ชื่อ-คะแนน'!$D41="พัก","",IF($CL$6="?",$CL$6,$CL$6)))))</f>
        <v/>
      </c>
      <c r="CM42" s="783" t="str">
        <f>IF('ชื่อ-คะแนน'!$C41="","",IF('ชื่อ-คะแนน'!$D41="ออก","",IF('ชื่อ-คะแนน'!$D41="ย้าย","",IF('ชื่อ-คะแนน'!$D41="พัก","",IF($CM$6="?",$CM$6,$CM$6)))))</f>
        <v/>
      </c>
      <c r="CN42" s="783" t="str">
        <f>IF('ชื่อ-คะแนน'!$C41="","",IF('ชื่อ-คะแนน'!$D41="ออก","",IF('ชื่อ-คะแนน'!$D41="ย้าย","",IF('ชื่อ-คะแนน'!$D41="พัก","",IF($CN$6="?",$CN$6,$CN$6)))))</f>
        <v/>
      </c>
      <c r="CO42" s="783" t="str">
        <f>IF('ชื่อ-คะแนน'!$C41="","",IF('ชื่อ-คะแนน'!$D41="ออก","",IF('ชื่อ-คะแนน'!$D41="ย้าย","",IF('ชื่อ-คะแนน'!$D41="พัก","",IF($CO$6="?",$CO$6,$CO$6)))))</f>
        <v/>
      </c>
      <c r="CP42" s="784" t="str">
        <f>IF('ชื่อ-คะแนน'!$C41="","",IF('ชื่อ-คะแนน'!$D41="ออก","",IF('ชื่อ-คะแนน'!$D41="ย้าย","",IF('ชื่อ-คะแนน'!$D41="พัก","",IF($CP$6="?",$CP$6,$CP$6)))))</f>
        <v/>
      </c>
      <c r="CQ42" s="785"/>
      <c r="CR42" s="782" t="str">
        <f>IF('ชื่อ-คะแนน'!$C41="","",IF('ชื่อ-คะแนน'!$D41="ออก","",IF('ชื่อ-คะแนน'!$D41="ย้าย","",IF('ชื่อ-คะแนน'!$D41="พัก","",IF($CR$6="?",$CR$6,$CR$6)))))</f>
        <v/>
      </c>
      <c r="CS42" s="783" t="str">
        <f>IF('ชื่อ-คะแนน'!$C41="","",IF('ชื่อ-คะแนน'!$D41="ออก","",IF('ชื่อ-คะแนน'!$D41="ย้าย","",IF('ชื่อ-คะแนน'!$D41="พัก","",IF($CS$6="?",$CS$6,$CS$6)))))</f>
        <v/>
      </c>
      <c r="CT42" s="783" t="str">
        <f>IF('ชื่อ-คะแนน'!$C41="","",IF('ชื่อ-คะแนน'!$D41="ออก","",IF('ชื่อ-คะแนน'!$D41="ย้าย","",IF('ชื่อ-คะแนน'!$D41="พัก","",IF($CT$6="?",$CT$6,$CT$6)))))</f>
        <v/>
      </c>
      <c r="CU42" s="783" t="str">
        <f>IF('ชื่อ-คะแนน'!$C41="","",IF('ชื่อ-คะแนน'!$D41="ออก","",IF('ชื่อ-คะแนน'!$D41="ย้าย","",IF('ชื่อ-คะแนน'!$D41="พัก","",IF($CU$6="?",$CU$6,$CU$6)))))</f>
        <v/>
      </c>
      <c r="CV42" s="784" t="str">
        <f>IF('ชื่อ-คะแนน'!$C41="","",IF('ชื่อ-คะแนน'!$D41="ออก","",IF('ชื่อ-คะแนน'!$D41="ย้าย","",IF('ชื่อ-คะแนน'!$D41="พัก","",IF($CV$6="?",$CV$6,$CV$6)))))</f>
        <v/>
      </c>
      <c r="CW42" s="785"/>
      <c r="CX42" s="782" t="str">
        <f>IF('ชื่อ-คะแนน'!$C41="","",IF('ชื่อ-คะแนน'!$D41="ออก","",IF('ชื่อ-คะแนน'!$D41="ย้าย","",IF('ชื่อ-คะแนน'!$D41="พัก","",IF($CX$6="?",$CX$6,$CX$6)))))</f>
        <v/>
      </c>
      <c r="CY42" s="783" t="str">
        <f>IF('ชื่อ-คะแนน'!$C41="","",IF('ชื่อ-คะแนน'!$D41="ออก","",IF('ชื่อ-คะแนน'!$D41="ย้าย","",IF('ชื่อ-คะแนน'!$D41="พัก","",IF($CY$6="?",$CY$6,$CY$6)))))</f>
        <v/>
      </c>
      <c r="CZ42" s="783" t="str">
        <f>IF('ชื่อ-คะแนน'!$C41="","",IF('ชื่อ-คะแนน'!$D41="ออก","",IF('ชื่อ-คะแนน'!$D41="ย้าย","",IF('ชื่อ-คะแนน'!$D41="พัก","",IF($CZ$6="?",$CZ$6,$CZ$6)))))</f>
        <v/>
      </c>
      <c r="DA42" s="783" t="str">
        <f>IF('ชื่อ-คะแนน'!$C41="","",IF('ชื่อ-คะแนน'!$D41="ออก","",IF('ชื่อ-คะแนน'!$D41="ย้าย","",IF('ชื่อ-คะแนน'!$D41="พัก","",IF($DA$6="?",$DA$6,$DA$6)))))</f>
        <v/>
      </c>
      <c r="DB42" s="784" t="str">
        <f>IF('ชื่อ-คะแนน'!$C41="","",IF('ชื่อ-คะแนน'!$D41="ออก","",IF('ชื่อ-คะแนน'!$D41="ย้าย","",IF('ชื่อ-คะแนน'!$D41="พัก","",IF($DB$6="?",$DB$6,$DB$6)))))</f>
        <v/>
      </c>
      <c r="DC42" s="785"/>
      <c r="DD42" s="1416" t="str">
        <f>IF('ชื่อ-คะแนน'!$C41="","",IF('ชื่อ-คะแนน'!$D41="ออก","",IF('ชื่อ-คะแนน'!$D41="ย้าย","",IF('ชื่อ-คะแนน'!$D41="พัก","",IF($DD$6="?",$DD$6,$DD$6)))))</f>
        <v/>
      </c>
      <c r="DE42" s="1417" t="str">
        <f>IF('ชื่อ-คะแนน'!$C41="","",IF('ชื่อ-คะแนน'!$D41="ออก","",IF('ชื่อ-คะแนน'!$D41="ย้าย","",IF('ชื่อ-คะแนน'!$D41="พัก","",IF($DE$6="?",$DE$6,$DE$6)))))</f>
        <v/>
      </c>
      <c r="DF42" s="1417" t="str">
        <f>IF('ชื่อ-คะแนน'!$C41="","",IF('ชื่อ-คะแนน'!$D41="ออก","",IF('ชื่อ-คะแนน'!$D41="ย้าย","",IF('ชื่อ-คะแนน'!$D41="พัก","",IF($DF$6="?",$DF$6,$DF$6)))))</f>
        <v/>
      </c>
      <c r="DG42" s="1417" t="str">
        <f>IF('ชื่อ-คะแนน'!$C41="","",IF('ชื่อ-คะแนน'!$D41="ออก","",IF('ชื่อ-คะแนน'!$D41="ย้าย","",IF('ชื่อ-คะแนน'!$D41="พัก","",IF($DG$6="?",$DG$6,$DG$6)))))</f>
        <v/>
      </c>
      <c r="DH42" s="1418" t="str">
        <f>IF('ชื่อ-คะแนน'!$C41="","",IF('ชื่อ-คะแนน'!$D41="ออก","",IF('ชื่อ-คะแนน'!$D41="ย้าย","",IF('ชื่อ-คะแนน'!$D41="พัก","",IF($DH$6="?",$DH$6,$DH$6)))))</f>
        <v/>
      </c>
      <c r="DI42" s="785"/>
      <c r="DJ42" s="782" t="str">
        <f>IF('ชื่อ-คะแนน'!$C41="","",IF('ชื่อ-คะแนน'!$D41="ออก","",IF('ชื่อ-คะแนน'!$D41="ย้าย","",IF('ชื่อ-คะแนน'!$D41="พัก","",IF($DJ$6="?",$DJ$6,$DJ$6)))))</f>
        <v/>
      </c>
      <c r="DK42" s="783" t="str">
        <f>IF('ชื่อ-คะแนน'!$C41="","",IF('ชื่อ-คะแนน'!$D41="ออก","",IF('ชื่อ-คะแนน'!$D41="ย้าย","",IF('ชื่อ-คะแนน'!$D41="พัก","",IF($DK$6="?",$DK$6,$DK$6)))))</f>
        <v/>
      </c>
      <c r="DL42" s="783" t="str">
        <f>IF('ชื่อ-คะแนน'!$C41="","",IF('ชื่อ-คะแนน'!$D41="ออก","",IF('ชื่อ-คะแนน'!$D41="ย้าย","",IF('ชื่อ-คะแนน'!$D41="พัก","",IF($DL$6="?",$DL$6,$DL$6)))))</f>
        <v/>
      </c>
      <c r="DM42" s="783" t="str">
        <f>IF('ชื่อ-คะแนน'!$C41="","",IF('ชื่อ-คะแนน'!$D41="ออก","",IF('ชื่อ-คะแนน'!$D41="ย้าย","",IF('ชื่อ-คะแนน'!$D41="พัก","",IF($DM$6="?",$DM$6,$DM$6)))))</f>
        <v/>
      </c>
      <c r="DN42" s="784" t="str">
        <f>IF('ชื่อ-คะแนน'!$C41="","",IF('ชื่อ-คะแนน'!$D41="ออก","",IF('ชื่อ-คะแนน'!$D41="ย้าย","",IF('ชื่อ-คะแนน'!$D41="พัก","",IF($DN$6="?",$DN$6,$DN$6)))))</f>
        <v/>
      </c>
      <c r="DO42" s="785"/>
      <c r="DP42" s="786" t="str">
        <f>IF('ชื่อ-คะแนน'!$C41="","",IF('ชื่อ-คะแนน'!$D41="ออก","",IF('ชื่อ-คะแนน'!$D41="ย้าย","",IF('ชื่อ-คะแนน'!$D41="พัก","",IF($DP$6="?",$DP$6,$DP$6)))))</f>
        <v/>
      </c>
      <c r="DQ42" s="787" t="str">
        <f>IF('ชื่อ-คะแนน'!$C41="","",IF('ชื่อ-คะแนน'!$D41="ออก","",IF('ชื่อ-คะแนน'!$D41="ย้าย","",IF('ชื่อ-คะแนน'!$D41="พัก","",IF($DQ$6="?",$DQ$6,$DQ$6)))))</f>
        <v/>
      </c>
      <c r="DR42" s="787" t="str">
        <f>IF('ชื่อ-คะแนน'!$C41="","",IF('ชื่อ-คะแนน'!$D41="ออก","",IF('ชื่อ-คะแนน'!$D41="ย้าย","",IF('ชื่อ-คะแนน'!$D41="พัก","",IF($DR$6="?",$DR$6,$DR$6)))))</f>
        <v/>
      </c>
      <c r="DS42" s="787" t="str">
        <f>IF('ชื่อ-คะแนน'!$C41="","",IF('ชื่อ-คะแนน'!$D41="ออก","",IF('ชื่อ-คะแนน'!$D41="ย้าย","",IF('ชื่อ-คะแนน'!$D41="พัก","",IF($DS$6="?",$DS$6,$DS$6)))))</f>
        <v/>
      </c>
      <c r="DT42" s="788" t="str">
        <f>IF('ชื่อ-คะแนน'!$C41="","",IF('ชื่อ-คะแนน'!$D41="ออก","",IF('ชื่อ-คะแนน'!$D41="ย้าย","",IF('ชื่อ-คะแนน'!$D41="พัก","",IF($DT$6="?",$DT$6,$DT$6)))))</f>
        <v/>
      </c>
      <c r="DU42" s="785"/>
      <c r="DV42" s="782" t="str">
        <f>IF('ชื่อ-คะแนน'!$C41="","",IF('ชื่อ-คะแนน'!$D41="ออก","",IF('ชื่อ-คะแนน'!$D41="ย้าย","",IF('ชื่อ-คะแนน'!$D41="พัก","",IF($DV$6="?",$DV$6,$DV$6)))))</f>
        <v/>
      </c>
      <c r="DW42" s="783" t="str">
        <f>IF('ชื่อ-คะแนน'!$C41="","",IF('ชื่อ-คะแนน'!$D41="ออก","",IF('ชื่อ-คะแนน'!$D41="ย้าย","",IF('ชื่อ-คะแนน'!$D41="พัก","",IF($DW$6="?",$DW$6,$DW$6)))))</f>
        <v/>
      </c>
      <c r="DX42" s="783" t="str">
        <f>IF('ชื่อ-คะแนน'!$C41="","",IF('ชื่อ-คะแนน'!$D41="ออก","",IF('ชื่อ-คะแนน'!$D41="ย้าย","",IF('ชื่อ-คะแนน'!$D41="พัก","",IF($DX$6="?",$DX$6,$DX$6)))))</f>
        <v/>
      </c>
      <c r="DY42" s="783" t="str">
        <f>IF('ชื่อ-คะแนน'!$C41="","",IF('ชื่อ-คะแนน'!$D41="ออก","",IF('ชื่อ-คะแนน'!$D41="ย้าย","",IF('ชื่อ-คะแนน'!$D41="พัก","",IF($DY$6="?",$DY$6,$DY$6)))))</f>
        <v/>
      </c>
      <c r="DZ42" s="784" t="str">
        <f>IF('ชื่อ-คะแนน'!$C41="","",IF('ชื่อ-คะแนน'!$D41="ออก","",IF('ชื่อ-คะแนน'!$D41="ย้าย","",IF('ชื่อ-คะแนน'!$D41="พัก","",IF($DZ$6="?",$DZ$6,$DZ$6)))))</f>
        <v/>
      </c>
      <c r="EA42" s="785"/>
      <c r="EB42" s="782" t="str">
        <f>IF('ชื่อ-คะแนน'!$C41="","",IF('ชื่อ-คะแนน'!$D41="ออก","",IF('ชื่อ-คะแนน'!$D41="ย้าย","",IF('ชื่อ-คะแนน'!$D41="พัก","",IF($EB$6="?",$EB$6,$EB$6)))))</f>
        <v/>
      </c>
      <c r="EC42" s="783" t="str">
        <f>IF('ชื่อ-คะแนน'!$C41="","",IF('ชื่อ-คะแนน'!$D41="ออก","",IF('ชื่อ-คะแนน'!$D41="ย้าย","",IF('ชื่อ-คะแนน'!$D41="พัก","",IF($EC$6="?",$EC$6,$EC$6)))))</f>
        <v/>
      </c>
      <c r="ED42" s="783" t="str">
        <f>IF('ชื่อ-คะแนน'!$C41="","",IF('ชื่อ-คะแนน'!$D41="ออก","",IF('ชื่อ-คะแนน'!$D41="ย้าย","",IF('ชื่อ-คะแนน'!$D41="พัก","",IF($ED$6="?",$ED$6,$ED$6)))))</f>
        <v/>
      </c>
      <c r="EE42" s="783" t="str">
        <f>IF('ชื่อ-คะแนน'!$C41="","",IF('ชื่อ-คะแนน'!$D41="ออก","",IF('ชื่อ-คะแนน'!$D41="ย้าย","",IF('ชื่อ-คะแนน'!$D41="พัก","",IF($EE$6="?",$EE$6,$EE$6)))))</f>
        <v/>
      </c>
      <c r="EF42" s="784" t="str">
        <f>IF('ชื่อ-คะแนน'!$C41="","",IF('ชื่อ-คะแนน'!$D41="ออก","",IF('ชื่อ-คะแนน'!$D41="ย้าย","",IF('ชื่อ-คะแนน'!$D41="พัก","",IF($EF$6="?",$EF$6,$EF$6)))))</f>
        <v/>
      </c>
      <c r="EG42" s="820"/>
      <c r="EH42" s="790" t="str">
        <f>IF('ชื่อ-คะแนน'!C41="","",COUNTIF(E42:DZ42,"ป")+COUNTIF(E42:DZ42,"ล")+COUNTIF(E42:DZ42,"ข")+COUNTIF(E42:DZ42,"ร")+COUNTIF(E42:DZ42,"อ")+COUNTIF(E42:DZ42,"ก")+COUNTIF(E42:DZ42,"ฟ")+COUNTIF(E42:DZ42,"ด")+COUNTIF(E42:DZ42,"ย"))&amp;IF('ชื่อ-คะแนน'!C41="","","/")&amp;IF('ชื่อ-คะแนน'!C41="","",SUM($F$6:$DZ$6)-SUM(F42:DZ42))</f>
        <v/>
      </c>
      <c r="EI42" s="821" t="str">
        <f>IF('ชื่อ-คะแนน'!C41="","",COUNTIF(F42:EF42,"/")+SUM(F42:EF42))</f>
        <v/>
      </c>
      <c r="EJ42" s="758"/>
      <c r="EK42" s="778" t="str">
        <f>IF('ชื่อ-คะแนน'!C41="","",IF(EI42=0,"",IF(EI42&gt;$EI$3-$EI$4,"-",$EI$3-$EI$4-EI42)))</f>
        <v/>
      </c>
      <c r="EL42" s="760" t="str">
        <f>IF('ชื่อ-คะแนน'!C41="","",IF(EI42=0,"",(EI42/$EI$3)*100))</f>
        <v/>
      </c>
      <c r="EM42" s="761" t="str">
        <f t="shared" si="1"/>
        <v>-</v>
      </c>
      <c r="EN42" s="762" t="str">
        <f t="shared" si="2"/>
        <v>-</v>
      </c>
    </row>
    <row r="43" spans="1:144" s="141" customFormat="1" ht="18" customHeight="1" thickBot="1" x14ac:dyDescent="0.55000000000000004">
      <c r="A43" s="142" t="str">
        <f>'ชื่อ-คะแนน'!A42</f>
        <v/>
      </c>
      <c r="B43" s="822">
        <f>'ชื่อ-คะแนน'!B42</f>
        <v>0</v>
      </c>
      <c r="C43" s="1312">
        <f>'ชื่อ-คะแนน'!C42</f>
        <v>0</v>
      </c>
      <c r="D43" s="795" t="str">
        <f>'ชื่อ-คะแนน'!D42</f>
        <v/>
      </c>
      <c r="E43" s="781" t="str">
        <f>'ชื่อ-คะแนน'!E42</f>
        <v/>
      </c>
      <c r="F43" s="796" t="str">
        <f>IF('ชื่อ-คะแนน'!$C42="","",IF('ชื่อ-คะแนน'!$D42="ออก","",IF('ชื่อ-คะแนน'!$D42="ย้าย","",IF('ชื่อ-คะแนน'!$D42="พัก","",IF(F$6="?",F$6,F$6)))))</f>
        <v/>
      </c>
      <c r="G43" s="797" t="str">
        <f>IF('ชื่อ-คะแนน'!C42="","",IF('ชื่อ-คะแนน'!$D42="ออก","",IF('ชื่อ-คะแนน'!$D42="ย้าย","",IF('ชื่อ-คะแนน'!$D42="พัก","",IF(G$6="?",G$6,G$6)))))</f>
        <v/>
      </c>
      <c r="H43" s="797" t="str">
        <f>IF('ชื่อ-คะแนน'!C42="","",IF('ชื่อ-คะแนน'!$D42="ออก","",IF('ชื่อ-คะแนน'!$D42="ย้าย","",IF('ชื่อ-คะแนน'!$D42="พัก","",IF(H$6="?",H$6,H$6)))))</f>
        <v/>
      </c>
      <c r="I43" s="797" t="str">
        <f>IF('ชื่อ-คะแนน'!G42="","",IF('ชื่อ-คะแนน'!$D42="ออก","",IF('ชื่อ-คะแนน'!$D42="ย้าย","",IF('ชื่อ-คะแนน'!$D42="พัก","",IF(I$6="?",I$6,$I$6)))))</f>
        <v/>
      </c>
      <c r="J43" s="798" t="str">
        <f>IF('ชื่อ-คะแนน'!$C42="","",IF('ชื่อ-คะแนน'!$D42="ออก","",IF('ชื่อ-คะแนน'!$D42="ย้าย","",IF('ชื่อ-คะแนน'!$D42="พัก","",IF(J$6="?",J$6,J$6)))))</f>
        <v/>
      </c>
      <c r="K43" s="799"/>
      <c r="L43" s="796" t="str">
        <f>IF('ชื่อ-คะแนน'!$C42="","",IF('ชื่อ-คะแนน'!$D42="ออก","",IF('ชื่อ-คะแนน'!$D42="ย้าย","",IF('ชื่อ-คะแนน'!$D42="พัก","",IF(L$6="?",L$6,L$6)))))</f>
        <v/>
      </c>
      <c r="M43" s="797" t="str">
        <f>IF('ชื่อ-คะแนน'!$C42="","",IF('ชื่อ-คะแนน'!$D42="ออก","",IF('ชื่อ-คะแนน'!$D42="ย้าย","",IF('ชื่อ-คะแนน'!$D42="พัก","",IF(M$6="?",M$6,M$6)))))</f>
        <v/>
      </c>
      <c r="N43" s="797" t="str">
        <f>IF('ชื่อ-คะแนน'!$C42="","",IF('ชื่อ-คะแนน'!$D42="ออก","",IF('ชื่อ-คะแนน'!$D42="ย้าย","",IF('ชื่อ-คะแนน'!$D42="พัก","",IF(N$6="?",N$6,N$6)))))</f>
        <v/>
      </c>
      <c r="O43" s="797" t="str">
        <f>IF('ชื่อ-คะแนน'!$C42="","",IF('ชื่อ-คะแนน'!$D42="ออก","",IF('ชื่อ-คะแนน'!$D42="ย้าย","",IF('ชื่อ-คะแนน'!$D42="พัก","",IF(O$6="?",O$6,O$6)))))</f>
        <v/>
      </c>
      <c r="P43" s="798" t="str">
        <f>IF('ชื่อ-คะแนน'!$C42="","",IF('ชื่อ-คะแนน'!$D42="ออก","",IF('ชื่อ-คะแนน'!$D42="ย้าย","",IF('ชื่อ-คะแนน'!$D42="พัก","",IF(P$6="?",P$6,P$6)))))</f>
        <v/>
      </c>
      <c r="Q43" s="799"/>
      <c r="R43" s="796" t="str">
        <f>IF('ชื่อ-คะแนน'!$C42="","",IF('ชื่อ-คะแนน'!$D42="ออก","",IF('ชื่อ-คะแนน'!$D42="ย้าย","",IF('ชื่อ-คะแนน'!$D42="พัก","",IF(R$6="?",R$6,R$6)))))</f>
        <v/>
      </c>
      <c r="S43" s="797" t="str">
        <f>IF('ชื่อ-คะแนน'!$C42="","",IF('ชื่อ-คะแนน'!$D42="ออก","",IF('ชื่อ-คะแนน'!$D42="ย้าย","",IF('ชื่อ-คะแนน'!$D42="พัก","",IF(S$6="?",S$6,S$6)))))</f>
        <v/>
      </c>
      <c r="T43" s="797" t="str">
        <f>IF('ชื่อ-คะแนน'!$C42="","",IF('ชื่อ-คะแนน'!$D42="ออก","",IF('ชื่อ-คะแนน'!$D42="ย้าย","",IF('ชื่อ-คะแนน'!$D42="พัก","",IF(T$6="?",T$6,T$6)))))</f>
        <v/>
      </c>
      <c r="U43" s="797" t="str">
        <f>IF('ชื่อ-คะแนน'!$C42="","",IF('ชื่อ-คะแนน'!$D42="ออก","",IF('ชื่อ-คะแนน'!$D42="ย้าย","",IF('ชื่อ-คะแนน'!$D42="พัก","",IF(U$6="?",U$6,U$6)))))</f>
        <v/>
      </c>
      <c r="V43" s="798" t="str">
        <f>IF('ชื่อ-คะแนน'!$C42="","",IF('ชื่อ-คะแนน'!$D42="ออก","",IF('ชื่อ-คะแนน'!$D42="ย้าย","",IF('ชื่อ-คะแนน'!$D42="พัก","",IF(V$6="?",V$6,V$6)))))</f>
        <v/>
      </c>
      <c r="W43" s="799"/>
      <c r="X43" s="796" t="str">
        <f>IF('ชื่อ-คะแนน'!$C42="","",IF('ชื่อ-คะแนน'!$D42="ออก","",IF('ชื่อ-คะแนน'!$D42="ย้าย","",IF('ชื่อ-คะแนน'!$D42="พัก","",IF(X$6="?",X$6,X$6)))))</f>
        <v/>
      </c>
      <c r="Y43" s="797" t="str">
        <f>IF('ชื่อ-คะแนน'!$C42="","",IF('ชื่อ-คะแนน'!$D42="ออก","",IF('ชื่อ-คะแนน'!$D42="ย้าย","",IF('ชื่อ-คะแนน'!$D42="พัก","",IF(Y$6="?",Y$6,Y$6)))))</f>
        <v/>
      </c>
      <c r="Z43" s="797" t="str">
        <f>IF('ชื่อ-คะแนน'!$C42="","",IF('ชื่อ-คะแนน'!$D42="ออก","",IF('ชื่อ-คะแนน'!$D42="ย้าย","",IF('ชื่อ-คะแนน'!$D42="พัก","",IF(Z$6="?",Z$6,Z$6)))))</f>
        <v/>
      </c>
      <c r="AA43" s="797" t="str">
        <f>IF('ชื่อ-คะแนน'!$C42="","",IF('ชื่อ-คะแนน'!$D42="ออก","",IF('ชื่อ-คะแนน'!$D42="ย้าย","",IF('ชื่อ-คะแนน'!$D42="พัก","",IF(AA$6="?",AA$6,AA$6)))))</f>
        <v/>
      </c>
      <c r="AB43" s="798" t="str">
        <f>IF('ชื่อ-คะแนน'!$C42="","",IF('ชื่อ-คะแนน'!$D42="ออก","",IF('ชื่อ-คะแนน'!$D42="ย้าย","",IF('ชื่อ-คะแนน'!$D42="พัก","",IF(AB$6="?",AB$6,AB$6)))))</f>
        <v/>
      </c>
      <c r="AC43" s="799"/>
      <c r="AD43" s="796" t="str">
        <f>IF('ชื่อ-คะแนน'!$C42="","",IF('ชื่อ-คะแนน'!$D42="ออก","",IF('ชื่อ-คะแนน'!$D42="ย้าย","",IF('ชื่อ-คะแนน'!$D42="พัก","",IF(AD$6="?",AD$6,AD$6)))))</f>
        <v/>
      </c>
      <c r="AE43" s="797" t="str">
        <f>IF('ชื่อ-คะแนน'!$C42="","",IF('ชื่อ-คะแนน'!$D42="ออก","",IF('ชื่อ-คะแนน'!$D42="ย้าย","",IF('ชื่อ-คะแนน'!$D42="พัก","",IF(AE$6="?",AE$6,AE$6)))))</f>
        <v/>
      </c>
      <c r="AF43" s="797" t="str">
        <f>IF('ชื่อ-คะแนน'!$C42="","",IF('ชื่อ-คะแนน'!$D42="ออก","",IF('ชื่อ-คะแนน'!$D42="ย้าย","",IF('ชื่อ-คะแนน'!$D42="พัก","",IF(AF$6="?",AF$6,AF$6)))))</f>
        <v/>
      </c>
      <c r="AG43" s="797" t="str">
        <f>IF('ชื่อ-คะแนน'!$C42="","",IF('ชื่อ-คะแนน'!$D42="ออก","",IF('ชื่อ-คะแนน'!$D42="ย้าย","",IF('ชื่อ-คะแนน'!$D42="พัก","",IF($AG$6="?",$AG$6,$AG$6)))))</f>
        <v/>
      </c>
      <c r="AH43" s="798" t="str">
        <f>IF('ชื่อ-คะแนน'!$C42="","",IF('ชื่อ-คะแนน'!$D42="ออก","",IF('ชื่อ-คะแนน'!$D42="ย้าย","",IF('ชื่อ-คะแนน'!$D42="พัก","",IF($AH$6="?",$AH$6,$AH$6)))))</f>
        <v/>
      </c>
      <c r="AI43" s="799"/>
      <c r="AJ43" s="796" t="str">
        <f>IF('ชื่อ-คะแนน'!$C42="","",IF('ชื่อ-คะแนน'!$D42="ออก","",IF('ชื่อ-คะแนน'!$D42="ย้าย","",IF('ชื่อ-คะแนน'!$D42="พัก","",IF($AJ$6="?",$AJ$6,$AJ$6)))))</f>
        <v/>
      </c>
      <c r="AK43" s="797" t="str">
        <f>IF('ชื่อ-คะแนน'!$C42="","",IF('ชื่อ-คะแนน'!$D42="ออก","",IF('ชื่อ-คะแนน'!$D42="ย้าย","",IF('ชื่อ-คะแนน'!$D42="พัก","",IF($AK$6="?",$AK$6,$AK$6)))))</f>
        <v/>
      </c>
      <c r="AL43" s="797" t="str">
        <f>IF('ชื่อ-คะแนน'!$C42="","",IF('ชื่อ-คะแนน'!$D42="ออก","",IF('ชื่อ-คะแนน'!$D42="ย้าย","",IF('ชื่อ-คะแนน'!$D42="พัก","",IF($AL$6="?",$AL$6,$AL$6)))))</f>
        <v/>
      </c>
      <c r="AM43" s="797" t="str">
        <f>IF('ชื่อ-คะแนน'!$C42="","",IF('ชื่อ-คะแนน'!$D42="ออก","",IF('ชื่อ-คะแนน'!$D42="ย้าย","",IF('ชื่อ-คะแนน'!$D42="พัก","",IF($AM$6="?",$AM$6,$AM$6)))))</f>
        <v/>
      </c>
      <c r="AN43" s="798" t="str">
        <f>IF('ชื่อ-คะแนน'!$C42="","",IF('ชื่อ-คะแนน'!$D42="ออก","",IF('ชื่อ-คะแนน'!$D42="ย้าย","",IF('ชื่อ-คะแนน'!$D42="พัก","",IF($AN$6="?",$AN$6,$AN$6)))))</f>
        <v/>
      </c>
      <c r="AO43" s="799"/>
      <c r="AP43" s="796" t="str">
        <f>IF('ชื่อ-คะแนน'!$C42="","",IF('ชื่อ-คะแนน'!$D42="ออก","",IF('ชื่อ-คะแนน'!$D42="ย้าย","",IF('ชื่อ-คะแนน'!$D42="พัก","",IF($AP$6="?",$AP$6,$AP$6)))))</f>
        <v/>
      </c>
      <c r="AQ43" s="797" t="str">
        <f>IF('ชื่อ-คะแนน'!$C42="","",IF('ชื่อ-คะแนน'!$D42="ออก","",IF('ชื่อ-คะแนน'!$D42="ย้าย","",IF('ชื่อ-คะแนน'!$D42="พัก","",IF($AQ$6="?",$AQ$6,$AQ$6)))))</f>
        <v/>
      </c>
      <c r="AR43" s="797" t="str">
        <f>IF('ชื่อ-คะแนน'!$C42="","",IF('ชื่อ-คะแนน'!$D42="ออก","",IF('ชื่อ-คะแนน'!$D42="ย้าย","",IF('ชื่อ-คะแนน'!$D42="พัก","",IF($AR$6="?",$AR$6,$AR$6)))))</f>
        <v/>
      </c>
      <c r="AS43" s="797" t="str">
        <f>IF('ชื่อ-คะแนน'!$C42="","",IF('ชื่อ-คะแนน'!$D42="ออก","",IF('ชื่อ-คะแนน'!$D42="ย้าย","",IF('ชื่อ-คะแนน'!$D42="พัก","",IF($AS$6="?",$AS$6,$AS$6)))))</f>
        <v/>
      </c>
      <c r="AT43" s="798" t="str">
        <f>IF('ชื่อ-คะแนน'!$C42="","",IF('ชื่อ-คะแนน'!$D42="ออก","",IF('ชื่อ-คะแนน'!$D42="ย้าย","",IF('ชื่อ-คะแนน'!$D42="พัก","",IF($AT$6="?",$AT$6,$AT$6)))))</f>
        <v/>
      </c>
      <c r="AU43" s="799"/>
      <c r="AV43" s="796" t="str">
        <f>IF('ชื่อ-คะแนน'!$C42="","",IF('ชื่อ-คะแนน'!$D42="ออก","",IF('ชื่อ-คะแนน'!$D42="ย้าย","",IF('ชื่อ-คะแนน'!$D42="พัก","",IF($AV$6="?",$AV$6,$AV$6)))))</f>
        <v/>
      </c>
      <c r="AW43" s="797" t="str">
        <f>IF('ชื่อ-คะแนน'!$C42="","",IF('ชื่อ-คะแนน'!$D42="ออก","",IF('ชื่อ-คะแนน'!$D42="ย้าย","",IF('ชื่อ-คะแนน'!$D42="พัก","",IF($AW$6="?",$AW$6,$AW$6)))))</f>
        <v/>
      </c>
      <c r="AX43" s="797" t="str">
        <f>IF('ชื่อ-คะแนน'!$C42="","",IF('ชื่อ-คะแนน'!$D42="ออก","",IF('ชื่อ-คะแนน'!$D42="ย้าย","",IF('ชื่อ-คะแนน'!$D42="พัก","",IF($AX$6="?",$AX$6,$AX$6)))))</f>
        <v/>
      </c>
      <c r="AY43" s="797" t="str">
        <f>IF('ชื่อ-คะแนน'!$C42="","",IF('ชื่อ-คะแนน'!$D42="ออก","",IF('ชื่อ-คะแนน'!$D42="ย้าย","",IF('ชื่อ-คะแนน'!$D42="พัก","",IF($AY$6="?",$AY$6,$AY$6)))))</f>
        <v/>
      </c>
      <c r="AZ43" s="798" t="str">
        <f>IF('ชื่อ-คะแนน'!$C42="","",IF('ชื่อ-คะแนน'!$D42="ออก","",IF('ชื่อ-คะแนน'!$D42="ย้าย","",IF('ชื่อ-คะแนน'!$D42="พัก","",IF($AZ$6="?",$AZ$6,$AZ$6)))))</f>
        <v/>
      </c>
      <c r="BA43" s="799"/>
      <c r="BB43" s="1419" t="str">
        <f>IF('ชื่อ-คะแนน'!$C42="","",IF('ชื่อ-คะแนน'!$D42="ออก","",IF('ชื่อ-คะแนน'!$D42="ย้าย","",IF('ชื่อ-คะแนน'!$D42="พัก","",IF($BB$6="?",$BB$6,$BB$6)))))</f>
        <v/>
      </c>
      <c r="BC43" s="1420" t="str">
        <f>IF('ชื่อ-คะแนน'!$C42="","",IF('ชื่อ-คะแนน'!$D42="ออก","",IF('ชื่อ-คะแนน'!$D42="ย้าย","",IF('ชื่อ-คะแนน'!$D42="พัก","",IF($BC$6="?",$BC$6,$BC$6)))))</f>
        <v/>
      </c>
      <c r="BD43" s="1420" t="str">
        <f>IF('ชื่อ-คะแนน'!$C42="","",IF('ชื่อ-คะแนน'!$D42="ออก","",IF('ชื่อ-คะแนน'!$D42="ย้าย","",IF('ชื่อ-คะแนน'!$D42="พัก","",IF($BD$6="?",$BD$6,$BD$6)))))</f>
        <v/>
      </c>
      <c r="BE43" s="1420" t="str">
        <f>IF('ชื่อ-คะแนน'!$C42="","",IF('ชื่อ-คะแนน'!$D42="ออก","",IF('ชื่อ-คะแนน'!$D42="ย้าย","",IF('ชื่อ-คะแนน'!$D42="พัก","",IF($BE$6="?",$BE$6,$BE$6)))))</f>
        <v/>
      </c>
      <c r="BF43" s="1421" t="str">
        <f>IF('ชื่อ-คะแนน'!$C42="","",IF('ชื่อ-คะแนน'!$D42="ออก","",IF('ชื่อ-คะแนน'!$D42="ย้าย","",IF('ชื่อ-คะแนน'!$D42="พัก","",IF($BF$6="?",$BF$6,$BF$6)))))</f>
        <v/>
      </c>
      <c r="BG43" s="799"/>
      <c r="BH43" s="800" t="str">
        <f>IF('ชื่อ-คะแนน'!$C42="","",IF('ชื่อ-คะแนน'!$D42="ออก","",IF('ชื่อ-คะแนน'!$D42="ย้าย","",IF('ชื่อ-คะแนน'!$D42="พัก","",IF($BH$6="?",$BH$6,$BH$6)))))</f>
        <v/>
      </c>
      <c r="BI43" s="801" t="str">
        <f>IF('ชื่อ-คะแนน'!$C42="","",IF('ชื่อ-คะแนน'!$D42="ออก","",IF('ชื่อ-คะแนน'!$D42="ย้าย","",IF('ชื่อ-คะแนน'!$D42="พัก","",IF($BI$6="?",$BI$6,$BI$6)))))</f>
        <v/>
      </c>
      <c r="BJ43" s="801" t="str">
        <f>IF('ชื่อ-คะแนน'!$C42="","",IF('ชื่อ-คะแนน'!$D42="ออก","",IF('ชื่อ-คะแนน'!$D42="ย้าย","",IF('ชื่อ-คะแนน'!$D42="พัก","",IF($BJ$6="?",$BJ$6,$BJ$6)))))</f>
        <v/>
      </c>
      <c r="BK43" s="801" t="str">
        <f>IF('ชื่อ-คะแนน'!$C42="","",IF('ชื่อ-คะแนน'!$D42="ออก","",IF('ชื่อ-คะแนน'!$D42="ย้าย","",IF('ชื่อ-คะแนน'!$D42="พัก","",IF($BK$6="?",$BK$6,$BK$6)))))</f>
        <v/>
      </c>
      <c r="BL43" s="802" t="str">
        <f>IF('ชื่อ-คะแนน'!$C42="","",IF('ชื่อ-คะแนน'!$D42="ออก","",IF('ชื่อ-คะแนน'!$D42="ย้าย","",IF('ชื่อ-คะแนน'!$D42="พัก","",IF($BL$6="?",$BL$6,$BL$6)))))</f>
        <v/>
      </c>
      <c r="BM43" s="799"/>
      <c r="BN43" s="796" t="str">
        <f>IF('ชื่อ-คะแนน'!$C42="","",IF('ชื่อ-คะแนน'!$D42="ออก","",IF('ชื่อ-คะแนน'!$D42="ย้าย","",IF('ชื่อ-คะแนน'!$D42="พัก","",IF($BN$6="?",$BN$6,$BN$6)))))</f>
        <v/>
      </c>
      <c r="BO43" s="797" t="str">
        <f>IF('ชื่อ-คะแนน'!$C42="","",IF('ชื่อ-คะแนน'!$D42="ออก","",IF('ชื่อ-คะแนน'!$D42="ย้าย","",IF('ชื่อ-คะแนน'!$D42="พัก","",IF($BO$6="?",$BO$6,$BO$6)))))</f>
        <v/>
      </c>
      <c r="BP43" s="797" t="str">
        <f>IF('ชื่อ-คะแนน'!$C42="","",IF('ชื่อ-คะแนน'!$D42="ออก","",IF('ชื่อ-คะแนน'!$D42="ย้าย","",IF('ชื่อ-คะแนน'!$D42="พัก","",IF($BP$6="?",$BP$6,$BP$6)))))</f>
        <v/>
      </c>
      <c r="BQ43" s="797" t="str">
        <f>IF('ชื่อ-คะแนน'!$C42="","",IF('ชื่อ-คะแนน'!$D42="ออก","",IF('ชื่อ-คะแนน'!$D42="ย้าย","",IF('ชื่อ-คะแนน'!$D42="พัก","",IF($BQ$6="?",$BQ$6,$BQ$6)))))</f>
        <v/>
      </c>
      <c r="BR43" s="798" t="str">
        <f>IF('ชื่อ-คะแนน'!$C42="","",IF('ชื่อ-คะแนน'!$D42="ออก","",IF('ชื่อ-คะแนน'!$D42="ย้าย","",IF('ชื่อ-คะแนน'!$D42="พัก","",IF($BR$6="?",$BR$6,$BR$6)))))</f>
        <v/>
      </c>
      <c r="BS43" s="799"/>
      <c r="BT43" s="796" t="str">
        <f>IF('ชื่อ-คะแนน'!$C42="","",IF('ชื่อ-คะแนน'!$D42="ออก","",IF('ชื่อ-คะแนน'!$D42="ย้าย","",IF('ชื่อ-คะแนน'!$D42="พัก","",IF($BT$6="?",$BT$6,$BT$6)))))</f>
        <v/>
      </c>
      <c r="BU43" s="797" t="str">
        <f>IF('ชื่อ-คะแนน'!$C42="","",IF('ชื่อ-คะแนน'!$D42="ออก","",IF('ชื่อ-คะแนน'!$D42="ย้าย","",IF('ชื่อ-คะแนน'!$D42="พัก","",IF($BU$6="?",$BU$6,$BU$6)))))</f>
        <v/>
      </c>
      <c r="BV43" s="797" t="str">
        <f>IF('ชื่อ-คะแนน'!$C42="","",IF('ชื่อ-คะแนน'!$D42="ออก","",IF('ชื่อ-คะแนน'!$D42="ย้าย","",IF('ชื่อ-คะแนน'!$D42="พัก","",IF($BV$6="?",$BV$6,$BV$6)))))</f>
        <v/>
      </c>
      <c r="BW43" s="797" t="str">
        <f>IF('ชื่อ-คะแนน'!$C42="","",IF('ชื่อ-คะแนน'!$D42="ออก","",IF('ชื่อ-คะแนน'!$D42="ย้าย","",IF('ชื่อ-คะแนน'!$D42="พัก","",IF($BW$6="?",$BW$6,$BW$6)))))</f>
        <v/>
      </c>
      <c r="BX43" s="798" t="str">
        <f>IF('ชื่อ-คะแนน'!$C42="","",IF('ชื่อ-คะแนน'!$D42="ออก","",IF('ชื่อ-คะแนน'!$D42="ย้าย","",IF('ชื่อ-คะแนน'!$D42="พัก","",IF($BX$6="?",$BX$6,$BX$6)))))</f>
        <v/>
      </c>
      <c r="BY43" s="799"/>
      <c r="BZ43" s="796" t="str">
        <f>IF('ชื่อ-คะแนน'!$C42="","",IF('ชื่อ-คะแนน'!$D42="ออก","",IF('ชื่อ-คะแนน'!$D42="ย้าย","",IF('ชื่อ-คะแนน'!$D42="พัก","",IF($BZ$6="?",$BZ$6,$BZ$6)))))</f>
        <v/>
      </c>
      <c r="CA43" s="797" t="str">
        <f>IF('ชื่อ-คะแนน'!$C42="","",IF('ชื่อ-คะแนน'!$D42="ออก","",IF('ชื่อ-คะแนน'!$D42="ย้าย","",IF('ชื่อ-คะแนน'!$D42="พัก","",IF($CA$6="?",$CA$6,$CA$6)))))</f>
        <v/>
      </c>
      <c r="CB43" s="797" t="str">
        <f>IF('ชื่อ-คะแนน'!$C42="","",IF('ชื่อ-คะแนน'!$D42="ออก","",IF('ชื่อ-คะแนน'!$D42="ย้าย","",IF('ชื่อ-คะแนน'!$D42="พัก","",IF($CB$6="?",$CB$6,$CB$6)))))</f>
        <v/>
      </c>
      <c r="CC43" s="797" t="str">
        <f>IF('ชื่อ-คะแนน'!$C42="","",IF('ชื่อ-คะแนน'!$D42="ออก","",IF('ชื่อ-คะแนน'!$D42="ย้าย","",IF('ชื่อ-คะแนน'!$D42="พัก","",IF($CC$6="?",$CC$6,$CC$6)))))</f>
        <v/>
      </c>
      <c r="CD43" s="798" t="str">
        <f>IF('ชื่อ-คะแนน'!$C42="","",IF('ชื่อ-คะแนน'!$D42="ออก","",IF('ชื่อ-คะแนน'!$D42="ย้าย","",IF('ชื่อ-คะแนน'!$D42="พัก","",IF($CD$6="?",$CD$6,$CD$6)))))</f>
        <v/>
      </c>
      <c r="CE43" s="799"/>
      <c r="CF43" s="796" t="str">
        <f>IF('ชื่อ-คะแนน'!$C42="","",IF('ชื่อ-คะแนน'!$D42="ออก","",IF('ชื่อ-คะแนน'!$D42="ย้าย","",IF('ชื่อ-คะแนน'!$D42="พัก","",IF($CF$6="?",$CF$6,$CF$6)))))</f>
        <v/>
      </c>
      <c r="CG43" s="797" t="str">
        <f>IF('ชื่อ-คะแนน'!$C42="","",IF('ชื่อ-คะแนน'!$D42="ออก","",IF('ชื่อ-คะแนน'!$D42="ย้าย","",IF('ชื่อ-คะแนน'!$D42="พัก","",IF($CG$6="?",$CG$6,$CG$6)))))</f>
        <v/>
      </c>
      <c r="CH43" s="797" t="str">
        <f>IF('ชื่อ-คะแนน'!$C42="","",IF('ชื่อ-คะแนน'!$D42="ออก","",IF('ชื่อ-คะแนน'!$D42="ย้าย","",IF('ชื่อ-คะแนน'!$D42="พัก","",IF($CH$6="?",$CH$6,$CH$6)))))</f>
        <v/>
      </c>
      <c r="CI43" s="797" t="str">
        <f>IF('ชื่อ-คะแนน'!$C42="","",IF('ชื่อ-คะแนน'!$D42="ออก","",IF('ชื่อ-คะแนน'!$D42="ย้าย","",IF('ชื่อ-คะแนน'!$D42="พัก","",IF($CI$6="?",$CI$6,$CI$6)))))</f>
        <v/>
      </c>
      <c r="CJ43" s="798" t="str">
        <f>IF('ชื่อ-คะแนน'!$C42="","",IF('ชื่อ-คะแนน'!$D42="ออก","",IF('ชื่อ-คะแนน'!$D42="ย้าย","",IF('ชื่อ-คะแนน'!$D42="พัก","",IF($CJ$6="?",$CJ$6,$CJ$6)))))</f>
        <v/>
      </c>
      <c r="CK43" s="799"/>
      <c r="CL43" s="796" t="str">
        <f>IF('ชื่อ-คะแนน'!$C42="","",IF('ชื่อ-คะแนน'!$D42="ออก","",IF('ชื่อ-คะแนน'!$D42="ย้าย","",IF('ชื่อ-คะแนน'!$D42="พัก","",IF($CL$6="?",$CL$6,$CL$6)))))</f>
        <v/>
      </c>
      <c r="CM43" s="797" t="str">
        <f>IF('ชื่อ-คะแนน'!$C42="","",IF('ชื่อ-คะแนน'!$D42="ออก","",IF('ชื่อ-คะแนน'!$D42="ย้าย","",IF('ชื่อ-คะแนน'!$D42="พัก","",IF($CM$6="?",$CM$6,$CM$6)))))</f>
        <v/>
      </c>
      <c r="CN43" s="797" t="str">
        <f>IF('ชื่อ-คะแนน'!$C42="","",IF('ชื่อ-คะแนน'!$D42="ออก","",IF('ชื่อ-คะแนน'!$D42="ย้าย","",IF('ชื่อ-คะแนน'!$D42="พัก","",IF($CN$6="?",$CN$6,$CN$6)))))</f>
        <v/>
      </c>
      <c r="CO43" s="797" t="str">
        <f>IF('ชื่อ-คะแนน'!$C42="","",IF('ชื่อ-คะแนน'!$D42="ออก","",IF('ชื่อ-คะแนน'!$D42="ย้าย","",IF('ชื่อ-คะแนน'!$D42="พัก","",IF($CO$6="?",$CO$6,$CO$6)))))</f>
        <v/>
      </c>
      <c r="CP43" s="798" t="str">
        <f>IF('ชื่อ-คะแนน'!$C42="","",IF('ชื่อ-คะแนน'!$D42="ออก","",IF('ชื่อ-คะแนน'!$D42="ย้าย","",IF('ชื่อ-คะแนน'!$D42="พัก","",IF($CP$6="?",$CP$6,$CP$6)))))</f>
        <v/>
      </c>
      <c r="CQ43" s="799"/>
      <c r="CR43" s="796" t="str">
        <f>IF('ชื่อ-คะแนน'!$C42="","",IF('ชื่อ-คะแนน'!$D42="ออก","",IF('ชื่อ-คะแนน'!$D42="ย้าย","",IF('ชื่อ-คะแนน'!$D42="พัก","",IF($CR$6="?",$CR$6,$CR$6)))))</f>
        <v/>
      </c>
      <c r="CS43" s="797" t="str">
        <f>IF('ชื่อ-คะแนน'!$C42="","",IF('ชื่อ-คะแนน'!$D42="ออก","",IF('ชื่อ-คะแนน'!$D42="ย้าย","",IF('ชื่อ-คะแนน'!$D42="พัก","",IF($CS$6="?",$CS$6,$CS$6)))))</f>
        <v/>
      </c>
      <c r="CT43" s="797" t="str">
        <f>IF('ชื่อ-คะแนน'!$C42="","",IF('ชื่อ-คะแนน'!$D42="ออก","",IF('ชื่อ-คะแนน'!$D42="ย้าย","",IF('ชื่อ-คะแนน'!$D42="พัก","",IF($CT$6="?",$CT$6,$CT$6)))))</f>
        <v/>
      </c>
      <c r="CU43" s="797" t="str">
        <f>IF('ชื่อ-คะแนน'!$C42="","",IF('ชื่อ-คะแนน'!$D42="ออก","",IF('ชื่อ-คะแนน'!$D42="ย้าย","",IF('ชื่อ-คะแนน'!$D42="พัก","",IF($CU$6="?",$CU$6,$CU$6)))))</f>
        <v/>
      </c>
      <c r="CV43" s="798" t="str">
        <f>IF('ชื่อ-คะแนน'!$C42="","",IF('ชื่อ-คะแนน'!$D42="ออก","",IF('ชื่อ-คะแนน'!$D42="ย้าย","",IF('ชื่อ-คะแนน'!$D42="พัก","",IF($CV$6="?",$CV$6,$CV$6)))))</f>
        <v/>
      </c>
      <c r="CW43" s="799"/>
      <c r="CX43" s="796" t="str">
        <f>IF('ชื่อ-คะแนน'!$C42="","",IF('ชื่อ-คะแนน'!$D42="ออก","",IF('ชื่อ-คะแนน'!$D42="ย้าย","",IF('ชื่อ-คะแนน'!$D42="พัก","",IF($CX$6="?",$CX$6,$CX$6)))))</f>
        <v/>
      </c>
      <c r="CY43" s="797" t="str">
        <f>IF('ชื่อ-คะแนน'!$C42="","",IF('ชื่อ-คะแนน'!$D42="ออก","",IF('ชื่อ-คะแนน'!$D42="ย้าย","",IF('ชื่อ-คะแนน'!$D42="พัก","",IF($CY$6="?",$CY$6,$CY$6)))))</f>
        <v/>
      </c>
      <c r="CZ43" s="797" t="str">
        <f>IF('ชื่อ-คะแนน'!$C42="","",IF('ชื่อ-คะแนน'!$D42="ออก","",IF('ชื่อ-คะแนน'!$D42="ย้าย","",IF('ชื่อ-คะแนน'!$D42="พัก","",IF($CZ$6="?",$CZ$6,$CZ$6)))))</f>
        <v/>
      </c>
      <c r="DA43" s="797" t="str">
        <f>IF('ชื่อ-คะแนน'!$C42="","",IF('ชื่อ-คะแนน'!$D42="ออก","",IF('ชื่อ-คะแนน'!$D42="ย้าย","",IF('ชื่อ-คะแนน'!$D42="พัก","",IF($DA$6="?",$DA$6,$DA$6)))))</f>
        <v/>
      </c>
      <c r="DB43" s="798" t="str">
        <f>IF('ชื่อ-คะแนน'!$C42="","",IF('ชื่อ-คะแนน'!$D42="ออก","",IF('ชื่อ-คะแนน'!$D42="ย้าย","",IF('ชื่อ-คะแนน'!$D42="พัก","",IF($DB$6="?",$DB$6,$DB$6)))))</f>
        <v/>
      </c>
      <c r="DC43" s="799"/>
      <c r="DD43" s="1419" t="str">
        <f>IF('ชื่อ-คะแนน'!$C42="","",IF('ชื่อ-คะแนน'!$D42="ออก","",IF('ชื่อ-คะแนน'!$D42="ย้าย","",IF('ชื่อ-คะแนน'!$D42="พัก","",IF($DD$6="?",$DD$6,$DD$6)))))</f>
        <v/>
      </c>
      <c r="DE43" s="1420" t="str">
        <f>IF('ชื่อ-คะแนน'!$C42="","",IF('ชื่อ-คะแนน'!$D42="ออก","",IF('ชื่อ-คะแนน'!$D42="ย้าย","",IF('ชื่อ-คะแนน'!$D42="พัก","",IF($DE$6="?",$DE$6,$DE$6)))))</f>
        <v/>
      </c>
      <c r="DF43" s="1420" t="str">
        <f>IF('ชื่อ-คะแนน'!$C42="","",IF('ชื่อ-คะแนน'!$D42="ออก","",IF('ชื่อ-คะแนน'!$D42="ย้าย","",IF('ชื่อ-คะแนน'!$D42="พัก","",IF($DF$6="?",$DF$6,$DF$6)))))</f>
        <v/>
      </c>
      <c r="DG43" s="1420" t="str">
        <f>IF('ชื่อ-คะแนน'!$C42="","",IF('ชื่อ-คะแนน'!$D42="ออก","",IF('ชื่อ-คะแนน'!$D42="ย้าย","",IF('ชื่อ-คะแนน'!$D42="พัก","",IF($DG$6="?",$DG$6,$DG$6)))))</f>
        <v/>
      </c>
      <c r="DH43" s="1421" t="str">
        <f>IF('ชื่อ-คะแนน'!$C42="","",IF('ชื่อ-คะแนน'!$D42="ออก","",IF('ชื่อ-คะแนน'!$D42="ย้าย","",IF('ชื่อ-คะแนน'!$D42="พัก","",IF($DH$6="?",$DH$6,$DH$6)))))</f>
        <v/>
      </c>
      <c r="DI43" s="799"/>
      <c r="DJ43" s="796" t="str">
        <f>IF('ชื่อ-คะแนน'!$C42="","",IF('ชื่อ-คะแนน'!$D42="ออก","",IF('ชื่อ-คะแนน'!$D42="ย้าย","",IF('ชื่อ-คะแนน'!$D42="พัก","",IF($DJ$6="?",$DJ$6,$DJ$6)))))</f>
        <v/>
      </c>
      <c r="DK43" s="797" t="str">
        <f>IF('ชื่อ-คะแนน'!$C42="","",IF('ชื่อ-คะแนน'!$D42="ออก","",IF('ชื่อ-คะแนน'!$D42="ย้าย","",IF('ชื่อ-คะแนน'!$D42="พัก","",IF($DK$6="?",$DK$6,$DK$6)))))</f>
        <v/>
      </c>
      <c r="DL43" s="797" t="str">
        <f>IF('ชื่อ-คะแนน'!$C42="","",IF('ชื่อ-คะแนน'!$D42="ออก","",IF('ชื่อ-คะแนน'!$D42="ย้าย","",IF('ชื่อ-คะแนน'!$D42="พัก","",IF($DL$6="?",$DL$6,$DL$6)))))</f>
        <v/>
      </c>
      <c r="DM43" s="797" t="str">
        <f>IF('ชื่อ-คะแนน'!$C42="","",IF('ชื่อ-คะแนน'!$D42="ออก","",IF('ชื่อ-คะแนน'!$D42="ย้าย","",IF('ชื่อ-คะแนน'!$D42="พัก","",IF($DM$6="?",$DM$6,$DM$6)))))</f>
        <v/>
      </c>
      <c r="DN43" s="798" t="str">
        <f>IF('ชื่อ-คะแนน'!$C42="","",IF('ชื่อ-คะแนน'!$D42="ออก","",IF('ชื่อ-คะแนน'!$D42="ย้าย","",IF('ชื่อ-คะแนน'!$D42="พัก","",IF($DN$6="?",$DN$6,$DN$6)))))</f>
        <v/>
      </c>
      <c r="DO43" s="799"/>
      <c r="DP43" s="800" t="str">
        <f>IF('ชื่อ-คะแนน'!$C42="","",IF('ชื่อ-คะแนน'!$D42="ออก","",IF('ชื่อ-คะแนน'!$D42="ย้าย","",IF('ชื่อ-คะแนน'!$D42="พัก","",IF($DP$6="?",$DP$6,$DP$6)))))</f>
        <v/>
      </c>
      <c r="DQ43" s="801" t="str">
        <f>IF('ชื่อ-คะแนน'!$C42="","",IF('ชื่อ-คะแนน'!$D42="ออก","",IF('ชื่อ-คะแนน'!$D42="ย้าย","",IF('ชื่อ-คะแนน'!$D42="พัก","",IF($DQ$6="?",$DQ$6,$DQ$6)))))</f>
        <v/>
      </c>
      <c r="DR43" s="801" t="str">
        <f>IF('ชื่อ-คะแนน'!$C42="","",IF('ชื่อ-คะแนน'!$D42="ออก","",IF('ชื่อ-คะแนน'!$D42="ย้าย","",IF('ชื่อ-คะแนน'!$D42="พัก","",IF($DR$6="?",$DR$6,$DR$6)))))</f>
        <v/>
      </c>
      <c r="DS43" s="801" t="str">
        <f>IF('ชื่อ-คะแนน'!$C42="","",IF('ชื่อ-คะแนน'!$D42="ออก","",IF('ชื่อ-คะแนน'!$D42="ย้าย","",IF('ชื่อ-คะแนน'!$D42="พัก","",IF($DS$6="?",$DS$6,$DS$6)))))</f>
        <v/>
      </c>
      <c r="DT43" s="802" t="str">
        <f>IF('ชื่อ-คะแนน'!$C42="","",IF('ชื่อ-คะแนน'!$D42="ออก","",IF('ชื่อ-คะแนน'!$D42="ย้าย","",IF('ชื่อ-คะแนน'!$D42="พัก","",IF($DT$6="?",$DT$6,$DT$6)))))</f>
        <v/>
      </c>
      <c r="DU43" s="799"/>
      <c r="DV43" s="796" t="str">
        <f>IF('ชื่อ-คะแนน'!$C42="","",IF('ชื่อ-คะแนน'!$D42="ออก","",IF('ชื่อ-คะแนน'!$D42="ย้าย","",IF('ชื่อ-คะแนน'!$D42="พัก","",IF($DV$6="?",$DV$6,$DV$6)))))</f>
        <v/>
      </c>
      <c r="DW43" s="797" t="str">
        <f>IF('ชื่อ-คะแนน'!$C42="","",IF('ชื่อ-คะแนน'!$D42="ออก","",IF('ชื่อ-คะแนน'!$D42="ย้าย","",IF('ชื่อ-คะแนน'!$D42="พัก","",IF($DW$6="?",$DW$6,$DW$6)))))</f>
        <v/>
      </c>
      <c r="DX43" s="797" t="str">
        <f>IF('ชื่อ-คะแนน'!$C42="","",IF('ชื่อ-คะแนน'!$D42="ออก","",IF('ชื่อ-คะแนน'!$D42="ย้าย","",IF('ชื่อ-คะแนน'!$D42="พัก","",IF($DX$6="?",$DX$6,$DX$6)))))</f>
        <v/>
      </c>
      <c r="DY43" s="797" t="str">
        <f>IF('ชื่อ-คะแนน'!$C42="","",IF('ชื่อ-คะแนน'!$D42="ออก","",IF('ชื่อ-คะแนน'!$D42="ย้าย","",IF('ชื่อ-คะแนน'!$D42="พัก","",IF($DY$6="?",$DY$6,$DY$6)))))</f>
        <v/>
      </c>
      <c r="DZ43" s="798" t="str">
        <f>IF('ชื่อ-คะแนน'!$C42="","",IF('ชื่อ-คะแนน'!$D42="ออก","",IF('ชื่อ-คะแนน'!$D42="ย้าย","",IF('ชื่อ-คะแนน'!$D42="พัก","",IF($DZ$6="?",$DZ$6,$DZ$6)))))</f>
        <v/>
      </c>
      <c r="EA43" s="799"/>
      <c r="EB43" s="796" t="str">
        <f>IF('ชื่อ-คะแนน'!$C42="","",IF('ชื่อ-คะแนน'!$D42="ออก","",IF('ชื่อ-คะแนน'!$D42="ย้าย","",IF('ชื่อ-คะแนน'!$D42="พัก","",IF($EB$6="?",$EB$6,$EB$6)))))</f>
        <v/>
      </c>
      <c r="EC43" s="797" t="str">
        <f>IF('ชื่อ-คะแนน'!$C42="","",IF('ชื่อ-คะแนน'!$D42="ออก","",IF('ชื่อ-คะแนน'!$D42="ย้าย","",IF('ชื่อ-คะแนน'!$D42="พัก","",IF($EC$6="?",$EC$6,$EC$6)))))</f>
        <v/>
      </c>
      <c r="ED43" s="797" t="str">
        <f>IF('ชื่อ-คะแนน'!$C42="","",IF('ชื่อ-คะแนน'!$D42="ออก","",IF('ชื่อ-คะแนน'!$D42="ย้าย","",IF('ชื่อ-คะแนน'!$D42="พัก","",IF($ED$6="?",$ED$6,$ED$6)))))</f>
        <v/>
      </c>
      <c r="EE43" s="797" t="str">
        <f>IF('ชื่อ-คะแนน'!$C42="","",IF('ชื่อ-คะแนน'!$D42="ออก","",IF('ชื่อ-คะแนน'!$D42="ย้าย","",IF('ชื่อ-คะแนน'!$D42="พัก","",IF($EE$6="?",$EE$6,$EE$6)))))</f>
        <v/>
      </c>
      <c r="EF43" s="798" t="str">
        <f>IF('ชื่อ-คะแนน'!$C42="","",IF('ชื่อ-คะแนน'!$D42="ออก","",IF('ชื่อ-คะแนน'!$D42="ย้าย","",IF('ชื่อ-คะแนน'!$D42="พัก","",IF($EF$6="?",$EF$6,$EF$6)))))</f>
        <v/>
      </c>
      <c r="EG43" s="803"/>
      <c r="EH43" s="804" t="str">
        <f>IF('ชื่อ-คะแนน'!C42="","",COUNTIF(E43:DZ43,"ป")+COUNTIF(E43:DZ43,"ล")+COUNTIF(E43:DZ43,"ข")+COUNTIF(E43:DZ43,"ร")+COUNTIF(E43:DZ43,"อ")+COUNTIF(E43:DZ43,"ก")+COUNTIF(E43:DZ43,"ฟ")+COUNTIF(E43:DZ43,"ด")+COUNTIF(E43:DZ43,"ย"))&amp;IF('ชื่อ-คะแนน'!C42="","","/")&amp;IF('ชื่อ-คะแนน'!C42="","",SUM($F$6:$DZ$6)-SUM(F43:DZ43))</f>
        <v/>
      </c>
      <c r="EI43" s="805" t="str">
        <f>IF('ชื่อ-คะแนน'!C42="","",COUNTIF(F43:EF43,"/")+SUM(F43:EF43))</f>
        <v/>
      </c>
      <c r="EJ43" s="758"/>
      <c r="EK43" s="778" t="str">
        <f>IF('ชื่อ-คะแนน'!C42="","",IF(EI43=0,"",IF(EI43&gt;$EI$3-$EI$4,"-",$EI$3-$EI$4-EI43)))</f>
        <v/>
      </c>
      <c r="EL43" s="760" t="str">
        <f>IF('ชื่อ-คะแนน'!C42="","",IF(EI43=0,"",(EI43/$EI$3)*100))</f>
        <v/>
      </c>
      <c r="EM43" s="792" t="str">
        <f t="shared" si="1"/>
        <v>-</v>
      </c>
      <c r="EN43" s="793" t="str">
        <f t="shared" si="2"/>
        <v>-</v>
      </c>
    </row>
    <row r="44" spans="1:144" s="141" customFormat="1" ht="18" customHeight="1" thickBot="1" x14ac:dyDescent="0.55000000000000004">
      <c r="A44" s="142" t="str">
        <f>'ชื่อ-คะแนน'!A43</f>
        <v/>
      </c>
      <c r="B44" s="822">
        <f>'ชื่อ-คะแนน'!B43</f>
        <v>0</v>
      </c>
      <c r="C44" s="1312">
        <f>'ชื่อ-คะแนน'!C43</f>
        <v>0</v>
      </c>
      <c r="D44" s="795" t="str">
        <f>'ชื่อ-คะแนน'!D43</f>
        <v/>
      </c>
      <c r="E44" s="781" t="str">
        <f>'ชื่อ-คะแนน'!E43</f>
        <v/>
      </c>
      <c r="F44" s="796" t="str">
        <f>IF('ชื่อ-คะแนน'!$C43="","",IF('ชื่อ-คะแนน'!$D43="ออก","",IF('ชื่อ-คะแนน'!$D43="ย้าย","",IF('ชื่อ-คะแนน'!$D43="พัก","",IF(F$6="?",F$6,F$6)))))</f>
        <v/>
      </c>
      <c r="G44" s="797" t="str">
        <f>IF('ชื่อ-คะแนน'!C43="","",IF('ชื่อ-คะแนน'!$D43="ออก","",IF('ชื่อ-คะแนน'!$D43="ย้าย","",IF('ชื่อ-คะแนน'!$D43="พัก","",IF(G$6="?",G$6,G$6)))))</f>
        <v/>
      </c>
      <c r="H44" s="797" t="str">
        <f>IF('ชื่อ-คะแนน'!C43="","",IF('ชื่อ-คะแนน'!$D43="ออก","",IF('ชื่อ-คะแนน'!$D43="ย้าย","",IF('ชื่อ-คะแนน'!$D43="พัก","",IF(H$6="?",H$6,H$6)))))</f>
        <v/>
      </c>
      <c r="I44" s="797" t="str">
        <f>IF('ชื่อ-คะแนน'!G43="","",IF('ชื่อ-คะแนน'!$D43="ออก","",IF('ชื่อ-คะแนน'!$D43="ย้าย","",IF('ชื่อ-คะแนน'!$D43="พัก","",IF(I$6="?",I$6,$I$6)))))</f>
        <v/>
      </c>
      <c r="J44" s="798" t="str">
        <f>IF('ชื่อ-คะแนน'!$C43="","",IF('ชื่อ-คะแนน'!$D43="ออก","",IF('ชื่อ-คะแนน'!$D43="ย้าย","",IF('ชื่อ-คะแนน'!$D43="พัก","",IF(J$6="?",J$6,J$6)))))</f>
        <v/>
      </c>
      <c r="K44" s="799"/>
      <c r="L44" s="796" t="str">
        <f>IF('ชื่อ-คะแนน'!$C43="","",IF('ชื่อ-คะแนน'!$D43="ออก","",IF('ชื่อ-คะแนน'!$D43="ย้าย","",IF('ชื่อ-คะแนน'!$D43="พัก","",IF(L$6="?",L$6,L$6)))))</f>
        <v/>
      </c>
      <c r="M44" s="797" t="str">
        <f>IF('ชื่อ-คะแนน'!$C43="","",IF('ชื่อ-คะแนน'!$D43="ออก","",IF('ชื่อ-คะแนน'!$D43="ย้าย","",IF('ชื่อ-คะแนน'!$D43="พัก","",IF(M$6="?",M$6,M$6)))))</f>
        <v/>
      </c>
      <c r="N44" s="797" t="str">
        <f>IF('ชื่อ-คะแนน'!$C43="","",IF('ชื่อ-คะแนน'!$D43="ออก","",IF('ชื่อ-คะแนน'!$D43="ย้าย","",IF('ชื่อ-คะแนน'!$D43="พัก","",IF(N$6="?",N$6,N$6)))))</f>
        <v/>
      </c>
      <c r="O44" s="797" t="str">
        <f>IF('ชื่อ-คะแนน'!$C43="","",IF('ชื่อ-คะแนน'!$D43="ออก","",IF('ชื่อ-คะแนน'!$D43="ย้าย","",IF('ชื่อ-คะแนน'!$D43="พัก","",IF(O$6="?",O$6,O$6)))))</f>
        <v/>
      </c>
      <c r="P44" s="798" t="str">
        <f>IF('ชื่อ-คะแนน'!$C43="","",IF('ชื่อ-คะแนน'!$D43="ออก","",IF('ชื่อ-คะแนน'!$D43="ย้าย","",IF('ชื่อ-คะแนน'!$D43="พัก","",IF(P$6="?",P$6,P$6)))))</f>
        <v/>
      </c>
      <c r="Q44" s="799"/>
      <c r="R44" s="796" t="str">
        <f>IF('ชื่อ-คะแนน'!$C43="","",IF('ชื่อ-คะแนน'!$D43="ออก","",IF('ชื่อ-คะแนน'!$D43="ย้าย","",IF('ชื่อ-คะแนน'!$D43="พัก","",IF(R$6="?",R$6,R$6)))))</f>
        <v/>
      </c>
      <c r="S44" s="797" t="str">
        <f>IF('ชื่อ-คะแนน'!$C43="","",IF('ชื่อ-คะแนน'!$D43="ออก","",IF('ชื่อ-คะแนน'!$D43="ย้าย","",IF('ชื่อ-คะแนน'!$D43="พัก","",IF(S$6="?",S$6,S$6)))))</f>
        <v/>
      </c>
      <c r="T44" s="797" t="str">
        <f>IF('ชื่อ-คะแนน'!$C43="","",IF('ชื่อ-คะแนน'!$D43="ออก","",IF('ชื่อ-คะแนน'!$D43="ย้าย","",IF('ชื่อ-คะแนน'!$D43="พัก","",IF(T$6="?",T$6,T$6)))))</f>
        <v/>
      </c>
      <c r="U44" s="797" t="str">
        <f>IF('ชื่อ-คะแนน'!$C43="","",IF('ชื่อ-คะแนน'!$D43="ออก","",IF('ชื่อ-คะแนน'!$D43="ย้าย","",IF('ชื่อ-คะแนน'!$D43="พัก","",IF(U$6="?",U$6,U$6)))))</f>
        <v/>
      </c>
      <c r="V44" s="798" t="str">
        <f>IF('ชื่อ-คะแนน'!$C43="","",IF('ชื่อ-คะแนน'!$D43="ออก","",IF('ชื่อ-คะแนน'!$D43="ย้าย","",IF('ชื่อ-คะแนน'!$D43="พัก","",IF(V$6="?",V$6,V$6)))))</f>
        <v/>
      </c>
      <c r="W44" s="799"/>
      <c r="X44" s="796" t="str">
        <f>IF('ชื่อ-คะแนน'!$C43="","",IF('ชื่อ-คะแนน'!$D43="ออก","",IF('ชื่อ-คะแนน'!$D43="ย้าย","",IF('ชื่อ-คะแนน'!$D43="พัก","",IF(X$6="?",X$6,X$6)))))</f>
        <v/>
      </c>
      <c r="Y44" s="797" t="str">
        <f>IF('ชื่อ-คะแนน'!$C43="","",IF('ชื่อ-คะแนน'!$D43="ออก","",IF('ชื่อ-คะแนน'!$D43="ย้าย","",IF('ชื่อ-คะแนน'!$D43="พัก","",IF(Y$6="?",Y$6,Y$6)))))</f>
        <v/>
      </c>
      <c r="Z44" s="797" t="str">
        <f>IF('ชื่อ-คะแนน'!$C43="","",IF('ชื่อ-คะแนน'!$D43="ออก","",IF('ชื่อ-คะแนน'!$D43="ย้าย","",IF('ชื่อ-คะแนน'!$D43="พัก","",IF(Z$6="?",Z$6,Z$6)))))</f>
        <v/>
      </c>
      <c r="AA44" s="797" t="str">
        <f>IF('ชื่อ-คะแนน'!$C43="","",IF('ชื่อ-คะแนน'!$D43="ออก","",IF('ชื่อ-คะแนน'!$D43="ย้าย","",IF('ชื่อ-คะแนน'!$D43="พัก","",IF(AA$6="?",AA$6,AA$6)))))</f>
        <v/>
      </c>
      <c r="AB44" s="798" t="str">
        <f>IF('ชื่อ-คะแนน'!$C43="","",IF('ชื่อ-คะแนน'!$D43="ออก","",IF('ชื่อ-คะแนน'!$D43="ย้าย","",IF('ชื่อ-คะแนน'!$D43="พัก","",IF(AB$6="?",AB$6,AB$6)))))</f>
        <v/>
      </c>
      <c r="AC44" s="799"/>
      <c r="AD44" s="796" t="str">
        <f>IF('ชื่อ-คะแนน'!$C43="","",IF('ชื่อ-คะแนน'!$D43="ออก","",IF('ชื่อ-คะแนน'!$D43="ย้าย","",IF('ชื่อ-คะแนน'!$D43="พัก","",IF(AD$6="?",AD$6,AD$6)))))</f>
        <v/>
      </c>
      <c r="AE44" s="797" t="str">
        <f>IF('ชื่อ-คะแนน'!$C43="","",IF('ชื่อ-คะแนน'!$D43="ออก","",IF('ชื่อ-คะแนน'!$D43="ย้าย","",IF('ชื่อ-คะแนน'!$D43="พัก","",IF(AE$6="?",AE$6,AE$6)))))</f>
        <v/>
      </c>
      <c r="AF44" s="797" t="str">
        <f>IF('ชื่อ-คะแนน'!$C43="","",IF('ชื่อ-คะแนน'!$D43="ออก","",IF('ชื่อ-คะแนน'!$D43="ย้าย","",IF('ชื่อ-คะแนน'!$D43="พัก","",IF(AF$6="?",AF$6,AF$6)))))</f>
        <v/>
      </c>
      <c r="AG44" s="797" t="str">
        <f>IF('ชื่อ-คะแนน'!$C43="","",IF('ชื่อ-คะแนน'!$D43="ออก","",IF('ชื่อ-คะแนน'!$D43="ย้าย","",IF('ชื่อ-คะแนน'!$D43="พัก","",IF($AG$6="?",$AG$6,$AG$6)))))</f>
        <v/>
      </c>
      <c r="AH44" s="798" t="str">
        <f>IF('ชื่อ-คะแนน'!$C43="","",IF('ชื่อ-คะแนน'!$D43="ออก","",IF('ชื่อ-คะแนน'!$D43="ย้าย","",IF('ชื่อ-คะแนน'!$D43="พัก","",IF($AH$6="?",$AH$6,$AH$6)))))</f>
        <v/>
      </c>
      <c r="AI44" s="799"/>
      <c r="AJ44" s="796" t="str">
        <f>IF('ชื่อ-คะแนน'!$C43="","",IF('ชื่อ-คะแนน'!$D43="ออก","",IF('ชื่อ-คะแนน'!$D43="ย้าย","",IF('ชื่อ-คะแนน'!$D43="พัก","",IF($AJ$6="?",$AJ$6,$AJ$6)))))</f>
        <v/>
      </c>
      <c r="AK44" s="797" t="str">
        <f>IF('ชื่อ-คะแนน'!$C43="","",IF('ชื่อ-คะแนน'!$D43="ออก","",IF('ชื่อ-คะแนน'!$D43="ย้าย","",IF('ชื่อ-คะแนน'!$D43="พัก","",IF($AK$6="?",$AK$6,$AK$6)))))</f>
        <v/>
      </c>
      <c r="AL44" s="797" t="str">
        <f>IF('ชื่อ-คะแนน'!$C43="","",IF('ชื่อ-คะแนน'!$D43="ออก","",IF('ชื่อ-คะแนน'!$D43="ย้าย","",IF('ชื่อ-คะแนน'!$D43="พัก","",IF($AL$6="?",$AL$6,$AL$6)))))</f>
        <v/>
      </c>
      <c r="AM44" s="797" t="str">
        <f>IF('ชื่อ-คะแนน'!$C43="","",IF('ชื่อ-คะแนน'!$D43="ออก","",IF('ชื่อ-คะแนน'!$D43="ย้าย","",IF('ชื่อ-คะแนน'!$D43="พัก","",IF($AM$6="?",$AM$6,$AM$6)))))</f>
        <v/>
      </c>
      <c r="AN44" s="798" t="str">
        <f>IF('ชื่อ-คะแนน'!$C43="","",IF('ชื่อ-คะแนน'!$D43="ออก","",IF('ชื่อ-คะแนน'!$D43="ย้าย","",IF('ชื่อ-คะแนน'!$D43="พัก","",IF($AN$6="?",$AN$6,$AN$6)))))</f>
        <v/>
      </c>
      <c r="AO44" s="799"/>
      <c r="AP44" s="796" t="str">
        <f>IF('ชื่อ-คะแนน'!$C43="","",IF('ชื่อ-คะแนน'!$D43="ออก","",IF('ชื่อ-คะแนน'!$D43="ย้าย","",IF('ชื่อ-คะแนน'!$D43="พัก","",IF($AP$6="?",$AP$6,$AP$6)))))</f>
        <v/>
      </c>
      <c r="AQ44" s="797" t="str">
        <f>IF('ชื่อ-คะแนน'!$C43="","",IF('ชื่อ-คะแนน'!$D43="ออก","",IF('ชื่อ-คะแนน'!$D43="ย้าย","",IF('ชื่อ-คะแนน'!$D43="พัก","",IF($AQ$6="?",$AQ$6,$AQ$6)))))</f>
        <v/>
      </c>
      <c r="AR44" s="797" t="str">
        <f>IF('ชื่อ-คะแนน'!$C43="","",IF('ชื่อ-คะแนน'!$D43="ออก","",IF('ชื่อ-คะแนน'!$D43="ย้าย","",IF('ชื่อ-คะแนน'!$D43="พัก","",IF($AR$6="?",$AR$6,$AR$6)))))</f>
        <v/>
      </c>
      <c r="AS44" s="797" t="str">
        <f>IF('ชื่อ-คะแนน'!$C43="","",IF('ชื่อ-คะแนน'!$D43="ออก","",IF('ชื่อ-คะแนน'!$D43="ย้าย","",IF('ชื่อ-คะแนน'!$D43="พัก","",IF($AS$6="?",$AS$6,$AS$6)))))</f>
        <v/>
      </c>
      <c r="AT44" s="798" t="str">
        <f>IF('ชื่อ-คะแนน'!$C43="","",IF('ชื่อ-คะแนน'!$D43="ออก","",IF('ชื่อ-คะแนน'!$D43="ย้าย","",IF('ชื่อ-คะแนน'!$D43="พัก","",IF($AT$6="?",$AT$6,$AT$6)))))</f>
        <v/>
      </c>
      <c r="AU44" s="799"/>
      <c r="AV44" s="796" t="str">
        <f>IF('ชื่อ-คะแนน'!$C43="","",IF('ชื่อ-คะแนน'!$D43="ออก","",IF('ชื่อ-คะแนน'!$D43="ย้าย","",IF('ชื่อ-คะแนน'!$D43="พัก","",IF($AV$6="?",$AV$6,$AV$6)))))</f>
        <v/>
      </c>
      <c r="AW44" s="797" t="str">
        <f>IF('ชื่อ-คะแนน'!$C43="","",IF('ชื่อ-คะแนน'!$D43="ออก","",IF('ชื่อ-คะแนน'!$D43="ย้าย","",IF('ชื่อ-คะแนน'!$D43="พัก","",IF($AW$6="?",$AW$6,$AW$6)))))</f>
        <v/>
      </c>
      <c r="AX44" s="797" t="str">
        <f>IF('ชื่อ-คะแนน'!$C43="","",IF('ชื่อ-คะแนน'!$D43="ออก","",IF('ชื่อ-คะแนน'!$D43="ย้าย","",IF('ชื่อ-คะแนน'!$D43="พัก","",IF($AX$6="?",$AX$6,$AX$6)))))</f>
        <v/>
      </c>
      <c r="AY44" s="797" t="str">
        <f>IF('ชื่อ-คะแนน'!$C43="","",IF('ชื่อ-คะแนน'!$D43="ออก","",IF('ชื่อ-คะแนน'!$D43="ย้าย","",IF('ชื่อ-คะแนน'!$D43="พัก","",IF($AY$6="?",$AY$6,$AY$6)))))</f>
        <v/>
      </c>
      <c r="AZ44" s="798" t="str">
        <f>IF('ชื่อ-คะแนน'!$C43="","",IF('ชื่อ-คะแนน'!$D43="ออก","",IF('ชื่อ-คะแนน'!$D43="ย้าย","",IF('ชื่อ-คะแนน'!$D43="พัก","",IF($AZ$6="?",$AZ$6,$AZ$6)))))</f>
        <v/>
      </c>
      <c r="BA44" s="799"/>
      <c r="BB44" s="1419" t="str">
        <f>IF('ชื่อ-คะแนน'!$C43="","",IF('ชื่อ-คะแนน'!$D43="ออก","",IF('ชื่อ-คะแนน'!$D43="ย้าย","",IF('ชื่อ-คะแนน'!$D43="พัก","",IF($BB$6="?",$BB$6,$BB$6)))))</f>
        <v/>
      </c>
      <c r="BC44" s="1420" t="str">
        <f>IF('ชื่อ-คะแนน'!$C43="","",IF('ชื่อ-คะแนน'!$D43="ออก","",IF('ชื่อ-คะแนน'!$D43="ย้าย","",IF('ชื่อ-คะแนน'!$D43="พัก","",IF($BC$6="?",$BC$6,$BC$6)))))</f>
        <v/>
      </c>
      <c r="BD44" s="1420" t="str">
        <f>IF('ชื่อ-คะแนน'!$C43="","",IF('ชื่อ-คะแนน'!$D43="ออก","",IF('ชื่อ-คะแนน'!$D43="ย้าย","",IF('ชื่อ-คะแนน'!$D43="พัก","",IF($BD$6="?",$BD$6,$BD$6)))))</f>
        <v/>
      </c>
      <c r="BE44" s="1420" t="str">
        <f>IF('ชื่อ-คะแนน'!$C43="","",IF('ชื่อ-คะแนน'!$D43="ออก","",IF('ชื่อ-คะแนน'!$D43="ย้าย","",IF('ชื่อ-คะแนน'!$D43="พัก","",IF($BE$6="?",$BE$6,$BE$6)))))</f>
        <v/>
      </c>
      <c r="BF44" s="1421" t="str">
        <f>IF('ชื่อ-คะแนน'!$C43="","",IF('ชื่อ-คะแนน'!$D43="ออก","",IF('ชื่อ-คะแนน'!$D43="ย้าย","",IF('ชื่อ-คะแนน'!$D43="พัก","",IF($BF$6="?",$BF$6,$BF$6)))))</f>
        <v/>
      </c>
      <c r="BG44" s="799"/>
      <c r="BH44" s="800" t="str">
        <f>IF('ชื่อ-คะแนน'!$C43="","",IF('ชื่อ-คะแนน'!$D43="ออก","",IF('ชื่อ-คะแนน'!$D43="ย้าย","",IF('ชื่อ-คะแนน'!$D43="พัก","",IF($BH$6="?",$BH$6,$BH$6)))))</f>
        <v/>
      </c>
      <c r="BI44" s="801" t="str">
        <f>IF('ชื่อ-คะแนน'!$C43="","",IF('ชื่อ-คะแนน'!$D43="ออก","",IF('ชื่อ-คะแนน'!$D43="ย้าย","",IF('ชื่อ-คะแนน'!$D43="พัก","",IF($BI$6="?",$BI$6,$BI$6)))))</f>
        <v/>
      </c>
      <c r="BJ44" s="801" t="str">
        <f>IF('ชื่อ-คะแนน'!$C43="","",IF('ชื่อ-คะแนน'!$D43="ออก","",IF('ชื่อ-คะแนน'!$D43="ย้าย","",IF('ชื่อ-คะแนน'!$D43="พัก","",IF($BJ$6="?",$BJ$6,$BJ$6)))))</f>
        <v/>
      </c>
      <c r="BK44" s="801" t="str">
        <f>IF('ชื่อ-คะแนน'!$C43="","",IF('ชื่อ-คะแนน'!$D43="ออก","",IF('ชื่อ-คะแนน'!$D43="ย้าย","",IF('ชื่อ-คะแนน'!$D43="พัก","",IF($BK$6="?",$BK$6,$BK$6)))))</f>
        <v/>
      </c>
      <c r="BL44" s="802" t="str">
        <f>IF('ชื่อ-คะแนน'!$C43="","",IF('ชื่อ-คะแนน'!$D43="ออก","",IF('ชื่อ-คะแนน'!$D43="ย้าย","",IF('ชื่อ-คะแนน'!$D43="พัก","",IF($BL$6="?",$BL$6,$BL$6)))))</f>
        <v/>
      </c>
      <c r="BM44" s="799"/>
      <c r="BN44" s="796" t="str">
        <f>IF('ชื่อ-คะแนน'!$C43="","",IF('ชื่อ-คะแนน'!$D43="ออก","",IF('ชื่อ-คะแนน'!$D43="ย้าย","",IF('ชื่อ-คะแนน'!$D43="พัก","",IF($BN$6="?",$BN$6,$BN$6)))))</f>
        <v/>
      </c>
      <c r="BO44" s="797" t="str">
        <f>IF('ชื่อ-คะแนน'!$C43="","",IF('ชื่อ-คะแนน'!$D43="ออก","",IF('ชื่อ-คะแนน'!$D43="ย้าย","",IF('ชื่อ-คะแนน'!$D43="พัก","",IF($BO$6="?",$BO$6,$BO$6)))))</f>
        <v/>
      </c>
      <c r="BP44" s="797" t="str">
        <f>IF('ชื่อ-คะแนน'!$C43="","",IF('ชื่อ-คะแนน'!$D43="ออก","",IF('ชื่อ-คะแนน'!$D43="ย้าย","",IF('ชื่อ-คะแนน'!$D43="พัก","",IF($BP$6="?",$BP$6,$BP$6)))))</f>
        <v/>
      </c>
      <c r="BQ44" s="797" t="str">
        <f>IF('ชื่อ-คะแนน'!$C43="","",IF('ชื่อ-คะแนน'!$D43="ออก","",IF('ชื่อ-คะแนน'!$D43="ย้าย","",IF('ชื่อ-คะแนน'!$D43="พัก","",IF($BQ$6="?",$BQ$6,$BQ$6)))))</f>
        <v/>
      </c>
      <c r="BR44" s="798" t="str">
        <f>IF('ชื่อ-คะแนน'!$C43="","",IF('ชื่อ-คะแนน'!$D43="ออก","",IF('ชื่อ-คะแนน'!$D43="ย้าย","",IF('ชื่อ-คะแนน'!$D43="พัก","",IF($BR$6="?",$BR$6,$BR$6)))))</f>
        <v/>
      </c>
      <c r="BS44" s="799"/>
      <c r="BT44" s="796" t="str">
        <f>IF('ชื่อ-คะแนน'!$C43="","",IF('ชื่อ-คะแนน'!$D43="ออก","",IF('ชื่อ-คะแนน'!$D43="ย้าย","",IF('ชื่อ-คะแนน'!$D43="พัก","",IF($BT$6="?",$BT$6,$BT$6)))))</f>
        <v/>
      </c>
      <c r="BU44" s="797" t="str">
        <f>IF('ชื่อ-คะแนน'!$C43="","",IF('ชื่อ-คะแนน'!$D43="ออก","",IF('ชื่อ-คะแนน'!$D43="ย้าย","",IF('ชื่อ-คะแนน'!$D43="พัก","",IF($BU$6="?",$BU$6,$BU$6)))))</f>
        <v/>
      </c>
      <c r="BV44" s="797" t="str">
        <f>IF('ชื่อ-คะแนน'!$C43="","",IF('ชื่อ-คะแนน'!$D43="ออก","",IF('ชื่อ-คะแนน'!$D43="ย้าย","",IF('ชื่อ-คะแนน'!$D43="พัก","",IF($BV$6="?",$BV$6,$BV$6)))))</f>
        <v/>
      </c>
      <c r="BW44" s="797" t="str">
        <f>IF('ชื่อ-คะแนน'!$C43="","",IF('ชื่อ-คะแนน'!$D43="ออก","",IF('ชื่อ-คะแนน'!$D43="ย้าย","",IF('ชื่อ-คะแนน'!$D43="พัก","",IF($BW$6="?",$BW$6,$BW$6)))))</f>
        <v/>
      </c>
      <c r="BX44" s="798" t="str">
        <f>IF('ชื่อ-คะแนน'!$C43="","",IF('ชื่อ-คะแนน'!$D43="ออก","",IF('ชื่อ-คะแนน'!$D43="ย้าย","",IF('ชื่อ-คะแนน'!$D43="พัก","",IF($BX$6="?",$BX$6,$BX$6)))))</f>
        <v/>
      </c>
      <c r="BY44" s="799"/>
      <c r="BZ44" s="796" t="str">
        <f>IF('ชื่อ-คะแนน'!$C43="","",IF('ชื่อ-คะแนน'!$D43="ออก","",IF('ชื่อ-คะแนน'!$D43="ย้าย","",IF('ชื่อ-คะแนน'!$D43="พัก","",IF($BZ$6="?",$BZ$6,$BZ$6)))))</f>
        <v/>
      </c>
      <c r="CA44" s="797" t="str">
        <f>IF('ชื่อ-คะแนน'!$C43="","",IF('ชื่อ-คะแนน'!$D43="ออก","",IF('ชื่อ-คะแนน'!$D43="ย้าย","",IF('ชื่อ-คะแนน'!$D43="พัก","",IF($CA$6="?",$CA$6,$CA$6)))))</f>
        <v/>
      </c>
      <c r="CB44" s="797" t="str">
        <f>IF('ชื่อ-คะแนน'!$C43="","",IF('ชื่อ-คะแนน'!$D43="ออก","",IF('ชื่อ-คะแนน'!$D43="ย้าย","",IF('ชื่อ-คะแนน'!$D43="พัก","",IF($CB$6="?",$CB$6,$CB$6)))))</f>
        <v/>
      </c>
      <c r="CC44" s="797" t="str">
        <f>IF('ชื่อ-คะแนน'!$C43="","",IF('ชื่อ-คะแนน'!$D43="ออก","",IF('ชื่อ-คะแนน'!$D43="ย้าย","",IF('ชื่อ-คะแนน'!$D43="พัก","",IF($CC$6="?",$CC$6,$CC$6)))))</f>
        <v/>
      </c>
      <c r="CD44" s="798" t="str">
        <f>IF('ชื่อ-คะแนน'!$C43="","",IF('ชื่อ-คะแนน'!$D43="ออก","",IF('ชื่อ-คะแนน'!$D43="ย้าย","",IF('ชื่อ-คะแนน'!$D43="พัก","",IF($CD$6="?",$CD$6,$CD$6)))))</f>
        <v/>
      </c>
      <c r="CE44" s="799"/>
      <c r="CF44" s="796" t="str">
        <f>IF('ชื่อ-คะแนน'!$C43="","",IF('ชื่อ-คะแนน'!$D43="ออก","",IF('ชื่อ-คะแนน'!$D43="ย้าย","",IF('ชื่อ-คะแนน'!$D43="พัก","",IF($CF$6="?",$CF$6,$CF$6)))))</f>
        <v/>
      </c>
      <c r="CG44" s="797" t="str">
        <f>IF('ชื่อ-คะแนน'!$C43="","",IF('ชื่อ-คะแนน'!$D43="ออก","",IF('ชื่อ-คะแนน'!$D43="ย้าย","",IF('ชื่อ-คะแนน'!$D43="พัก","",IF($CG$6="?",$CG$6,$CG$6)))))</f>
        <v/>
      </c>
      <c r="CH44" s="797" t="str">
        <f>IF('ชื่อ-คะแนน'!$C43="","",IF('ชื่อ-คะแนน'!$D43="ออก","",IF('ชื่อ-คะแนน'!$D43="ย้าย","",IF('ชื่อ-คะแนน'!$D43="พัก","",IF($CH$6="?",$CH$6,$CH$6)))))</f>
        <v/>
      </c>
      <c r="CI44" s="797" t="str">
        <f>IF('ชื่อ-คะแนน'!$C43="","",IF('ชื่อ-คะแนน'!$D43="ออก","",IF('ชื่อ-คะแนน'!$D43="ย้าย","",IF('ชื่อ-คะแนน'!$D43="พัก","",IF($CI$6="?",$CI$6,$CI$6)))))</f>
        <v/>
      </c>
      <c r="CJ44" s="798" t="str">
        <f>IF('ชื่อ-คะแนน'!$C43="","",IF('ชื่อ-คะแนน'!$D43="ออก","",IF('ชื่อ-คะแนน'!$D43="ย้าย","",IF('ชื่อ-คะแนน'!$D43="พัก","",IF($CJ$6="?",$CJ$6,$CJ$6)))))</f>
        <v/>
      </c>
      <c r="CK44" s="799"/>
      <c r="CL44" s="796" t="str">
        <f>IF('ชื่อ-คะแนน'!$C43="","",IF('ชื่อ-คะแนน'!$D43="ออก","",IF('ชื่อ-คะแนน'!$D43="ย้าย","",IF('ชื่อ-คะแนน'!$D43="พัก","",IF($CL$6="?",$CL$6,$CL$6)))))</f>
        <v/>
      </c>
      <c r="CM44" s="797" t="str">
        <f>IF('ชื่อ-คะแนน'!$C43="","",IF('ชื่อ-คะแนน'!$D43="ออก","",IF('ชื่อ-คะแนน'!$D43="ย้าย","",IF('ชื่อ-คะแนน'!$D43="พัก","",IF($CM$6="?",$CM$6,$CM$6)))))</f>
        <v/>
      </c>
      <c r="CN44" s="797" t="str">
        <f>IF('ชื่อ-คะแนน'!$C43="","",IF('ชื่อ-คะแนน'!$D43="ออก","",IF('ชื่อ-คะแนน'!$D43="ย้าย","",IF('ชื่อ-คะแนน'!$D43="พัก","",IF($CN$6="?",$CN$6,$CN$6)))))</f>
        <v/>
      </c>
      <c r="CO44" s="797" t="str">
        <f>IF('ชื่อ-คะแนน'!$C43="","",IF('ชื่อ-คะแนน'!$D43="ออก","",IF('ชื่อ-คะแนน'!$D43="ย้าย","",IF('ชื่อ-คะแนน'!$D43="พัก","",IF($CO$6="?",$CO$6,$CO$6)))))</f>
        <v/>
      </c>
      <c r="CP44" s="798" t="str">
        <f>IF('ชื่อ-คะแนน'!$C43="","",IF('ชื่อ-คะแนน'!$D43="ออก","",IF('ชื่อ-คะแนน'!$D43="ย้าย","",IF('ชื่อ-คะแนน'!$D43="พัก","",IF($CP$6="?",$CP$6,$CP$6)))))</f>
        <v/>
      </c>
      <c r="CQ44" s="799"/>
      <c r="CR44" s="796" t="str">
        <f>IF('ชื่อ-คะแนน'!$C43="","",IF('ชื่อ-คะแนน'!$D43="ออก","",IF('ชื่อ-คะแนน'!$D43="ย้าย","",IF('ชื่อ-คะแนน'!$D43="พัก","",IF($CR$6="?",$CR$6,$CR$6)))))</f>
        <v/>
      </c>
      <c r="CS44" s="797" t="str">
        <f>IF('ชื่อ-คะแนน'!$C43="","",IF('ชื่อ-คะแนน'!$D43="ออก","",IF('ชื่อ-คะแนน'!$D43="ย้าย","",IF('ชื่อ-คะแนน'!$D43="พัก","",IF($CS$6="?",$CS$6,$CS$6)))))</f>
        <v/>
      </c>
      <c r="CT44" s="797" t="str">
        <f>IF('ชื่อ-คะแนน'!$C43="","",IF('ชื่อ-คะแนน'!$D43="ออก","",IF('ชื่อ-คะแนน'!$D43="ย้าย","",IF('ชื่อ-คะแนน'!$D43="พัก","",IF($CT$6="?",$CT$6,$CT$6)))))</f>
        <v/>
      </c>
      <c r="CU44" s="797" t="str">
        <f>IF('ชื่อ-คะแนน'!$C43="","",IF('ชื่อ-คะแนน'!$D43="ออก","",IF('ชื่อ-คะแนน'!$D43="ย้าย","",IF('ชื่อ-คะแนน'!$D43="พัก","",IF($CU$6="?",$CU$6,$CU$6)))))</f>
        <v/>
      </c>
      <c r="CV44" s="798" t="str">
        <f>IF('ชื่อ-คะแนน'!$C43="","",IF('ชื่อ-คะแนน'!$D43="ออก","",IF('ชื่อ-คะแนน'!$D43="ย้าย","",IF('ชื่อ-คะแนน'!$D43="พัก","",IF($CV$6="?",$CV$6,$CV$6)))))</f>
        <v/>
      </c>
      <c r="CW44" s="799"/>
      <c r="CX44" s="796" t="str">
        <f>IF('ชื่อ-คะแนน'!$C43="","",IF('ชื่อ-คะแนน'!$D43="ออก","",IF('ชื่อ-คะแนน'!$D43="ย้าย","",IF('ชื่อ-คะแนน'!$D43="พัก","",IF($CX$6="?",$CX$6,$CX$6)))))</f>
        <v/>
      </c>
      <c r="CY44" s="797" t="str">
        <f>IF('ชื่อ-คะแนน'!$C43="","",IF('ชื่อ-คะแนน'!$D43="ออก","",IF('ชื่อ-คะแนน'!$D43="ย้าย","",IF('ชื่อ-คะแนน'!$D43="พัก","",IF($CY$6="?",$CY$6,$CY$6)))))</f>
        <v/>
      </c>
      <c r="CZ44" s="797" t="str">
        <f>IF('ชื่อ-คะแนน'!$C43="","",IF('ชื่อ-คะแนน'!$D43="ออก","",IF('ชื่อ-คะแนน'!$D43="ย้าย","",IF('ชื่อ-คะแนน'!$D43="พัก","",IF($CZ$6="?",$CZ$6,$CZ$6)))))</f>
        <v/>
      </c>
      <c r="DA44" s="797" t="str">
        <f>IF('ชื่อ-คะแนน'!$C43="","",IF('ชื่อ-คะแนน'!$D43="ออก","",IF('ชื่อ-คะแนน'!$D43="ย้าย","",IF('ชื่อ-คะแนน'!$D43="พัก","",IF($DA$6="?",$DA$6,$DA$6)))))</f>
        <v/>
      </c>
      <c r="DB44" s="798" t="str">
        <f>IF('ชื่อ-คะแนน'!$C43="","",IF('ชื่อ-คะแนน'!$D43="ออก","",IF('ชื่อ-คะแนน'!$D43="ย้าย","",IF('ชื่อ-คะแนน'!$D43="พัก","",IF($DB$6="?",$DB$6,$DB$6)))))</f>
        <v/>
      </c>
      <c r="DC44" s="799"/>
      <c r="DD44" s="1419" t="str">
        <f>IF('ชื่อ-คะแนน'!$C43="","",IF('ชื่อ-คะแนน'!$D43="ออก","",IF('ชื่อ-คะแนน'!$D43="ย้าย","",IF('ชื่อ-คะแนน'!$D43="พัก","",IF($DD$6="?",$DD$6,$DD$6)))))</f>
        <v/>
      </c>
      <c r="DE44" s="1420" t="str">
        <f>IF('ชื่อ-คะแนน'!$C43="","",IF('ชื่อ-คะแนน'!$D43="ออก","",IF('ชื่อ-คะแนน'!$D43="ย้าย","",IF('ชื่อ-คะแนน'!$D43="พัก","",IF($DE$6="?",$DE$6,$DE$6)))))</f>
        <v/>
      </c>
      <c r="DF44" s="1420" t="str">
        <f>IF('ชื่อ-คะแนน'!$C43="","",IF('ชื่อ-คะแนน'!$D43="ออก","",IF('ชื่อ-คะแนน'!$D43="ย้าย","",IF('ชื่อ-คะแนน'!$D43="พัก","",IF($DF$6="?",$DF$6,$DF$6)))))</f>
        <v/>
      </c>
      <c r="DG44" s="1420" t="str">
        <f>IF('ชื่อ-คะแนน'!$C43="","",IF('ชื่อ-คะแนน'!$D43="ออก","",IF('ชื่อ-คะแนน'!$D43="ย้าย","",IF('ชื่อ-คะแนน'!$D43="พัก","",IF($DG$6="?",$DG$6,$DG$6)))))</f>
        <v/>
      </c>
      <c r="DH44" s="1421" t="str">
        <f>IF('ชื่อ-คะแนน'!$C43="","",IF('ชื่อ-คะแนน'!$D43="ออก","",IF('ชื่อ-คะแนน'!$D43="ย้าย","",IF('ชื่อ-คะแนน'!$D43="พัก","",IF($DH$6="?",$DH$6,$DH$6)))))</f>
        <v/>
      </c>
      <c r="DI44" s="799"/>
      <c r="DJ44" s="796" t="str">
        <f>IF('ชื่อ-คะแนน'!$C43="","",IF('ชื่อ-คะแนน'!$D43="ออก","",IF('ชื่อ-คะแนน'!$D43="ย้าย","",IF('ชื่อ-คะแนน'!$D43="พัก","",IF($DJ$6="?",$DJ$6,$DJ$6)))))</f>
        <v/>
      </c>
      <c r="DK44" s="797" t="str">
        <f>IF('ชื่อ-คะแนน'!$C43="","",IF('ชื่อ-คะแนน'!$D43="ออก","",IF('ชื่อ-คะแนน'!$D43="ย้าย","",IF('ชื่อ-คะแนน'!$D43="พัก","",IF($DK$6="?",$DK$6,$DK$6)))))</f>
        <v/>
      </c>
      <c r="DL44" s="797" t="str">
        <f>IF('ชื่อ-คะแนน'!$C43="","",IF('ชื่อ-คะแนน'!$D43="ออก","",IF('ชื่อ-คะแนน'!$D43="ย้าย","",IF('ชื่อ-คะแนน'!$D43="พัก","",IF($DL$6="?",$DL$6,$DL$6)))))</f>
        <v/>
      </c>
      <c r="DM44" s="797" t="str">
        <f>IF('ชื่อ-คะแนน'!$C43="","",IF('ชื่อ-คะแนน'!$D43="ออก","",IF('ชื่อ-คะแนน'!$D43="ย้าย","",IF('ชื่อ-คะแนน'!$D43="พัก","",IF($DM$6="?",$DM$6,$DM$6)))))</f>
        <v/>
      </c>
      <c r="DN44" s="798" t="str">
        <f>IF('ชื่อ-คะแนน'!$C43="","",IF('ชื่อ-คะแนน'!$D43="ออก","",IF('ชื่อ-คะแนน'!$D43="ย้าย","",IF('ชื่อ-คะแนน'!$D43="พัก","",IF($DN$6="?",$DN$6,$DN$6)))))</f>
        <v/>
      </c>
      <c r="DO44" s="799"/>
      <c r="DP44" s="800" t="str">
        <f>IF('ชื่อ-คะแนน'!$C43="","",IF('ชื่อ-คะแนน'!$D43="ออก","",IF('ชื่อ-คะแนน'!$D43="ย้าย","",IF('ชื่อ-คะแนน'!$D43="พัก","",IF($DP$6="?",$DP$6,$DP$6)))))</f>
        <v/>
      </c>
      <c r="DQ44" s="801" t="str">
        <f>IF('ชื่อ-คะแนน'!$C43="","",IF('ชื่อ-คะแนน'!$D43="ออก","",IF('ชื่อ-คะแนน'!$D43="ย้าย","",IF('ชื่อ-คะแนน'!$D43="พัก","",IF($DQ$6="?",$DQ$6,$DQ$6)))))</f>
        <v/>
      </c>
      <c r="DR44" s="801" t="str">
        <f>IF('ชื่อ-คะแนน'!$C43="","",IF('ชื่อ-คะแนน'!$D43="ออก","",IF('ชื่อ-คะแนน'!$D43="ย้าย","",IF('ชื่อ-คะแนน'!$D43="พัก","",IF($DR$6="?",$DR$6,$DR$6)))))</f>
        <v/>
      </c>
      <c r="DS44" s="801" t="str">
        <f>IF('ชื่อ-คะแนน'!$C43="","",IF('ชื่อ-คะแนน'!$D43="ออก","",IF('ชื่อ-คะแนน'!$D43="ย้าย","",IF('ชื่อ-คะแนน'!$D43="พัก","",IF($DS$6="?",$DS$6,$DS$6)))))</f>
        <v/>
      </c>
      <c r="DT44" s="802" t="str">
        <f>IF('ชื่อ-คะแนน'!$C43="","",IF('ชื่อ-คะแนน'!$D43="ออก","",IF('ชื่อ-คะแนน'!$D43="ย้าย","",IF('ชื่อ-คะแนน'!$D43="พัก","",IF($DT$6="?",$DT$6,$DT$6)))))</f>
        <v/>
      </c>
      <c r="DU44" s="799"/>
      <c r="DV44" s="796" t="str">
        <f>IF('ชื่อ-คะแนน'!$C43="","",IF('ชื่อ-คะแนน'!$D43="ออก","",IF('ชื่อ-คะแนน'!$D43="ย้าย","",IF('ชื่อ-คะแนน'!$D43="พัก","",IF($DV$6="?",$DV$6,$DV$6)))))</f>
        <v/>
      </c>
      <c r="DW44" s="797" t="str">
        <f>IF('ชื่อ-คะแนน'!$C43="","",IF('ชื่อ-คะแนน'!$D43="ออก","",IF('ชื่อ-คะแนน'!$D43="ย้าย","",IF('ชื่อ-คะแนน'!$D43="พัก","",IF($DW$6="?",$DW$6,$DW$6)))))</f>
        <v/>
      </c>
      <c r="DX44" s="797" t="str">
        <f>IF('ชื่อ-คะแนน'!$C43="","",IF('ชื่อ-คะแนน'!$D43="ออก","",IF('ชื่อ-คะแนน'!$D43="ย้าย","",IF('ชื่อ-คะแนน'!$D43="พัก","",IF($DX$6="?",$DX$6,$DX$6)))))</f>
        <v/>
      </c>
      <c r="DY44" s="797" t="str">
        <f>IF('ชื่อ-คะแนน'!$C43="","",IF('ชื่อ-คะแนน'!$D43="ออก","",IF('ชื่อ-คะแนน'!$D43="ย้าย","",IF('ชื่อ-คะแนน'!$D43="พัก","",IF($DY$6="?",$DY$6,$DY$6)))))</f>
        <v/>
      </c>
      <c r="DZ44" s="798" t="str">
        <f>IF('ชื่อ-คะแนน'!$C43="","",IF('ชื่อ-คะแนน'!$D43="ออก","",IF('ชื่อ-คะแนน'!$D43="ย้าย","",IF('ชื่อ-คะแนน'!$D43="พัก","",IF($DZ$6="?",$DZ$6,$DZ$6)))))</f>
        <v/>
      </c>
      <c r="EA44" s="799"/>
      <c r="EB44" s="796" t="str">
        <f>IF('ชื่อ-คะแนน'!$C43="","",IF('ชื่อ-คะแนน'!$D43="ออก","",IF('ชื่อ-คะแนน'!$D43="ย้าย","",IF('ชื่อ-คะแนน'!$D43="พัก","",IF($EB$6="?",$EB$6,$EB$6)))))</f>
        <v/>
      </c>
      <c r="EC44" s="797" t="str">
        <f>IF('ชื่อ-คะแนน'!$C43="","",IF('ชื่อ-คะแนน'!$D43="ออก","",IF('ชื่อ-คะแนน'!$D43="ย้าย","",IF('ชื่อ-คะแนน'!$D43="พัก","",IF($EC$6="?",$EC$6,$EC$6)))))</f>
        <v/>
      </c>
      <c r="ED44" s="797" t="str">
        <f>IF('ชื่อ-คะแนน'!$C43="","",IF('ชื่อ-คะแนน'!$D43="ออก","",IF('ชื่อ-คะแนน'!$D43="ย้าย","",IF('ชื่อ-คะแนน'!$D43="พัก","",IF($ED$6="?",$ED$6,$ED$6)))))</f>
        <v/>
      </c>
      <c r="EE44" s="797" t="str">
        <f>IF('ชื่อ-คะแนน'!$C43="","",IF('ชื่อ-คะแนน'!$D43="ออก","",IF('ชื่อ-คะแนน'!$D43="ย้าย","",IF('ชื่อ-คะแนน'!$D43="พัก","",IF($EE$6="?",$EE$6,$EE$6)))))</f>
        <v/>
      </c>
      <c r="EF44" s="798" t="str">
        <f>IF('ชื่อ-คะแนน'!$C43="","",IF('ชื่อ-คะแนน'!$D43="ออก","",IF('ชื่อ-คะแนน'!$D43="ย้าย","",IF('ชื่อ-คะแนน'!$D43="พัก","",IF($EF$6="?",$EF$6,$EF$6)))))</f>
        <v/>
      </c>
      <c r="EG44" s="803"/>
      <c r="EH44" s="804" t="str">
        <f>IF('ชื่อ-คะแนน'!C43="","",COUNTIF(E44:DZ44,"ป")+COUNTIF(E44:DZ44,"ล")+COUNTIF(E44:DZ44,"ข")+COUNTIF(E44:DZ44,"ร")+COUNTIF(E44:DZ44,"อ")+COUNTIF(E44:DZ44,"ก")+COUNTIF(E44:DZ44,"ฟ")+COUNTIF(E44:DZ44,"ด")+COUNTIF(E44:DZ44,"ย"))&amp;IF('ชื่อ-คะแนน'!C43="","","/")&amp;IF('ชื่อ-คะแนน'!C43="","",SUM($F$6:$DZ$6)-SUM(F44:DZ44))</f>
        <v/>
      </c>
      <c r="EI44" s="805" t="str">
        <f>IF('ชื่อ-คะแนน'!C43="","",COUNTIF(F44:EF44,"/")+SUM(F44:EF44))</f>
        <v/>
      </c>
      <c r="EJ44" s="758"/>
      <c r="EK44" s="778" t="str">
        <f>IF('ชื่อ-คะแนน'!C43="","",IF(EI44=0,"",IF(EI44&gt;$EI$3-$EI$4,"-",$EI$3-$EI$4-EI44)))</f>
        <v/>
      </c>
      <c r="EL44" s="760" t="str">
        <f>IF('ชื่อ-คะแนน'!C43="","",IF(EI44=0,"",(EI44/$EI$3)*100))</f>
        <v/>
      </c>
      <c r="EM44" s="792" t="str">
        <f t="shared" si="1"/>
        <v>-</v>
      </c>
      <c r="EN44" s="793" t="str">
        <f t="shared" si="2"/>
        <v>-</v>
      </c>
    </row>
    <row r="45" spans="1:144" s="141" customFormat="1" ht="18" customHeight="1" thickBot="1" x14ac:dyDescent="0.55000000000000004">
      <c r="A45" s="142" t="str">
        <f>'ชื่อ-คะแนน'!A44</f>
        <v/>
      </c>
      <c r="B45" s="822">
        <f>'ชื่อ-คะแนน'!B44</f>
        <v>0</v>
      </c>
      <c r="C45" s="1312">
        <f>'ชื่อ-คะแนน'!C44</f>
        <v>0</v>
      </c>
      <c r="D45" s="795" t="str">
        <f>'ชื่อ-คะแนน'!D44</f>
        <v/>
      </c>
      <c r="E45" s="781" t="str">
        <f>'ชื่อ-คะแนน'!E44</f>
        <v/>
      </c>
      <c r="F45" s="796" t="str">
        <f>IF('ชื่อ-คะแนน'!$C44="","",IF('ชื่อ-คะแนน'!$D44="ออก","",IF('ชื่อ-คะแนน'!$D44="ย้าย","",IF('ชื่อ-คะแนน'!$D44="พัก","",IF(F$6="?",F$6,F$6)))))</f>
        <v/>
      </c>
      <c r="G45" s="797" t="str">
        <f>IF('ชื่อ-คะแนน'!C44="","",IF('ชื่อ-คะแนน'!$D44="ออก","",IF('ชื่อ-คะแนน'!$D44="ย้าย","",IF('ชื่อ-คะแนน'!$D44="พัก","",IF(G$6="?",G$6,G$6)))))</f>
        <v/>
      </c>
      <c r="H45" s="797" t="str">
        <f>IF('ชื่อ-คะแนน'!C44="","",IF('ชื่อ-คะแนน'!$D44="ออก","",IF('ชื่อ-คะแนน'!$D44="ย้าย","",IF('ชื่อ-คะแนน'!$D44="พัก","",IF(H$6="?",H$6,H$6)))))</f>
        <v/>
      </c>
      <c r="I45" s="797" t="str">
        <f>IF('ชื่อ-คะแนน'!G44="","",IF('ชื่อ-คะแนน'!$D44="ออก","",IF('ชื่อ-คะแนน'!$D44="ย้าย","",IF('ชื่อ-คะแนน'!$D44="พัก","",IF(I$6="?",I$6,$I$6)))))</f>
        <v/>
      </c>
      <c r="J45" s="798" t="str">
        <f>IF('ชื่อ-คะแนน'!$C44="","",IF('ชื่อ-คะแนน'!$D44="ออก","",IF('ชื่อ-คะแนน'!$D44="ย้าย","",IF('ชื่อ-คะแนน'!$D44="พัก","",IF(J$6="?",J$6,J$6)))))</f>
        <v/>
      </c>
      <c r="K45" s="799"/>
      <c r="L45" s="796" t="str">
        <f>IF('ชื่อ-คะแนน'!$C44="","",IF('ชื่อ-คะแนน'!$D44="ออก","",IF('ชื่อ-คะแนน'!$D44="ย้าย","",IF('ชื่อ-คะแนน'!$D44="พัก","",IF(L$6="?",L$6,L$6)))))</f>
        <v/>
      </c>
      <c r="M45" s="797" t="str">
        <f>IF('ชื่อ-คะแนน'!$C44="","",IF('ชื่อ-คะแนน'!$D44="ออก","",IF('ชื่อ-คะแนน'!$D44="ย้าย","",IF('ชื่อ-คะแนน'!$D44="พัก","",IF(M$6="?",M$6,M$6)))))</f>
        <v/>
      </c>
      <c r="N45" s="797" t="str">
        <f>IF('ชื่อ-คะแนน'!$C44="","",IF('ชื่อ-คะแนน'!$D44="ออก","",IF('ชื่อ-คะแนน'!$D44="ย้าย","",IF('ชื่อ-คะแนน'!$D44="พัก","",IF(N$6="?",N$6,N$6)))))</f>
        <v/>
      </c>
      <c r="O45" s="797" t="str">
        <f>IF('ชื่อ-คะแนน'!$C44="","",IF('ชื่อ-คะแนน'!$D44="ออก","",IF('ชื่อ-คะแนน'!$D44="ย้าย","",IF('ชื่อ-คะแนน'!$D44="พัก","",IF(O$6="?",O$6,O$6)))))</f>
        <v/>
      </c>
      <c r="P45" s="798" t="str">
        <f>IF('ชื่อ-คะแนน'!$C44="","",IF('ชื่อ-คะแนน'!$D44="ออก","",IF('ชื่อ-คะแนน'!$D44="ย้าย","",IF('ชื่อ-คะแนน'!$D44="พัก","",IF(P$6="?",P$6,P$6)))))</f>
        <v/>
      </c>
      <c r="Q45" s="799"/>
      <c r="R45" s="796" t="str">
        <f>IF('ชื่อ-คะแนน'!$C44="","",IF('ชื่อ-คะแนน'!$D44="ออก","",IF('ชื่อ-คะแนน'!$D44="ย้าย","",IF('ชื่อ-คะแนน'!$D44="พัก","",IF(R$6="?",R$6,R$6)))))</f>
        <v/>
      </c>
      <c r="S45" s="797" t="str">
        <f>IF('ชื่อ-คะแนน'!$C44="","",IF('ชื่อ-คะแนน'!$D44="ออก","",IF('ชื่อ-คะแนน'!$D44="ย้าย","",IF('ชื่อ-คะแนน'!$D44="พัก","",IF(S$6="?",S$6,S$6)))))</f>
        <v/>
      </c>
      <c r="T45" s="797" t="str">
        <f>IF('ชื่อ-คะแนน'!$C44="","",IF('ชื่อ-คะแนน'!$D44="ออก","",IF('ชื่อ-คะแนน'!$D44="ย้าย","",IF('ชื่อ-คะแนน'!$D44="พัก","",IF(T$6="?",T$6,T$6)))))</f>
        <v/>
      </c>
      <c r="U45" s="797" t="str">
        <f>IF('ชื่อ-คะแนน'!$C44="","",IF('ชื่อ-คะแนน'!$D44="ออก","",IF('ชื่อ-คะแนน'!$D44="ย้าย","",IF('ชื่อ-คะแนน'!$D44="พัก","",IF(U$6="?",U$6,U$6)))))</f>
        <v/>
      </c>
      <c r="V45" s="798" t="str">
        <f>IF('ชื่อ-คะแนน'!$C44="","",IF('ชื่อ-คะแนน'!$D44="ออก","",IF('ชื่อ-คะแนน'!$D44="ย้าย","",IF('ชื่อ-คะแนน'!$D44="พัก","",IF(V$6="?",V$6,V$6)))))</f>
        <v/>
      </c>
      <c r="W45" s="799"/>
      <c r="X45" s="796" t="str">
        <f>IF('ชื่อ-คะแนน'!$C44="","",IF('ชื่อ-คะแนน'!$D44="ออก","",IF('ชื่อ-คะแนน'!$D44="ย้าย","",IF('ชื่อ-คะแนน'!$D44="พัก","",IF(X$6="?",X$6,X$6)))))</f>
        <v/>
      </c>
      <c r="Y45" s="797" t="str">
        <f>IF('ชื่อ-คะแนน'!$C44="","",IF('ชื่อ-คะแนน'!$D44="ออก","",IF('ชื่อ-คะแนน'!$D44="ย้าย","",IF('ชื่อ-คะแนน'!$D44="พัก","",IF(Y$6="?",Y$6,Y$6)))))</f>
        <v/>
      </c>
      <c r="Z45" s="797" t="str">
        <f>IF('ชื่อ-คะแนน'!$C44="","",IF('ชื่อ-คะแนน'!$D44="ออก","",IF('ชื่อ-คะแนน'!$D44="ย้าย","",IF('ชื่อ-คะแนน'!$D44="พัก","",IF(Z$6="?",Z$6,Z$6)))))</f>
        <v/>
      </c>
      <c r="AA45" s="797" t="str">
        <f>IF('ชื่อ-คะแนน'!$C44="","",IF('ชื่อ-คะแนน'!$D44="ออก","",IF('ชื่อ-คะแนน'!$D44="ย้าย","",IF('ชื่อ-คะแนน'!$D44="พัก","",IF(AA$6="?",AA$6,AA$6)))))</f>
        <v/>
      </c>
      <c r="AB45" s="798" t="str">
        <f>IF('ชื่อ-คะแนน'!$C44="","",IF('ชื่อ-คะแนน'!$D44="ออก","",IF('ชื่อ-คะแนน'!$D44="ย้าย","",IF('ชื่อ-คะแนน'!$D44="พัก","",IF(AB$6="?",AB$6,AB$6)))))</f>
        <v/>
      </c>
      <c r="AC45" s="799"/>
      <c r="AD45" s="796" t="str">
        <f>IF('ชื่อ-คะแนน'!$C44="","",IF('ชื่อ-คะแนน'!$D44="ออก","",IF('ชื่อ-คะแนน'!$D44="ย้าย","",IF('ชื่อ-คะแนน'!$D44="พัก","",IF(AD$6="?",AD$6,AD$6)))))</f>
        <v/>
      </c>
      <c r="AE45" s="797" t="str">
        <f>IF('ชื่อ-คะแนน'!$C44="","",IF('ชื่อ-คะแนน'!$D44="ออก","",IF('ชื่อ-คะแนน'!$D44="ย้าย","",IF('ชื่อ-คะแนน'!$D44="พัก","",IF(AE$6="?",AE$6,AE$6)))))</f>
        <v/>
      </c>
      <c r="AF45" s="797" t="str">
        <f>IF('ชื่อ-คะแนน'!$C44="","",IF('ชื่อ-คะแนน'!$D44="ออก","",IF('ชื่อ-คะแนน'!$D44="ย้าย","",IF('ชื่อ-คะแนน'!$D44="พัก","",IF(AF$6="?",AF$6,AF$6)))))</f>
        <v/>
      </c>
      <c r="AG45" s="797" t="str">
        <f>IF('ชื่อ-คะแนน'!$C44="","",IF('ชื่อ-คะแนน'!$D44="ออก","",IF('ชื่อ-คะแนน'!$D44="ย้าย","",IF('ชื่อ-คะแนน'!$D44="พัก","",IF($AG$6="?",$AG$6,$AG$6)))))</f>
        <v/>
      </c>
      <c r="AH45" s="798" t="str">
        <f>IF('ชื่อ-คะแนน'!$C44="","",IF('ชื่อ-คะแนน'!$D44="ออก","",IF('ชื่อ-คะแนน'!$D44="ย้าย","",IF('ชื่อ-คะแนน'!$D44="พัก","",IF($AH$6="?",$AH$6,$AH$6)))))</f>
        <v/>
      </c>
      <c r="AI45" s="799"/>
      <c r="AJ45" s="796" t="str">
        <f>IF('ชื่อ-คะแนน'!$C44="","",IF('ชื่อ-คะแนน'!$D44="ออก","",IF('ชื่อ-คะแนน'!$D44="ย้าย","",IF('ชื่อ-คะแนน'!$D44="พัก","",IF($AJ$6="?",$AJ$6,$AJ$6)))))</f>
        <v/>
      </c>
      <c r="AK45" s="797" t="str">
        <f>IF('ชื่อ-คะแนน'!$C44="","",IF('ชื่อ-คะแนน'!$D44="ออก","",IF('ชื่อ-คะแนน'!$D44="ย้าย","",IF('ชื่อ-คะแนน'!$D44="พัก","",IF($AK$6="?",$AK$6,$AK$6)))))</f>
        <v/>
      </c>
      <c r="AL45" s="797" t="str">
        <f>IF('ชื่อ-คะแนน'!$C44="","",IF('ชื่อ-คะแนน'!$D44="ออก","",IF('ชื่อ-คะแนน'!$D44="ย้าย","",IF('ชื่อ-คะแนน'!$D44="พัก","",IF($AL$6="?",$AL$6,$AL$6)))))</f>
        <v/>
      </c>
      <c r="AM45" s="797" t="str">
        <f>IF('ชื่อ-คะแนน'!$C44="","",IF('ชื่อ-คะแนน'!$D44="ออก","",IF('ชื่อ-คะแนน'!$D44="ย้าย","",IF('ชื่อ-คะแนน'!$D44="พัก","",IF($AM$6="?",$AM$6,$AM$6)))))</f>
        <v/>
      </c>
      <c r="AN45" s="798" t="str">
        <f>IF('ชื่อ-คะแนน'!$C44="","",IF('ชื่อ-คะแนน'!$D44="ออก","",IF('ชื่อ-คะแนน'!$D44="ย้าย","",IF('ชื่อ-คะแนน'!$D44="พัก","",IF($AN$6="?",$AN$6,$AN$6)))))</f>
        <v/>
      </c>
      <c r="AO45" s="799"/>
      <c r="AP45" s="796" t="str">
        <f>IF('ชื่อ-คะแนน'!$C44="","",IF('ชื่อ-คะแนน'!$D44="ออก","",IF('ชื่อ-คะแนน'!$D44="ย้าย","",IF('ชื่อ-คะแนน'!$D44="พัก","",IF($AP$6="?",$AP$6,$AP$6)))))</f>
        <v/>
      </c>
      <c r="AQ45" s="797" t="str">
        <f>IF('ชื่อ-คะแนน'!$C44="","",IF('ชื่อ-คะแนน'!$D44="ออก","",IF('ชื่อ-คะแนน'!$D44="ย้าย","",IF('ชื่อ-คะแนน'!$D44="พัก","",IF($AQ$6="?",$AQ$6,$AQ$6)))))</f>
        <v/>
      </c>
      <c r="AR45" s="797" t="str">
        <f>IF('ชื่อ-คะแนน'!$C44="","",IF('ชื่อ-คะแนน'!$D44="ออก","",IF('ชื่อ-คะแนน'!$D44="ย้าย","",IF('ชื่อ-คะแนน'!$D44="พัก","",IF($AR$6="?",$AR$6,$AR$6)))))</f>
        <v/>
      </c>
      <c r="AS45" s="797" t="str">
        <f>IF('ชื่อ-คะแนน'!$C44="","",IF('ชื่อ-คะแนน'!$D44="ออก","",IF('ชื่อ-คะแนน'!$D44="ย้าย","",IF('ชื่อ-คะแนน'!$D44="พัก","",IF($AS$6="?",$AS$6,$AS$6)))))</f>
        <v/>
      </c>
      <c r="AT45" s="798" t="str">
        <f>IF('ชื่อ-คะแนน'!$C44="","",IF('ชื่อ-คะแนน'!$D44="ออก","",IF('ชื่อ-คะแนน'!$D44="ย้าย","",IF('ชื่อ-คะแนน'!$D44="พัก","",IF($AT$6="?",$AT$6,$AT$6)))))</f>
        <v/>
      </c>
      <c r="AU45" s="799"/>
      <c r="AV45" s="796" t="str">
        <f>IF('ชื่อ-คะแนน'!$C44="","",IF('ชื่อ-คะแนน'!$D44="ออก","",IF('ชื่อ-คะแนน'!$D44="ย้าย","",IF('ชื่อ-คะแนน'!$D44="พัก","",IF($AV$6="?",$AV$6,$AV$6)))))</f>
        <v/>
      </c>
      <c r="AW45" s="797" t="str">
        <f>IF('ชื่อ-คะแนน'!$C44="","",IF('ชื่อ-คะแนน'!$D44="ออก","",IF('ชื่อ-คะแนน'!$D44="ย้าย","",IF('ชื่อ-คะแนน'!$D44="พัก","",IF($AW$6="?",$AW$6,$AW$6)))))</f>
        <v/>
      </c>
      <c r="AX45" s="797" t="str">
        <f>IF('ชื่อ-คะแนน'!$C44="","",IF('ชื่อ-คะแนน'!$D44="ออก","",IF('ชื่อ-คะแนน'!$D44="ย้าย","",IF('ชื่อ-คะแนน'!$D44="พัก","",IF($AX$6="?",$AX$6,$AX$6)))))</f>
        <v/>
      </c>
      <c r="AY45" s="797" t="str">
        <f>IF('ชื่อ-คะแนน'!$C44="","",IF('ชื่อ-คะแนน'!$D44="ออก","",IF('ชื่อ-คะแนน'!$D44="ย้าย","",IF('ชื่อ-คะแนน'!$D44="พัก","",IF($AY$6="?",$AY$6,$AY$6)))))</f>
        <v/>
      </c>
      <c r="AZ45" s="798" t="str">
        <f>IF('ชื่อ-คะแนน'!$C44="","",IF('ชื่อ-คะแนน'!$D44="ออก","",IF('ชื่อ-คะแนน'!$D44="ย้าย","",IF('ชื่อ-คะแนน'!$D44="พัก","",IF($AZ$6="?",$AZ$6,$AZ$6)))))</f>
        <v/>
      </c>
      <c r="BA45" s="799"/>
      <c r="BB45" s="1419" t="str">
        <f>IF('ชื่อ-คะแนน'!$C44="","",IF('ชื่อ-คะแนน'!$D44="ออก","",IF('ชื่อ-คะแนน'!$D44="ย้าย","",IF('ชื่อ-คะแนน'!$D44="พัก","",IF($BB$6="?",$BB$6,$BB$6)))))</f>
        <v/>
      </c>
      <c r="BC45" s="1420" t="str">
        <f>IF('ชื่อ-คะแนน'!$C44="","",IF('ชื่อ-คะแนน'!$D44="ออก","",IF('ชื่อ-คะแนน'!$D44="ย้าย","",IF('ชื่อ-คะแนน'!$D44="พัก","",IF($BC$6="?",$BC$6,$BC$6)))))</f>
        <v/>
      </c>
      <c r="BD45" s="1420" t="str">
        <f>IF('ชื่อ-คะแนน'!$C44="","",IF('ชื่อ-คะแนน'!$D44="ออก","",IF('ชื่อ-คะแนน'!$D44="ย้าย","",IF('ชื่อ-คะแนน'!$D44="พัก","",IF($BD$6="?",$BD$6,$BD$6)))))</f>
        <v/>
      </c>
      <c r="BE45" s="1420" t="str">
        <f>IF('ชื่อ-คะแนน'!$C44="","",IF('ชื่อ-คะแนน'!$D44="ออก","",IF('ชื่อ-คะแนน'!$D44="ย้าย","",IF('ชื่อ-คะแนน'!$D44="พัก","",IF($BE$6="?",$BE$6,$BE$6)))))</f>
        <v/>
      </c>
      <c r="BF45" s="1421" t="str">
        <f>IF('ชื่อ-คะแนน'!$C44="","",IF('ชื่อ-คะแนน'!$D44="ออก","",IF('ชื่อ-คะแนน'!$D44="ย้าย","",IF('ชื่อ-คะแนน'!$D44="พัก","",IF($BF$6="?",$BF$6,$BF$6)))))</f>
        <v/>
      </c>
      <c r="BG45" s="799"/>
      <c r="BH45" s="800" t="str">
        <f>IF('ชื่อ-คะแนน'!$C44="","",IF('ชื่อ-คะแนน'!$D44="ออก","",IF('ชื่อ-คะแนน'!$D44="ย้าย","",IF('ชื่อ-คะแนน'!$D44="พัก","",IF($BH$6="?",$BH$6,$BH$6)))))</f>
        <v/>
      </c>
      <c r="BI45" s="801" t="str">
        <f>IF('ชื่อ-คะแนน'!$C44="","",IF('ชื่อ-คะแนน'!$D44="ออก","",IF('ชื่อ-คะแนน'!$D44="ย้าย","",IF('ชื่อ-คะแนน'!$D44="พัก","",IF($BI$6="?",$BI$6,$BI$6)))))</f>
        <v/>
      </c>
      <c r="BJ45" s="801" t="str">
        <f>IF('ชื่อ-คะแนน'!$C44="","",IF('ชื่อ-คะแนน'!$D44="ออก","",IF('ชื่อ-คะแนน'!$D44="ย้าย","",IF('ชื่อ-คะแนน'!$D44="พัก","",IF($BJ$6="?",$BJ$6,$BJ$6)))))</f>
        <v/>
      </c>
      <c r="BK45" s="801" t="str">
        <f>IF('ชื่อ-คะแนน'!$C44="","",IF('ชื่อ-คะแนน'!$D44="ออก","",IF('ชื่อ-คะแนน'!$D44="ย้าย","",IF('ชื่อ-คะแนน'!$D44="พัก","",IF($BK$6="?",$BK$6,$BK$6)))))</f>
        <v/>
      </c>
      <c r="BL45" s="802" t="str">
        <f>IF('ชื่อ-คะแนน'!$C44="","",IF('ชื่อ-คะแนน'!$D44="ออก","",IF('ชื่อ-คะแนน'!$D44="ย้าย","",IF('ชื่อ-คะแนน'!$D44="พัก","",IF($BL$6="?",$BL$6,$BL$6)))))</f>
        <v/>
      </c>
      <c r="BM45" s="799"/>
      <c r="BN45" s="796" t="str">
        <f>IF('ชื่อ-คะแนน'!$C44="","",IF('ชื่อ-คะแนน'!$D44="ออก","",IF('ชื่อ-คะแนน'!$D44="ย้าย","",IF('ชื่อ-คะแนน'!$D44="พัก","",IF($BN$6="?",$BN$6,$BN$6)))))</f>
        <v/>
      </c>
      <c r="BO45" s="797" t="str">
        <f>IF('ชื่อ-คะแนน'!$C44="","",IF('ชื่อ-คะแนน'!$D44="ออก","",IF('ชื่อ-คะแนน'!$D44="ย้าย","",IF('ชื่อ-คะแนน'!$D44="พัก","",IF($BO$6="?",$BO$6,$BO$6)))))</f>
        <v/>
      </c>
      <c r="BP45" s="797" t="str">
        <f>IF('ชื่อ-คะแนน'!$C44="","",IF('ชื่อ-คะแนน'!$D44="ออก","",IF('ชื่อ-คะแนน'!$D44="ย้าย","",IF('ชื่อ-คะแนน'!$D44="พัก","",IF($BP$6="?",$BP$6,$BP$6)))))</f>
        <v/>
      </c>
      <c r="BQ45" s="797" t="str">
        <f>IF('ชื่อ-คะแนน'!$C44="","",IF('ชื่อ-คะแนน'!$D44="ออก","",IF('ชื่อ-คะแนน'!$D44="ย้าย","",IF('ชื่อ-คะแนน'!$D44="พัก","",IF($BQ$6="?",$BQ$6,$BQ$6)))))</f>
        <v/>
      </c>
      <c r="BR45" s="798" t="str">
        <f>IF('ชื่อ-คะแนน'!$C44="","",IF('ชื่อ-คะแนน'!$D44="ออก","",IF('ชื่อ-คะแนน'!$D44="ย้าย","",IF('ชื่อ-คะแนน'!$D44="พัก","",IF($BR$6="?",$BR$6,$BR$6)))))</f>
        <v/>
      </c>
      <c r="BS45" s="799"/>
      <c r="BT45" s="796" t="str">
        <f>IF('ชื่อ-คะแนน'!$C44="","",IF('ชื่อ-คะแนน'!$D44="ออก","",IF('ชื่อ-คะแนน'!$D44="ย้าย","",IF('ชื่อ-คะแนน'!$D44="พัก","",IF($BT$6="?",$BT$6,$BT$6)))))</f>
        <v/>
      </c>
      <c r="BU45" s="797" t="str">
        <f>IF('ชื่อ-คะแนน'!$C44="","",IF('ชื่อ-คะแนน'!$D44="ออก","",IF('ชื่อ-คะแนน'!$D44="ย้าย","",IF('ชื่อ-คะแนน'!$D44="พัก","",IF($BU$6="?",$BU$6,$BU$6)))))</f>
        <v/>
      </c>
      <c r="BV45" s="797" t="str">
        <f>IF('ชื่อ-คะแนน'!$C44="","",IF('ชื่อ-คะแนน'!$D44="ออก","",IF('ชื่อ-คะแนน'!$D44="ย้าย","",IF('ชื่อ-คะแนน'!$D44="พัก","",IF($BV$6="?",$BV$6,$BV$6)))))</f>
        <v/>
      </c>
      <c r="BW45" s="797" t="str">
        <f>IF('ชื่อ-คะแนน'!$C44="","",IF('ชื่อ-คะแนน'!$D44="ออก","",IF('ชื่อ-คะแนน'!$D44="ย้าย","",IF('ชื่อ-คะแนน'!$D44="พัก","",IF($BW$6="?",$BW$6,$BW$6)))))</f>
        <v/>
      </c>
      <c r="BX45" s="798" t="str">
        <f>IF('ชื่อ-คะแนน'!$C44="","",IF('ชื่อ-คะแนน'!$D44="ออก","",IF('ชื่อ-คะแนน'!$D44="ย้าย","",IF('ชื่อ-คะแนน'!$D44="พัก","",IF($BX$6="?",$BX$6,$BX$6)))))</f>
        <v/>
      </c>
      <c r="BY45" s="799"/>
      <c r="BZ45" s="796" t="str">
        <f>IF('ชื่อ-คะแนน'!$C44="","",IF('ชื่อ-คะแนน'!$D44="ออก","",IF('ชื่อ-คะแนน'!$D44="ย้าย","",IF('ชื่อ-คะแนน'!$D44="พัก","",IF($BZ$6="?",$BZ$6,$BZ$6)))))</f>
        <v/>
      </c>
      <c r="CA45" s="797" t="str">
        <f>IF('ชื่อ-คะแนน'!$C44="","",IF('ชื่อ-คะแนน'!$D44="ออก","",IF('ชื่อ-คะแนน'!$D44="ย้าย","",IF('ชื่อ-คะแนน'!$D44="พัก","",IF($CA$6="?",$CA$6,$CA$6)))))</f>
        <v/>
      </c>
      <c r="CB45" s="797" t="str">
        <f>IF('ชื่อ-คะแนน'!$C44="","",IF('ชื่อ-คะแนน'!$D44="ออก","",IF('ชื่อ-คะแนน'!$D44="ย้าย","",IF('ชื่อ-คะแนน'!$D44="พัก","",IF($CB$6="?",$CB$6,$CB$6)))))</f>
        <v/>
      </c>
      <c r="CC45" s="797" t="str">
        <f>IF('ชื่อ-คะแนน'!$C44="","",IF('ชื่อ-คะแนน'!$D44="ออก","",IF('ชื่อ-คะแนน'!$D44="ย้าย","",IF('ชื่อ-คะแนน'!$D44="พัก","",IF($CC$6="?",$CC$6,$CC$6)))))</f>
        <v/>
      </c>
      <c r="CD45" s="798" t="str">
        <f>IF('ชื่อ-คะแนน'!$C44="","",IF('ชื่อ-คะแนน'!$D44="ออก","",IF('ชื่อ-คะแนน'!$D44="ย้าย","",IF('ชื่อ-คะแนน'!$D44="พัก","",IF($CD$6="?",$CD$6,$CD$6)))))</f>
        <v/>
      </c>
      <c r="CE45" s="799"/>
      <c r="CF45" s="796" t="str">
        <f>IF('ชื่อ-คะแนน'!$C44="","",IF('ชื่อ-คะแนน'!$D44="ออก","",IF('ชื่อ-คะแนน'!$D44="ย้าย","",IF('ชื่อ-คะแนน'!$D44="พัก","",IF($CF$6="?",$CF$6,$CF$6)))))</f>
        <v/>
      </c>
      <c r="CG45" s="797" t="str">
        <f>IF('ชื่อ-คะแนน'!$C44="","",IF('ชื่อ-คะแนน'!$D44="ออก","",IF('ชื่อ-คะแนน'!$D44="ย้าย","",IF('ชื่อ-คะแนน'!$D44="พัก","",IF($CG$6="?",$CG$6,$CG$6)))))</f>
        <v/>
      </c>
      <c r="CH45" s="797" t="str">
        <f>IF('ชื่อ-คะแนน'!$C44="","",IF('ชื่อ-คะแนน'!$D44="ออก","",IF('ชื่อ-คะแนน'!$D44="ย้าย","",IF('ชื่อ-คะแนน'!$D44="พัก","",IF($CH$6="?",$CH$6,$CH$6)))))</f>
        <v/>
      </c>
      <c r="CI45" s="797" t="str">
        <f>IF('ชื่อ-คะแนน'!$C44="","",IF('ชื่อ-คะแนน'!$D44="ออก","",IF('ชื่อ-คะแนน'!$D44="ย้าย","",IF('ชื่อ-คะแนน'!$D44="พัก","",IF($CI$6="?",$CI$6,$CI$6)))))</f>
        <v/>
      </c>
      <c r="CJ45" s="798" t="str">
        <f>IF('ชื่อ-คะแนน'!$C44="","",IF('ชื่อ-คะแนน'!$D44="ออก","",IF('ชื่อ-คะแนน'!$D44="ย้าย","",IF('ชื่อ-คะแนน'!$D44="พัก","",IF($CJ$6="?",$CJ$6,$CJ$6)))))</f>
        <v/>
      </c>
      <c r="CK45" s="799"/>
      <c r="CL45" s="796" t="str">
        <f>IF('ชื่อ-คะแนน'!$C44="","",IF('ชื่อ-คะแนน'!$D44="ออก","",IF('ชื่อ-คะแนน'!$D44="ย้าย","",IF('ชื่อ-คะแนน'!$D44="พัก","",IF($CL$6="?",$CL$6,$CL$6)))))</f>
        <v/>
      </c>
      <c r="CM45" s="797" t="str">
        <f>IF('ชื่อ-คะแนน'!$C44="","",IF('ชื่อ-คะแนน'!$D44="ออก","",IF('ชื่อ-คะแนน'!$D44="ย้าย","",IF('ชื่อ-คะแนน'!$D44="พัก","",IF($CM$6="?",$CM$6,$CM$6)))))</f>
        <v/>
      </c>
      <c r="CN45" s="797" t="str">
        <f>IF('ชื่อ-คะแนน'!$C44="","",IF('ชื่อ-คะแนน'!$D44="ออก","",IF('ชื่อ-คะแนน'!$D44="ย้าย","",IF('ชื่อ-คะแนน'!$D44="พัก","",IF($CN$6="?",$CN$6,$CN$6)))))</f>
        <v/>
      </c>
      <c r="CO45" s="797" t="str">
        <f>IF('ชื่อ-คะแนน'!$C44="","",IF('ชื่อ-คะแนน'!$D44="ออก","",IF('ชื่อ-คะแนน'!$D44="ย้าย","",IF('ชื่อ-คะแนน'!$D44="พัก","",IF($CO$6="?",$CO$6,$CO$6)))))</f>
        <v/>
      </c>
      <c r="CP45" s="798" t="str">
        <f>IF('ชื่อ-คะแนน'!$C44="","",IF('ชื่อ-คะแนน'!$D44="ออก","",IF('ชื่อ-คะแนน'!$D44="ย้าย","",IF('ชื่อ-คะแนน'!$D44="พัก","",IF($CP$6="?",$CP$6,$CP$6)))))</f>
        <v/>
      </c>
      <c r="CQ45" s="799"/>
      <c r="CR45" s="796" t="str">
        <f>IF('ชื่อ-คะแนน'!$C44="","",IF('ชื่อ-คะแนน'!$D44="ออก","",IF('ชื่อ-คะแนน'!$D44="ย้าย","",IF('ชื่อ-คะแนน'!$D44="พัก","",IF($CR$6="?",$CR$6,$CR$6)))))</f>
        <v/>
      </c>
      <c r="CS45" s="797" t="str">
        <f>IF('ชื่อ-คะแนน'!$C44="","",IF('ชื่อ-คะแนน'!$D44="ออก","",IF('ชื่อ-คะแนน'!$D44="ย้าย","",IF('ชื่อ-คะแนน'!$D44="พัก","",IF($CS$6="?",$CS$6,$CS$6)))))</f>
        <v/>
      </c>
      <c r="CT45" s="797" t="str">
        <f>IF('ชื่อ-คะแนน'!$C44="","",IF('ชื่อ-คะแนน'!$D44="ออก","",IF('ชื่อ-คะแนน'!$D44="ย้าย","",IF('ชื่อ-คะแนน'!$D44="พัก","",IF($CT$6="?",$CT$6,$CT$6)))))</f>
        <v/>
      </c>
      <c r="CU45" s="797" t="str">
        <f>IF('ชื่อ-คะแนน'!$C44="","",IF('ชื่อ-คะแนน'!$D44="ออก","",IF('ชื่อ-คะแนน'!$D44="ย้าย","",IF('ชื่อ-คะแนน'!$D44="พัก","",IF($CU$6="?",$CU$6,$CU$6)))))</f>
        <v/>
      </c>
      <c r="CV45" s="798" t="str">
        <f>IF('ชื่อ-คะแนน'!$C44="","",IF('ชื่อ-คะแนน'!$D44="ออก","",IF('ชื่อ-คะแนน'!$D44="ย้าย","",IF('ชื่อ-คะแนน'!$D44="พัก","",IF($CV$6="?",$CV$6,$CV$6)))))</f>
        <v/>
      </c>
      <c r="CW45" s="799"/>
      <c r="CX45" s="796" t="str">
        <f>IF('ชื่อ-คะแนน'!$C44="","",IF('ชื่อ-คะแนน'!$D44="ออก","",IF('ชื่อ-คะแนน'!$D44="ย้าย","",IF('ชื่อ-คะแนน'!$D44="พัก","",IF($CX$6="?",$CX$6,$CX$6)))))</f>
        <v/>
      </c>
      <c r="CY45" s="797" t="str">
        <f>IF('ชื่อ-คะแนน'!$C44="","",IF('ชื่อ-คะแนน'!$D44="ออก","",IF('ชื่อ-คะแนน'!$D44="ย้าย","",IF('ชื่อ-คะแนน'!$D44="พัก","",IF($CY$6="?",$CY$6,$CY$6)))))</f>
        <v/>
      </c>
      <c r="CZ45" s="797" t="str">
        <f>IF('ชื่อ-คะแนน'!$C44="","",IF('ชื่อ-คะแนน'!$D44="ออก","",IF('ชื่อ-คะแนน'!$D44="ย้าย","",IF('ชื่อ-คะแนน'!$D44="พัก","",IF($CZ$6="?",$CZ$6,$CZ$6)))))</f>
        <v/>
      </c>
      <c r="DA45" s="797" t="str">
        <f>IF('ชื่อ-คะแนน'!$C44="","",IF('ชื่อ-คะแนน'!$D44="ออก","",IF('ชื่อ-คะแนน'!$D44="ย้าย","",IF('ชื่อ-คะแนน'!$D44="พัก","",IF($DA$6="?",$DA$6,$DA$6)))))</f>
        <v/>
      </c>
      <c r="DB45" s="798" t="str">
        <f>IF('ชื่อ-คะแนน'!$C44="","",IF('ชื่อ-คะแนน'!$D44="ออก","",IF('ชื่อ-คะแนน'!$D44="ย้าย","",IF('ชื่อ-คะแนน'!$D44="พัก","",IF($DB$6="?",$DB$6,$DB$6)))))</f>
        <v/>
      </c>
      <c r="DC45" s="799"/>
      <c r="DD45" s="1419" t="str">
        <f>IF('ชื่อ-คะแนน'!$C44="","",IF('ชื่อ-คะแนน'!$D44="ออก","",IF('ชื่อ-คะแนน'!$D44="ย้าย","",IF('ชื่อ-คะแนน'!$D44="พัก","",IF($DD$6="?",$DD$6,$DD$6)))))</f>
        <v/>
      </c>
      <c r="DE45" s="1420" t="str">
        <f>IF('ชื่อ-คะแนน'!$C44="","",IF('ชื่อ-คะแนน'!$D44="ออก","",IF('ชื่อ-คะแนน'!$D44="ย้าย","",IF('ชื่อ-คะแนน'!$D44="พัก","",IF($DE$6="?",$DE$6,$DE$6)))))</f>
        <v/>
      </c>
      <c r="DF45" s="1420" t="str">
        <f>IF('ชื่อ-คะแนน'!$C44="","",IF('ชื่อ-คะแนน'!$D44="ออก","",IF('ชื่อ-คะแนน'!$D44="ย้าย","",IF('ชื่อ-คะแนน'!$D44="พัก","",IF($DF$6="?",$DF$6,$DF$6)))))</f>
        <v/>
      </c>
      <c r="DG45" s="1420" t="str">
        <f>IF('ชื่อ-คะแนน'!$C44="","",IF('ชื่อ-คะแนน'!$D44="ออก","",IF('ชื่อ-คะแนน'!$D44="ย้าย","",IF('ชื่อ-คะแนน'!$D44="พัก","",IF($DG$6="?",$DG$6,$DG$6)))))</f>
        <v/>
      </c>
      <c r="DH45" s="1421" t="str">
        <f>IF('ชื่อ-คะแนน'!$C44="","",IF('ชื่อ-คะแนน'!$D44="ออก","",IF('ชื่อ-คะแนน'!$D44="ย้าย","",IF('ชื่อ-คะแนน'!$D44="พัก","",IF($DH$6="?",$DH$6,$DH$6)))))</f>
        <v/>
      </c>
      <c r="DI45" s="799"/>
      <c r="DJ45" s="796" t="str">
        <f>IF('ชื่อ-คะแนน'!$C44="","",IF('ชื่อ-คะแนน'!$D44="ออก","",IF('ชื่อ-คะแนน'!$D44="ย้าย","",IF('ชื่อ-คะแนน'!$D44="พัก","",IF($DJ$6="?",$DJ$6,$DJ$6)))))</f>
        <v/>
      </c>
      <c r="DK45" s="797" t="str">
        <f>IF('ชื่อ-คะแนน'!$C44="","",IF('ชื่อ-คะแนน'!$D44="ออก","",IF('ชื่อ-คะแนน'!$D44="ย้าย","",IF('ชื่อ-คะแนน'!$D44="พัก","",IF($DK$6="?",$DK$6,$DK$6)))))</f>
        <v/>
      </c>
      <c r="DL45" s="797" t="str">
        <f>IF('ชื่อ-คะแนน'!$C44="","",IF('ชื่อ-คะแนน'!$D44="ออก","",IF('ชื่อ-คะแนน'!$D44="ย้าย","",IF('ชื่อ-คะแนน'!$D44="พัก","",IF($DL$6="?",$DL$6,$DL$6)))))</f>
        <v/>
      </c>
      <c r="DM45" s="797" t="str">
        <f>IF('ชื่อ-คะแนน'!$C44="","",IF('ชื่อ-คะแนน'!$D44="ออก","",IF('ชื่อ-คะแนน'!$D44="ย้าย","",IF('ชื่อ-คะแนน'!$D44="พัก","",IF($DM$6="?",$DM$6,$DM$6)))))</f>
        <v/>
      </c>
      <c r="DN45" s="798" t="str">
        <f>IF('ชื่อ-คะแนน'!$C44="","",IF('ชื่อ-คะแนน'!$D44="ออก","",IF('ชื่อ-คะแนน'!$D44="ย้าย","",IF('ชื่อ-คะแนน'!$D44="พัก","",IF($DN$6="?",$DN$6,$DN$6)))))</f>
        <v/>
      </c>
      <c r="DO45" s="799"/>
      <c r="DP45" s="800" t="str">
        <f>IF('ชื่อ-คะแนน'!$C44="","",IF('ชื่อ-คะแนน'!$D44="ออก","",IF('ชื่อ-คะแนน'!$D44="ย้าย","",IF('ชื่อ-คะแนน'!$D44="พัก","",IF($DP$6="?",$DP$6,$DP$6)))))</f>
        <v/>
      </c>
      <c r="DQ45" s="801" t="str">
        <f>IF('ชื่อ-คะแนน'!$C44="","",IF('ชื่อ-คะแนน'!$D44="ออก","",IF('ชื่อ-คะแนน'!$D44="ย้าย","",IF('ชื่อ-คะแนน'!$D44="พัก","",IF($DQ$6="?",$DQ$6,$DQ$6)))))</f>
        <v/>
      </c>
      <c r="DR45" s="801" t="str">
        <f>IF('ชื่อ-คะแนน'!$C44="","",IF('ชื่อ-คะแนน'!$D44="ออก","",IF('ชื่อ-คะแนน'!$D44="ย้าย","",IF('ชื่อ-คะแนน'!$D44="พัก","",IF($DR$6="?",$DR$6,$DR$6)))))</f>
        <v/>
      </c>
      <c r="DS45" s="801" t="str">
        <f>IF('ชื่อ-คะแนน'!$C44="","",IF('ชื่อ-คะแนน'!$D44="ออก","",IF('ชื่อ-คะแนน'!$D44="ย้าย","",IF('ชื่อ-คะแนน'!$D44="พัก","",IF($DS$6="?",$DS$6,$DS$6)))))</f>
        <v/>
      </c>
      <c r="DT45" s="802" t="str">
        <f>IF('ชื่อ-คะแนน'!$C44="","",IF('ชื่อ-คะแนน'!$D44="ออก","",IF('ชื่อ-คะแนน'!$D44="ย้าย","",IF('ชื่อ-คะแนน'!$D44="พัก","",IF($DT$6="?",$DT$6,$DT$6)))))</f>
        <v/>
      </c>
      <c r="DU45" s="799"/>
      <c r="DV45" s="796" t="str">
        <f>IF('ชื่อ-คะแนน'!$C44="","",IF('ชื่อ-คะแนน'!$D44="ออก","",IF('ชื่อ-คะแนน'!$D44="ย้าย","",IF('ชื่อ-คะแนน'!$D44="พัก","",IF($DV$6="?",$DV$6,$DV$6)))))</f>
        <v/>
      </c>
      <c r="DW45" s="797" t="str">
        <f>IF('ชื่อ-คะแนน'!$C44="","",IF('ชื่อ-คะแนน'!$D44="ออก","",IF('ชื่อ-คะแนน'!$D44="ย้าย","",IF('ชื่อ-คะแนน'!$D44="พัก","",IF($DW$6="?",$DW$6,$DW$6)))))</f>
        <v/>
      </c>
      <c r="DX45" s="797" t="str">
        <f>IF('ชื่อ-คะแนน'!$C44="","",IF('ชื่อ-คะแนน'!$D44="ออก","",IF('ชื่อ-คะแนน'!$D44="ย้าย","",IF('ชื่อ-คะแนน'!$D44="พัก","",IF($DX$6="?",$DX$6,$DX$6)))))</f>
        <v/>
      </c>
      <c r="DY45" s="797" t="str">
        <f>IF('ชื่อ-คะแนน'!$C44="","",IF('ชื่อ-คะแนน'!$D44="ออก","",IF('ชื่อ-คะแนน'!$D44="ย้าย","",IF('ชื่อ-คะแนน'!$D44="พัก","",IF($DY$6="?",$DY$6,$DY$6)))))</f>
        <v/>
      </c>
      <c r="DZ45" s="798" t="str">
        <f>IF('ชื่อ-คะแนน'!$C44="","",IF('ชื่อ-คะแนน'!$D44="ออก","",IF('ชื่อ-คะแนน'!$D44="ย้าย","",IF('ชื่อ-คะแนน'!$D44="พัก","",IF($DZ$6="?",$DZ$6,$DZ$6)))))</f>
        <v/>
      </c>
      <c r="EA45" s="799"/>
      <c r="EB45" s="796" t="str">
        <f>IF('ชื่อ-คะแนน'!$C44="","",IF('ชื่อ-คะแนน'!$D44="ออก","",IF('ชื่อ-คะแนน'!$D44="ย้าย","",IF('ชื่อ-คะแนน'!$D44="พัก","",IF($EB$6="?",$EB$6,$EB$6)))))</f>
        <v/>
      </c>
      <c r="EC45" s="797" t="str">
        <f>IF('ชื่อ-คะแนน'!$C44="","",IF('ชื่อ-คะแนน'!$D44="ออก","",IF('ชื่อ-คะแนน'!$D44="ย้าย","",IF('ชื่อ-คะแนน'!$D44="พัก","",IF($EC$6="?",$EC$6,$EC$6)))))</f>
        <v/>
      </c>
      <c r="ED45" s="797" t="str">
        <f>IF('ชื่อ-คะแนน'!$C44="","",IF('ชื่อ-คะแนน'!$D44="ออก","",IF('ชื่อ-คะแนน'!$D44="ย้าย","",IF('ชื่อ-คะแนน'!$D44="พัก","",IF($ED$6="?",$ED$6,$ED$6)))))</f>
        <v/>
      </c>
      <c r="EE45" s="797" t="str">
        <f>IF('ชื่อ-คะแนน'!$C44="","",IF('ชื่อ-คะแนน'!$D44="ออก","",IF('ชื่อ-คะแนน'!$D44="ย้าย","",IF('ชื่อ-คะแนน'!$D44="พัก","",IF($EE$6="?",$EE$6,$EE$6)))))</f>
        <v/>
      </c>
      <c r="EF45" s="798" t="str">
        <f>IF('ชื่อ-คะแนน'!$C44="","",IF('ชื่อ-คะแนน'!$D44="ออก","",IF('ชื่อ-คะแนน'!$D44="ย้าย","",IF('ชื่อ-คะแนน'!$D44="พัก","",IF($EF$6="?",$EF$6,$EF$6)))))</f>
        <v/>
      </c>
      <c r="EG45" s="803"/>
      <c r="EH45" s="804" t="str">
        <f>IF('ชื่อ-คะแนน'!C44="","",COUNTIF(E45:DZ45,"ป")+COUNTIF(E45:DZ45,"ล")+COUNTIF(E45:DZ45,"ข")+COUNTIF(E45:DZ45,"ร")+COUNTIF(E45:DZ45,"อ")+COUNTIF(E45:DZ45,"ก")+COUNTIF(E45:DZ45,"ฟ")+COUNTIF(E45:DZ45,"ด")+COUNTIF(E45:DZ45,"ย"))&amp;IF('ชื่อ-คะแนน'!C44="","","/")&amp;IF('ชื่อ-คะแนน'!C44="","",SUM($F$6:$DZ$6)-SUM(F45:DZ45))</f>
        <v/>
      </c>
      <c r="EI45" s="805" t="str">
        <f>IF('ชื่อ-คะแนน'!C44="","",COUNTIF(F45:EF45,"/")+SUM(F45:EF45))</f>
        <v/>
      </c>
      <c r="EJ45" s="758"/>
      <c r="EK45" s="778" t="str">
        <f>IF('ชื่อ-คะแนน'!C44="","",IF(EI45=0,"",IF(EI45&gt;$EI$3-$EI$4,"-",$EI$3-$EI$4-EI45)))</f>
        <v/>
      </c>
      <c r="EL45" s="760" t="str">
        <f>IF('ชื่อ-คะแนน'!C44="","",IF(EI45=0,"",(EI45/$EI$3)*100))</f>
        <v/>
      </c>
      <c r="EM45" s="792" t="str">
        <f t="shared" si="1"/>
        <v>-</v>
      </c>
      <c r="EN45" s="793" t="str">
        <f t="shared" si="2"/>
        <v>-</v>
      </c>
    </row>
    <row r="46" spans="1:144" s="141" customFormat="1" ht="18" customHeight="1" thickBot="1" x14ac:dyDescent="0.55000000000000004">
      <c r="A46" s="165" t="str">
        <f>'ชื่อ-คะแนน'!A45</f>
        <v/>
      </c>
      <c r="B46" s="825">
        <f>'ชื่อ-คะแนน'!B45</f>
        <v>0</v>
      </c>
      <c r="C46" s="1313">
        <f>'ชื่อ-คะแนน'!C45</f>
        <v>0</v>
      </c>
      <c r="D46" s="809" t="str">
        <f>'ชื่อ-คะแนน'!D45</f>
        <v/>
      </c>
      <c r="E46" s="781" t="str">
        <f>'ชื่อ-คะแนน'!E45</f>
        <v/>
      </c>
      <c r="F46" s="810" t="str">
        <f>IF('ชื่อ-คะแนน'!$C45="","",IF('ชื่อ-คะแนน'!$D45="ออก","",IF('ชื่อ-คะแนน'!$D45="ย้าย","",IF('ชื่อ-คะแนน'!$D45="พัก","",IF(F$6="?",F$6,F$6)))))</f>
        <v/>
      </c>
      <c r="G46" s="811" t="str">
        <f>IF('ชื่อ-คะแนน'!C45="","",IF('ชื่อ-คะแนน'!$D45="ออก","",IF('ชื่อ-คะแนน'!$D45="ย้าย","",IF('ชื่อ-คะแนน'!$D45="พัก","",IF(G$6="?",G$6,G$6)))))</f>
        <v/>
      </c>
      <c r="H46" s="811" t="str">
        <f>IF('ชื่อ-คะแนน'!C45="","",IF('ชื่อ-คะแนน'!$D45="ออก","",IF('ชื่อ-คะแนน'!$D45="ย้าย","",IF('ชื่อ-คะแนน'!$D45="พัก","",IF(H$6="?",H$6,H$6)))))</f>
        <v/>
      </c>
      <c r="I46" s="811" t="str">
        <f>IF('ชื่อ-คะแนน'!G45="","",IF('ชื่อ-คะแนน'!$D45="ออก","",IF('ชื่อ-คะแนน'!$D45="ย้าย","",IF('ชื่อ-คะแนน'!$D45="พัก","",IF(I$6="?",I$6,$I$6)))))</f>
        <v/>
      </c>
      <c r="J46" s="812" t="str">
        <f>IF('ชื่อ-คะแนน'!$C45="","",IF('ชื่อ-คะแนน'!$D45="ออก","",IF('ชื่อ-คะแนน'!$D45="ย้าย","",IF('ชื่อ-คะแนน'!$D45="พัก","",IF(J$6="?",J$6,J$6)))))</f>
        <v/>
      </c>
      <c r="K46" s="813"/>
      <c r="L46" s="810" t="str">
        <f>IF('ชื่อ-คะแนน'!$C45="","",IF('ชื่อ-คะแนน'!$D45="ออก","",IF('ชื่อ-คะแนน'!$D45="ย้าย","",IF('ชื่อ-คะแนน'!$D45="พัก","",IF(L$6="?",L$6,L$6)))))</f>
        <v/>
      </c>
      <c r="M46" s="811" t="str">
        <f>IF('ชื่อ-คะแนน'!$C45="","",IF('ชื่อ-คะแนน'!$D45="ออก","",IF('ชื่อ-คะแนน'!$D45="ย้าย","",IF('ชื่อ-คะแนน'!$D45="พัก","",IF(M$6="?",M$6,M$6)))))</f>
        <v/>
      </c>
      <c r="N46" s="811" t="str">
        <f>IF('ชื่อ-คะแนน'!$C45="","",IF('ชื่อ-คะแนน'!$D45="ออก","",IF('ชื่อ-คะแนน'!$D45="ย้าย","",IF('ชื่อ-คะแนน'!$D45="พัก","",IF(N$6="?",N$6,N$6)))))</f>
        <v/>
      </c>
      <c r="O46" s="811" t="str">
        <f>IF('ชื่อ-คะแนน'!$C45="","",IF('ชื่อ-คะแนน'!$D45="ออก","",IF('ชื่อ-คะแนน'!$D45="ย้าย","",IF('ชื่อ-คะแนน'!$D45="พัก","",IF(O$6="?",O$6,O$6)))))</f>
        <v/>
      </c>
      <c r="P46" s="812" t="str">
        <f>IF('ชื่อ-คะแนน'!$C45="","",IF('ชื่อ-คะแนน'!$D45="ออก","",IF('ชื่อ-คะแนน'!$D45="ย้าย","",IF('ชื่อ-คะแนน'!$D45="พัก","",IF(P$6="?",P$6,P$6)))))</f>
        <v/>
      </c>
      <c r="Q46" s="813"/>
      <c r="R46" s="810" t="str">
        <f>IF('ชื่อ-คะแนน'!$C45="","",IF('ชื่อ-คะแนน'!$D45="ออก","",IF('ชื่อ-คะแนน'!$D45="ย้าย","",IF('ชื่อ-คะแนน'!$D45="พัก","",IF(R$6="?",R$6,R$6)))))</f>
        <v/>
      </c>
      <c r="S46" s="811" t="str">
        <f>IF('ชื่อ-คะแนน'!$C45="","",IF('ชื่อ-คะแนน'!$D45="ออก","",IF('ชื่อ-คะแนน'!$D45="ย้าย","",IF('ชื่อ-คะแนน'!$D45="พัก","",IF(S$6="?",S$6,S$6)))))</f>
        <v/>
      </c>
      <c r="T46" s="811" t="str">
        <f>IF('ชื่อ-คะแนน'!$C45="","",IF('ชื่อ-คะแนน'!$D45="ออก","",IF('ชื่อ-คะแนน'!$D45="ย้าย","",IF('ชื่อ-คะแนน'!$D45="พัก","",IF(T$6="?",T$6,T$6)))))</f>
        <v/>
      </c>
      <c r="U46" s="811" t="str">
        <f>IF('ชื่อ-คะแนน'!$C45="","",IF('ชื่อ-คะแนน'!$D45="ออก","",IF('ชื่อ-คะแนน'!$D45="ย้าย","",IF('ชื่อ-คะแนน'!$D45="พัก","",IF(U$6="?",U$6,U$6)))))</f>
        <v/>
      </c>
      <c r="V46" s="812" t="str">
        <f>IF('ชื่อ-คะแนน'!$C45="","",IF('ชื่อ-คะแนน'!$D45="ออก","",IF('ชื่อ-คะแนน'!$D45="ย้าย","",IF('ชื่อ-คะแนน'!$D45="พัก","",IF(V$6="?",V$6,V$6)))))</f>
        <v/>
      </c>
      <c r="W46" s="813"/>
      <c r="X46" s="810" t="str">
        <f>IF('ชื่อ-คะแนน'!$C45="","",IF('ชื่อ-คะแนน'!$D45="ออก","",IF('ชื่อ-คะแนน'!$D45="ย้าย","",IF('ชื่อ-คะแนน'!$D45="พัก","",IF(X$6="?",X$6,X$6)))))</f>
        <v/>
      </c>
      <c r="Y46" s="811" t="str">
        <f>IF('ชื่อ-คะแนน'!$C45="","",IF('ชื่อ-คะแนน'!$D45="ออก","",IF('ชื่อ-คะแนน'!$D45="ย้าย","",IF('ชื่อ-คะแนน'!$D45="พัก","",IF(Y$6="?",Y$6,Y$6)))))</f>
        <v/>
      </c>
      <c r="Z46" s="811" t="str">
        <f>IF('ชื่อ-คะแนน'!$C45="","",IF('ชื่อ-คะแนน'!$D45="ออก","",IF('ชื่อ-คะแนน'!$D45="ย้าย","",IF('ชื่อ-คะแนน'!$D45="พัก","",IF(Z$6="?",Z$6,Z$6)))))</f>
        <v/>
      </c>
      <c r="AA46" s="811" t="str">
        <f>IF('ชื่อ-คะแนน'!$C45="","",IF('ชื่อ-คะแนน'!$D45="ออก","",IF('ชื่อ-คะแนน'!$D45="ย้าย","",IF('ชื่อ-คะแนน'!$D45="พัก","",IF(AA$6="?",AA$6,AA$6)))))</f>
        <v/>
      </c>
      <c r="AB46" s="812" t="str">
        <f>IF('ชื่อ-คะแนน'!$C45="","",IF('ชื่อ-คะแนน'!$D45="ออก","",IF('ชื่อ-คะแนน'!$D45="ย้าย","",IF('ชื่อ-คะแนน'!$D45="พัก","",IF(AB$6="?",AB$6,AB$6)))))</f>
        <v/>
      </c>
      <c r="AC46" s="813"/>
      <c r="AD46" s="810" t="str">
        <f>IF('ชื่อ-คะแนน'!$C45="","",IF('ชื่อ-คะแนน'!$D45="ออก","",IF('ชื่อ-คะแนน'!$D45="ย้าย","",IF('ชื่อ-คะแนน'!$D45="พัก","",IF(AD$6="?",AD$6,AD$6)))))</f>
        <v/>
      </c>
      <c r="AE46" s="811" t="str">
        <f>IF('ชื่อ-คะแนน'!$C45="","",IF('ชื่อ-คะแนน'!$D45="ออก","",IF('ชื่อ-คะแนน'!$D45="ย้าย","",IF('ชื่อ-คะแนน'!$D45="พัก","",IF(AE$6="?",AE$6,AE$6)))))</f>
        <v/>
      </c>
      <c r="AF46" s="811" t="str">
        <f>IF('ชื่อ-คะแนน'!$C45="","",IF('ชื่อ-คะแนน'!$D45="ออก","",IF('ชื่อ-คะแนน'!$D45="ย้าย","",IF('ชื่อ-คะแนน'!$D45="พัก","",IF(AF$6="?",AF$6,AF$6)))))</f>
        <v/>
      </c>
      <c r="AG46" s="811" t="str">
        <f>IF('ชื่อ-คะแนน'!$C45="","",IF('ชื่อ-คะแนน'!$D45="ออก","",IF('ชื่อ-คะแนน'!$D45="ย้าย","",IF('ชื่อ-คะแนน'!$D45="พัก","",IF($AG$6="?",$AG$6,$AG$6)))))</f>
        <v/>
      </c>
      <c r="AH46" s="812" t="str">
        <f>IF('ชื่อ-คะแนน'!$C45="","",IF('ชื่อ-คะแนน'!$D45="ออก","",IF('ชื่อ-คะแนน'!$D45="ย้าย","",IF('ชื่อ-คะแนน'!$D45="พัก","",IF($AH$6="?",$AH$6,$AH$6)))))</f>
        <v/>
      </c>
      <c r="AI46" s="813"/>
      <c r="AJ46" s="810" t="str">
        <f>IF('ชื่อ-คะแนน'!$C45="","",IF('ชื่อ-คะแนน'!$D45="ออก","",IF('ชื่อ-คะแนน'!$D45="ย้าย","",IF('ชื่อ-คะแนน'!$D45="พัก","",IF($AJ$6="?",$AJ$6,$AJ$6)))))</f>
        <v/>
      </c>
      <c r="AK46" s="811" t="str">
        <f>IF('ชื่อ-คะแนน'!$C45="","",IF('ชื่อ-คะแนน'!$D45="ออก","",IF('ชื่อ-คะแนน'!$D45="ย้าย","",IF('ชื่อ-คะแนน'!$D45="พัก","",IF($AK$6="?",$AK$6,$AK$6)))))</f>
        <v/>
      </c>
      <c r="AL46" s="811" t="str">
        <f>IF('ชื่อ-คะแนน'!$C45="","",IF('ชื่อ-คะแนน'!$D45="ออก","",IF('ชื่อ-คะแนน'!$D45="ย้าย","",IF('ชื่อ-คะแนน'!$D45="พัก","",IF($AL$6="?",$AL$6,$AL$6)))))</f>
        <v/>
      </c>
      <c r="AM46" s="811" t="str">
        <f>IF('ชื่อ-คะแนน'!$C45="","",IF('ชื่อ-คะแนน'!$D45="ออก","",IF('ชื่อ-คะแนน'!$D45="ย้าย","",IF('ชื่อ-คะแนน'!$D45="พัก","",IF($AM$6="?",$AM$6,$AM$6)))))</f>
        <v/>
      </c>
      <c r="AN46" s="812" t="str">
        <f>IF('ชื่อ-คะแนน'!$C45="","",IF('ชื่อ-คะแนน'!$D45="ออก","",IF('ชื่อ-คะแนน'!$D45="ย้าย","",IF('ชื่อ-คะแนน'!$D45="พัก","",IF($AN$6="?",$AN$6,$AN$6)))))</f>
        <v/>
      </c>
      <c r="AO46" s="813"/>
      <c r="AP46" s="810" t="str">
        <f>IF('ชื่อ-คะแนน'!$C45="","",IF('ชื่อ-คะแนน'!$D45="ออก","",IF('ชื่อ-คะแนน'!$D45="ย้าย","",IF('ชื่อ-คะแนน'!$D45="พัก","",IF($AP$6="?",$AP$6,$AP$6)))))</f>
        <v/>
      </c>
      <c r="AQ46" s="811" t="str">
        <f>IF('ชื่อ-คะแนน'!$C45="","",IF('ชื่อ-คะแนน'!$D45="ออก","",IF('ชื่อ-คะแนน'!$D45="ย้าย","",IF('ชื่อ-คะแนน'!$D45="พัก","",IF($AQ$6="?",$AQ$6,$AQ$6)))))</f>
        <v/>
      </c>
      <c r="AR46" s="811" t="str">
        <f>IF('ชื่อ-คะแนน'!$C45="","",IF('ชื่อ-คะแนน'!$D45="ออก","",IF('ชื่อ-คะแนน'!$D45="ย้าย","",IF('ชื่อ-คะแนน'!$D45="พัก","",IF($AR$6="?",$AR$6,$AR$6)))))</f>
        <v/>
      </c>
      <c r="AS46" s="811" t="str">
        <f>IF('ชื่อ-คะแนน'!$C45="","",IF('ชื่อ-คะแนน'!$D45="ออก","",IF('ชื่อ-คะแนน'!$D45="ย้าย","",IF('ชื่อ-คะแนน'!$D45="พัก","",IF($AS$6="?",$AS$6,$AS$6)))))</f>
        <v/>
      </c>
      <c r="AT46" s="812" t="str">
        <f>IF('ชื่อ-คะแนน'!$C45="","",IF('ชื่อ-คะแนน'!$D45="ออก","",IF('ชื่อ-คะแนน'!$D45="ย้าย","",IF('ชื่อ-คะแนน'!$D45="พัก","",IF($AT$6="?",$AT$6,$AT$6)))))</f>
        <v/>
      </c>
      <c r="AU46" s="813"/>
      <c r="AV46" s="810" t="str">
        <f>IF('ชื่อ-คะแนน'!$C45="","",IF('ชื่อ-คะแนน'!$D45="ออก","",IF('ชื่อ-คะแนน'!$D45="ย้าย","",IF('ชื่อ-คะแนน'!$D45="พัก","",IF($AV$6="?",$AV$6,$AV$6)))))</f>
        <v/>
      </c>
      <c r="AW46" s="811" t="str">
        <f>IF('ชื่อ-คะแนน'!$C45="","",IF('ชื่อ-คะแนน'!$D45="ออก","",IF('ชื่อ-คะแนน'!$D45="ย้าย","",IF('ชื่อ-คะแนน'!$D45="พัก","",IF($AW$6="?",$AW$6,$AW$6)))))</f>
        <v/>
      </c>
      <c r="AX46" s="811" t="str">
        <f>IF('ชื่อ-คะแนน'!$C45="","",IF('ชื่อ-คะแนน'!$D45="ออก","",IF('ชื่อ-คะแนน'!$D45="ย้าย","",IF('ชื่อ-คะแนน'!$D45="พัก","",IF($AX$6="?",$AX$6,$AX$6)))))</f>
        <v/>
      </c>
      <c r="AY46" s="811" t="str">
        <f>IF('ชื่อ-คะแนน'!$C45="","",IF('ชื่อ-คะแนน'!$D45="ออก","",IF('ชื่อ-คะแนน'!$D45="ย้าย","",IF('ชื่อ-คะแนน'!$D45="พัก","",IF($AY$6="?",$AY$6,$AY$6)))))</f>
        <v/>
      </c>
      <c r="AZ46" s="812" t="str">
        <f>IF('ชื่อ-คะแนน'!$C45="","",IF('ชื่อ-คะแนน'!$D45="ออก","",IF('ชื่อ-คะแนน'!$D45="ย้าย","",IF('ชื่อ-คะแนน'!$D45="พัก","",IF($AZ$6="?",$AZ$6,$AZ$6)))))</f>
        <v/>
      </c>
      <c r="BA46" s="813"/>
      <c r="BB46" s="1422" t="str">
        <f>IF('ชื่อ-คะแนน'!$C45="","",IF('ชื่อ-คะแนน'!$D45="ออก","",IF('ชื่อ-คะแนน'!$D45="ย้าย","",IF('ชื่อ-คะแนน'!$D45="พัก","",IF($BB$6="?",$BB$6,$BB$6)))))</f>
        <v/>
      </c>
      <c r="BC46" s="1423" t="str">
        <f>IF('ชื่อ-คะแนน'!$C45="","",IF('ชื่อ-คะแนน'!$D45="ออก","",IF('ชื่อ-คะแนน'!$D45="ย้าย","",IF('ชื่อ-คะแนน'!$D45="พัก","",IF($BC$6="?",$BC$6,$BC$6)))))</f>
        <v/>
      </c>
      <c r="BD46" s="1423" t="str">
        <f>IF('ชื่อ-คะแนน'!$C45="","",IF('ชื่อ-คะแนน'!$D45="ออก","",IF('ชื่อ-คะแนน'!$D45="ย้าย","",IF('ชื่อ-คะแนน'!$D45="พัก","",IF($BD$6="?",$BD$6,$BD$6)))))</f>
        <v/>
      </c>
      <c r="BE46" s="1423" t="str">
        <f>IF('ชื่อ-คะแนน'!$C45="","",IF('ชื่อ-คะแนน'!$D45="ออก","",IF('ชื่อ-คะแนน'!$D45="ย้าย","",IF('ชื่อ-คะแนน'!$D45="พัก","",IF($BE$6="?",$BE$6,$BE$6)))))</f>
        <v/>
      </c>
      <c r="BF46" s="1424" t="str">
        <f>IF('ชื่อ-คะแนน'!$C45="","",IF('ชื่อ-คะแนน'!$D45="ออก","",IF('ชื่อ-คะแนน'!$D45="ย้าย","",IF('ชื่อ-คะแนน'!$D45="พัก","",IF($BF$6="?",$BF$6,$BF$6)))))</f>
        <v/>
      </c>
      <c r="BG46" s="813"/>
      <c r="BH46" s="814" t="str">
        <f>IF('ชื่อ-คะแนน'!$C45="","",IF('ชื่อ-คะแนน'!$D45="ออก","",IF('ชื่อ-คะแนน'!$D45="ย้าย","",IF('ชื่อ-คะแนน'!$D45="พัก","",IF($BH$6="?",$BH$6,$BH$6)))))</f>
        <v/>
      </c>
      <c r="BI46" s="815" t="str">
        <f>IF('ชื่อ-คะแนน'!$C45="","",IF('ชื่อ-คะแนน'!$D45="ออก","",IF('ชื่อ-คะแนน'!$D45="ย้าย","",IF('ชื่อ-คะแนน'!$D45="พัก","",IF($BI$6="?",$BI$6,$BI$6)))))</f>
        <v/>
      </c>
      <c r="BJ46" s="815" t="str">
        <f>IF('ชื่อ-คะแนน'!$C45="","",IF('ชื่อ-คะแนน'!$D45="ออก","",IF('ชื่อ-คะแนน'!$D45="ย้าย","",IF('ชื่อ-คะแนน'!$D45="พัก","",IF($BJ$6="?",$BJ$6,$BJ$6)))))</f>
        <v/>
      </c>
      <c r="BK46" s="815" t="str">
        <f>IF('ชื่อ-คะแนน'!$C45="","",IF('ชื่อ-คะแนน'!$D45="ออก","",IF('ชื่อ-คะแนน'!$D45="ย้าย","",IF('ชื่อ-คะแนน'!$D45="พัก","",IF($BK$6="?",$BK$6,$BK$6)))))</f>
        <v/>
      </c>
      <c r="BL46" s="816" t="str">
        <f>IF('ชื่อ-คะแนน'!$C45="","",IF('ชื่อ-คะแนน'!$D45="ออก","",IF('ชื่อ-คะแนน'!$D45="ย้าย","",IF('ชื่อ-คะแนน'!$D45="พัก","",IF($BL$6="?",$BL$6,$BL$6)))))</f>
        <v/>
      </c>
      <c r="BM46" s="813"/>
      <c r="BN46" s="810" t="str">
        <f>IF('ชื่อ-คะแนน'!$C45="","",IF('ชื่อ-คะแนน'!$D45="ออก","",IF('ชื่อ-คะแนน'!$D45="ย้าย","",IF('ชื่อ-คะแนน'!$D45="พัก","",IF($BN$6="?",$BN$6,$BN$6)))))</f>
        <v/>
      </c>
      <c r="BO46" s="811" t="str">
        <f>IF('ชื่อ-คะแนน'!$C45="","",IF('ชื่อ-คะแนน'!$D45="ออก","",IF('ชื่อ-คะแนน'!$D45="ย้าย","",IF('ชื่อ-คะแนน'!$D45="พัก","",IF($BO$6="?",$BO$6,$BO$6)))))</f>
        <v/>
      </c>
      <c r="BP46" s="811" t="str">
        <f>IF('ชื่อ-คะแนน'!$C45="","",IF('ชื่อ-คะแนน'!$D45="ออก","",IF('ชื่อ-คะแนน'!$D45="ย้าย","",IF('ชื่อ-คะแนน'!$D45="พัก","",IF($BP$6="?",$BP$6,$BP$6)))))</f>
        <v/>
      </c>
      <c r="BQ46" s="811" t="str">
        <f>IF('ชื่อ-คะแนน'!$C45="","",IF('ชื่อ-คะแนน'!$D45="ออก","",IF('ชื่อ-คะแนน'!$D45="ย้าย","",IF('ชื่อ-คะแนน'!$D45="พัก","",IF($BQ$6="?",$BQ$6,$BQ$6)))))</f>
        <v/>
      </c>
      <c r="BR46" s="812" t="str">
        <f>IF('ชื่อ-คะแนน'!$C45="","",IF('ชื่อ-คะแนน'!$D45="ออก","",IF('ชื่อ-คะแนน'!$D45="ย้าย","",IF('ชื่อ-คะแนน'!$D45="พัก","",IF($BR$6="?",$BR$6,$BR$6)))))</f>
        <v/>
      </c>
      <c r="BS46" s="813"/>
      <c r="BT46" s="810" t="str">
        <f>IF('ชื่อ-คะแนน'!$C45="","",IF('ชื่อ-คะแนน'!$D45="ออก","",IF('ชื่อ-คะแนน'!$D45="ย้าย","",IF('ชื่อ-คะแนน'!$D45="พัก","",IF($BT$6="?",$BT$6,$BT$6)))))</f>
        <v/>
      </c>
      <c r="BU46" s="811" t="str">
        <f>IF('ชื่อ-คะแนน'!$C45="","",IF('ชื่อ-คะแนน'!$D45="ออก","",IF('ชื่อ-คะแนน'!$D45="ย้าย","",IF('ชื่อ-คะแนน'!$D45="พัก","",IF($BU$6="?",$BU$6,$BU$6)))))</f>
        <v/>
      </c>
      <c r="BV46" s="811" t="str">
        <f>IF('ชื่อ-คะแนน'!$C45="","",IF('ชื่อ-คะแนน'!$D45="ออก","",IF('ชื่อ-คะแนน'!$D45="ย้าย","",IF('ชื่อ-คะแนน'!$D45="พัก","",IF($BV$6="?",$BV$6,$BV$6)))))</f>
        <v/>
      </c>
      <c r="BW46" s="811" t="str">
        <f>IF('ชื่อ-คะแนน'!$C45="","",IF('ชื่อ-คะแนน'!$D45="ออก","",IF('ชื่อ-คะแนน'!$D45="ย้าย","",IF('ชื่อ-คะแนน'!$D45="พัก","",IF($BW$6="?",$BW$6,$BW$6)))))</f>
        <v/>
      </c>
      <c r="BX46" s="812" t="str">
        <f>IF('ชื่อ-คะแนน'!$C45="","",IF('ชื่อ-คะแนน'!$D45="ออก","",IF('ชื่อ-คะแนน'!$D45="ย้าย","",IF('ชื่อ-คะแนน'!$D45="พัก","",IF($BX$6="?",$BX$6,$BX$6)))))</f>
        <v/>
      </c>
      <c r="BY46" s="813"/>
      <c r="BZ46" s="810" t="str">
        <f>IF('ชื่อ-คะแนน'!$C45="","",IF('ชื่อ-คะแนน'!$D45="ออก","",IF('ชื่อ-คะแนน'!$D45="ย้าย","",IF('ชื่อ-คะแนน'!$D45="พัก","",IF($BZ$6="?",$BZ$6,$BZ$6)))))</f>
        <v/>
      </c>
      <c r="CA46" s="811" t="str">
        <f>IF('ชื่อ-คะแนน'!$C45="","",IF('ชื่อ-คะแนน'!$D45="ออก","",IF('ชื่อ-คะแนน'!$D45="ย้าย","",IF('ชื่อ-คะแนน'!$D45="พัก","",IF($CA$6="?",$CA$6,$CA$6)))))</f>
        <v/>
      </c>
      <c r="CB46" s="811" t="str">
        <f>IF('ชื่อ-คะแนน'!$C45="","",IF('ชื่อ-คะแนน'!$D45="ออก","",IF('ชื่อ-คะแนน'!$D45="ย้าย","",IF('ชื่อ-คะแนน'!$D45="พัก","",IF($CB$6="?",$CB$6,$CB$6)))))</f>
        <v/>
      </c>
      <c r="CC46" s="811" t="str">
        <f>IF('ชื่อ-คะแนน'!$C45="","",IF('ชื่อ-คะแนน'!$D45="ออก","",IF('ชื่อ-คะแนน'!$D45="ย้าย","",IF('ชื่อ-คะแนน'!$D45="พัก","",IF($CC$6="?",$CC$6,$CC$6)))))</f>
        <v/>
      </c>
      <c r="CD46" s="812" t="str">
        <f>IF('ชื่อ-คะแนน'!$C45="","",IF('ชื่อ-คะแนน'!$D45="ออก","",IF('ชื่อ-คะแนน'!$D45="ย้าย","",IF('ชื่อ-คะแนน'!$D45="พัก","",IF($CD$6="?",$CD$6,$CD$6)))))</f>
        <v/>
      </c>
      <c r="CE46" s="813"/>
      <c r="CF46" s="810" t="str">
        <f>IF('ชื่อ-คะแนน'!$C45="","",IF('ชื่อ-คะแนน'!$D45="ออก","",IF('ชื่อ-คะแนน'!$D45="ย้าย","",IF('ชื่อ-คะแนน'!$D45="พัก","",IF($CF$6="?",$CF$6,$CF$6)))))</f>
        <v/>
      </c>
      <c r="CG46" s="811" t="str">
        <f>IF('ชื่อ-คะแนน'!$C45="","",IF('ชื่อ-คะแนน'!$D45="ออก","",IF('ชื่อ-คะแนน'!$D45="ย้าย","",IF('ชื่อ-คะแนน'!$D45="พัก","",IF($CG$6="?",$CG$6,$CG$6)))))</f>
        <v/>
      </c>
      <c r="CH46" s="811" t="str">
        <f>IF('ชื่อ-คะแนน'!$C45="","",IF('ชื่อ-คะแนน'!$D45="ออก","",IF('ชื่อ-คะแนน'!$D45="ย้าย","",IF('ชื่อ-คะแนน'!$D45="พัก","",IF($CH$6="?",$CH$6,$CH$6)))))</f>
        <v/>
      </c>
      <c r="CI46" s="811" t="str">
        <f>IF('ชื่อ-คะแนน'!$C45="","",IF('ชื่อ-คะแนน'!$D45="ออก","",IF('ชื่อ-คะแนน'!$D45="ย้าย","",IF('ชื่อ-คะแนน'!$D45="พัก","",IF($CI$6="?",$CI$6,$CI$6)))))</f>
        <v/>
      </c>
      <c r="CJ46" s="812" t="str">
        <f>IF('ชื่อ-คะแนน'!$C45="","",IF('ชื่อ-คะแนน'!$D45="ออก","",IF('ชื่อ-คะแนน'!$D45="ย้าย","",IF('ชื่อ-คะแนน'!$D45="พัก","",IF($CJ$6="?",$CJ$6,$CJ$6)))))</f>
        <v/>
      </c>
      <c r="CK46" s="813"/>
      <c r="CL46" s="810" t="str">
        <f>IF('ชื่อ-คะแนน'!$C45="","",IF('ชื่อ-คะแนน'!$D45="ออก","",IF('ชื่อ-คะแนน'!$D45="ย้าย","",IF('ชื่อ-คะแนน'!$D45="พัก","",IF($CL$6="?",$CL$6,$CL$6)))))</f>
        <v/>
      </c>
      <c r="CM46" s="811" t="str">
        <f>IF('ชื่อ-คะแนน'!$C45="","",IF('ชื่อ-คะแนน'!$D45="ออก","",IF('ชื่อ-คะแนน'!$D45="ย้าย","",IF('ชื่อ-คะแนน'!$D45="พัก","",IF($CM$6="?",$CM$6,$CM$6)))))</f>
        <v/>
      </c>
      <c r="CN46" s="811" t="str">
        <f>IF('ชื่อ-คะแนน'!$C45="","",IF('ชื่อ-คะแนน'!$D45="ออก","",IF('ชื่อ-คะแนน'!$D45="ย้าย","",IF('ชื่อ-คะแนน'!$D45="พัก","",IF($CN$6="?",$CN$6,$CN$6)))))</f>
        <v/>
      </c>
      <c r="CO46" s="811" t="str">
        <f>IF('ชื่อ-คะแนน'!$C45="","",IF('ชื่อ-คะแนน'!$D45="ออก","",IF('ชื่อ-คะแนน'!$D45="ย้าย","",IF('ชื่อ-คะแนน'!$D45="พัก","",IF($CO$6="?",$CO$6,$CO$6)))))</f>
        <v/>
      </c>
      <c r="CP46" s="812" t="str">
        <f>IF('ชื่อ-คะแนน'!$C45="","",IF('ชื่อ-คะแนน'!$D45="ออก","",IF('ชื่อ-คะแนน'!$D45="ย้าย","",IF('ชื่อ-คะแนน'!$D45="พัก","",IF($CP$6="?",$CP$6,$CP$6)))))</f>
        <v/>
      </c>
      <c r="CQ46" s="813"/>
      <c r="CR46" s="810" t="str">
        <f>IF('ชื่อ-คะแนน'!$C45="","",IF('ชื่อ-คะแนน'!$D45="ออก","",IF('ชื่อ-คะแนน'!$D45="ย้าย","",IF('ชื่อ-คะแนน'!$D45="พัก","",IF($CR$6="?",$CR$6,$CR$6)))))</f>
        <v/>
      </c>
      <c r="CS46" s="811" t="str">
        <f>IF('ชื่อ-คะแนน'!$C45="","",IF('ชื่อ-คะแนน'!$D45="ออก","",IF('ชื่อ-คะแนน'!$D45="ย้าย","",IF('ชื่อ-คะแนน'!$D45="พัก","",IF($CS$6="?",$CS$6,$CS$6)))))</f>
        <v/>
      </c>
      <c r="CT46" s="811" t="str">
        <f>IF('ชื่อ-คะแนน'!$C45="","",IF('ชื่อ-คะแนน'!$D45="ออก","",IF('ชื่อ-คะแนน'!$D45="ย้าย","",IF('ชื่อ-คะแนน'!$D45="พัก","",IF($CT$6="?",$CT$6,$CT$6)))))</f>
        <v/>
      </c>
      <c r="CU46" s="811" t="str">
        <f>IF('ชื่อ-คะแนน'!$C45="","",IF('ชื่อ-คะแนน'!$D45="ออก","",IF('ชื่อ-คะแนน'!$D45="ย้าย","",IF('ชื่อ-คะแนน'!$D45="พัก","",IF($CU$6="?",$CU$6,$CU$6)))))</f>
        <v/>
      </c>
      <c r="CV46" s="812" t="str">
        <f>IF('ชื่อ-คะแนน'!$C45="","",IF('ชื่อ-คะแนน'!$D45="ออก","",IF('ชื่อ-คะแนน'!$D45="ย้าย","",IF('ชื่อ-คะแนน'!$D45="พัก","",IF($CV$6="?",$CV$6,$CV$6)))))</f>
        <v/>
      </c>
      <c r="CW46" s="813"/>
      <c r="CX46" s="810" t="str">
        <f>IF('ชื่อ-คะแนน'!$C45="","",IF('ชื่อ-คะแนน'!$D45="ออก","",IF('ชื่อ-คะแนน'!$D45="ย้าย","",IF('ชื่อ-คะแนน'!$D45="พัก","",IF($CX$6="?",$CX$6,$CX$6)))))</f>
        <v/>
      </c>
      <c r="CY46" s="811" t="str">
        <f>IF('ชื่อ-คะแนน'!$C45="","",IF('ชื่อ-คะแนน'!$D45="ออก","",IF('ชื่อ-คะแนน'!$D45="ย้าย","",IF('ชื่อ-คะแนน'!$D45="พัก","",IF($CY$6="?",$CY$6,$CY$6)))))</f>
        <v/>
      </c>
      <c r="CZ46" s="811" t="str">
        <f>IF('ชื่อ-คะแนน'!$C45="","",IF('ชื่อ-คะแนน'!$D45="ออก","",IF('ชื่อ-คะแนน'!$D45="ย้าย","",IF('ชื่อ-คะแนน'!$D45="พัก","",IF($CZ$6="?",$CZ$6,$CZ$6)))))</f>
        <v/>
      </c>
      <c r="DA46" s="811" t="str">
        <f>IF('ชื่อ-คะแนน'!$C45="","",IF('ชื่อ-คะแนน'!$D45="ออก","",IF('ชื่อ-คะแนน'!$D45="ย้าย","",IF('ชื่อ-คะแนน'!$D45="พัก","",IF($DA$6="?",$DA$6,$DA$6)))))</f>
        <v/>
      </c>
      <c r="DB46" s="812" t="str">
        <f>IF('ชื่อ-คะแนน'!$C45="","",IF('ชื่อ-คะแนน'!$D45="ออก","",IF('ชื่อ-คะแนน'!$D45="ย้าย","",IF('ชื่อ-คะแนน'!$D45="พัก","",IF($DB$6="?",$DB$6,$DB$6)))))</f>
        <v/>
      </c>
      <c r="DC46" s="813"/>
      <c r="DD46" s="1422" t="str">
        <f>IF('ชื่อ-คะแนน'!$C45="","",IF('ชื่อ-คะแนน'!$D45="ออก","",IF('ชื่อ-คะแนน'!$D45="ย้าย","",IF('ชื่อ-คะแนน'!$D45="พัก","",IF($DD$6="?",$DD$6,$DD$6)))))</f>
        <v/>
      </c>
      <c r="DE46" s="1423" t="str">
        <f>IF('ชื่อ-คะแนน'!$C45="","",IF('ชื่อ-คะแนน'!$D45="ออก","",IF('ชื่อ-คะแนน'!$D45="ย้าย","",IF('ชื่อ-คะแนน'!$D45="พัก","",IF($DE$6="?",$DE$6,$DE$6)))))</f>
        <v/>
      </c>
      <c r="DF46" s="1423" t="str">
        <f>IF('ชื่อ-คะแนน'!$C45="","",IF('ชื่อ-คะแนน'!$D45="ออก","",IF('ชื่อ-คะแนน'!$D45="ย้าย","",IF('ชื่อ-คะแนน'!$D45="พัก","",IF($DF$6="?",$DF$6,$DF$6)))))</f>
        <v/>
      </c>
      <c r="DG46" s="1423" t="str">
        <f>IF('ชื่อ-คะแนน'!$C45="","",IF('ชื่อ-คะแนน'!$D45="ออก","",IF('ชื่อ-คะแนน'!$D45="ย้าย","",IF('ชื่อ-คะแนน'!$D45="พัก","",IF($DG$6="?",$DG$6,$DG$6)))))</f>
        <v/>
      </c>
      <c r="DH46" s="1424" t="str">
        <f>IF('ชื่อ-คะแนน'!$C45="","",IF('ชื่อ-คะแนน'!$D45="ออก","",IF('ชื่อ-คะแนน'!$D45="ย้าย","",IF('ชื่อ-คะแนน'!$D45="พัก","",IF($DH$6="?",$DH$6,$DH$6)))))</f>
        <v/>
      </c>
      <c r="DI46" s="813"/>
      <c r="DJ46" s="810" t="str">
        <f>IF('ชื่อ-คะแนน'!$C45="","",IF('ชื่อ-คะแนน'!$D45="ออก","",IF('ชื่อ-คะแนน'!$D45="ย้าย","",IF('ชื่อ-คะแนน'!$D45="พัก","",IF($DJ$6="?",$DJ$6,$DJ$6)))))</f>
        <v/>
      </c>
      <c r="DK46" s="811" t="str">
        <f>IF('ชื่อ-คะแนน'!$C45="","",IF('ชื่อ-คะแนน'!$D45="ออก","",IF('ชื่อ-คะแนน'!$D45="ย้าย","",IF('ชื่อ-คะแนน'!$D45="พัก","",IF($DK$6="?",$DK$6,$DK$6)))))</f>
        <v/>
      </c>
      <c r="DL46" s="811" t="str">
        <f>IF('ชื่อ-คะแนน'!$C45="","",IF('ชื่อ-คะแนน'!$D45="ออก","",IF('ชื่อ-คะแนน'!$D45="ย้าย","",IF('ชื่อ-คะแนน'!$D45="พัก","",IF($DL$6="?",$DL$6,$DL$6)))))</f>
        <v/>
      </c>
      <c r="DM46" s="811" t="str">
        <f>IF('ชื่อ-คะแนน'!$C45="","",IF('ชื่อ-คะแนน'!$D45="ออก","",IF('ชื่อ-คะแนน'!$D45="ย้าย","",IF('ชื่อ-คะแนน'!$D45="พัก","",IF($DM$6="?",$DM$6,$DM$6)))))</f>
        <v/>
      </c>
      <c r="DN46" s="812" t="str">
        <f>IF('ชื่อ-คะแนน'!$C45="","",IF('ชื่อ-คะแนน'!$D45="ออก","",IF('ชื่อ-คะแนน'!$D45="ย้าย","",IF('ชื่อ-คะแนน'!$D45="พัก","",IF($DN$6="?",$DN$6,$DN$6)))))</f>
        <v/>
      </c>
      <c r="DO46" s="813"/>
      <c r="DP46" s="814" t="str">
        <f>IF('ชื่อ-คะแนน'!$C45="","",IF('ชื่อ-คะแนน'!$D45="ออก","",IF('ชื่อ-คะแนน'!$D45="ย้าย","",IF('ชื่อ-คะแนน'!$D45="พัก","",IF($DP$6="?",$DP$6,$DP$6)))))</f>
        <v/>
      </c>
      <c r="DQ46" s="815" t="str">
        <f>IF('ชื่อ-คะแนน'!$C45="","",IF('ชื่อ-คะแนน'!$D45="ออก","",IF('ชื่อ-คะแนน'!$D45="ย้าย","",IF('ชื่อ-คะแนน'!$D45="พัก","",IF($DQ$6="?",$DQ$6,$DQ$6)))))</f>
        <v/>
      </c>
      <c r="DR46" s="815" t="str">
        <f>IF('ชื่อ-คะแนน'!$C45="","",IF('ชื่อ-คะแนน'!$D45="ออก","",IF('ชื่อ-คะแนน'!$D45="ย้าย","",IF('ชื่อ-คะแนน'!$D45="พัก","",IF($DR$6="?",$DR$6,$DR$6)))))</f>
        <v/>
      </c>
      <c r="DS46" s="815" t="str">
        <f>IF('ชื่อ-คะแนน'!$C45="","",IF('ชื่อ-คะแนน'!$D45="ออก","",IF('ชื่อ-คะแนน'!$D45="ย้าย","",IF('ชื่อ-คะแนน'!$D45="พัก","",IF($DS$6="?",$DS$6,$DS$6)))))</f>
        <v/>
      </c>
      <c r="DT46" s="816" t="str">
        <f>IF('ชื่อ-คะแนน'!$C45="","",IF('ชื่อ-คะแนน'!$D45="ออก","",IF('ชื่อ-คะแนน'!$D45="ย้าย","",IF('ชื่อ-คะแนน'!$D45="พัก","",IF($DT$6="?",$DT$6,$DT$6)))))</f>
        <v/>
      </c>
      <c r="DU46" s="813"/>
      <c r="DV46" s="810" t="str">
        <f>IF('ชื่อ-คะแนน'!$C45="","",IF('ชื่อ-คะแนน'!$D45="ออก","",IF('ชื่อ-คะแนน'!$D45="ย้าย","",IF('ชื่อ-คะแนน'!$D45="พัก","",IF($DV$6="?",$DV$6,$DV$6)))))</f>
        <v/>
      </c>
      <c r="DW46" s="811" t="str">
        <f>IF('ชื่อ-คะแนน'!$C45="","",IF('ชื่อ-คะแนน'!$D45="ออก","",IF('ชื่อ-คะแนน'!$D45="ย้าย","",IF('ชื่อ-คะแนน'!$D45="พัก","",IF($DW$6="?",$DW$6,$DW$6)))))</f>
        <v/>
      </c>
      <c r="DX46" s="811" t="str">
        <f>IF('ชื่อ-คะแนน'!$C45="","",IF('ชื่อ-คะแนน'!$D45="ออก","",IF('ชื่อ-คะแนน'!$D45="ย้าย","",IF('ชื่อ-คะแนน'!$D45="พัก","",IF($DX$6="?",$DX$6,$DX$6)))))</f>
        <v/>
      </c>
      <c r="DY46" s="811" t="str">
        <f>IF('ชื่อ-คะแนน'!$C45="","",IF('ชื่อ-คะแนน'!$D45="ออก","",IF('ชื่อ-คะแนน'!$D45="ย้าย","",IF('ชื่อ-คะแนน'!$D45="พัก","",IF($DY$6="?",$DY$6,$DY$6)))))</f>
        <v/>
      </c>
      <c r="DZ46" s="812" t="str">
        <f>IF('ชื่อ-คะแนน'!$C45="","",IF('ชื่อ-คะแนน'!$D45="ออก","",IF('ชื่อ-คะแนน'!$D45="ย้าย","",IF('ชื่อ-คะแนน'!$D45="พัก","",IF($DZ$6="?",$DZ$6,$DZ$6)))))</f>
        <v/>
      </c>
      <c r="EA46" s="813"/>
      <c r="EB46" s="810" t="str">
        <f>IF('ชื่อ-คะแนน'!$C45="","",IF('ชื่อ-คะแนน'!$D45="ออก","",IF('ชื่อ-คะแนน'!$D45="ย้าย","",IF('ชื่อ-คะแนน'!$D45="พัก","",IF($EB$6="?",$EB$6,$EB$6)))))</f>
        <v/>
      </c>
      <c r="EC46" s="811" t="str">
        <f>IF('ชื่อ-คะแนน'!$C45="","",IF('ชื่อ-คะแนน'!$D45="ออก","",IF('ชื่อ-คะแนน'!$D45="ย้าย","",IF('ชื่อ-คะแนน'!$D45="พัก","",IF($EC$6="?",$EC$6,$EC$6)))))</f>
        <v/>
      </c>
      <c r="ED46" s="811" t="str">
        <f>IF('ชื่อ-คะแนน'!$C45="","",IF('ชื่อ-คะแนน'!$D45="ออก","",IF('ชื่อ-คะแนน'!$D45="ย้าย","",IF('ชื่อ-คะแนน'!$D45="พัก","",IF($ED$6="?",$ED$6,$ED$6)))))</f>
        <v/>
      </c>
      <c r="EE46" s="811" t="str">
        <f>IF('ชื่อ-คะแนน'!$C45="","",IF('ชื่อ-คะแนน'!$D45="ออก","",IF('ชื่อ-คะแนน'!$D45="ย้าย","",IF('ชื่อ-คะแนน'!$D45="พัก","",IF($EE$6="?",$EE$6,$EE$6)))))</f>
        <v/>
      </c>
      <c r="EF46" s="812" t="str">
        <f>IF('ชื่อ-คะแนน'!$C45="","",IF('ชื่อ-คะแนน'!$D45="ออก","",IF('ชื่อ-คะแนน'!$D45="ย้าย","",IF('ชื่อ-คะแนน'!$D45="พัก","",IF($EF$6="?",$EF$6,$EF$6)))))</f>
        <v/>
      </c>
      <c r="EG46" s="817"/>
      <c r="EH46" s="818" t="str">
        <f>IF('ชื่อ-คะแนน'!C45="","",COUNTIF(E46:DZ46,"ป")+COUNTIF(E46:DZ46,"ล")+COUNTIF(E46:DZ46,"ข")+COUNTIF(E46:DZ46,"ร")+COUNTIF(E46:DZ46,"อ")+COUNTIF(E46:DZ46,"ก")+COUNTIF(E46:DZ46,"ฟ")+COUNTIF(E46:DZ46,"ด")+COUNTIF(E46:DZ46,"ย"))&amp;IF('ชื่อ-คะแนน'!C45="","","/")&amp;IF('ชื่อ-คะแนน'!C45="","",SUM($F$6:$DZ$6)-SUM(F46:DZ46))</f>
        <v/>
      </c>
      <c r="EI46" s="819" t="str">
        <f>IF('ชื่อ-คะแนน'!C45="","",COUNTIF(F46:EF46,"/")+SUM(F46:EF46))</f>
        <v/>
      </c>
      <c r="EJ46" s="758"/>
      <c r="EK46" s="778" t="str">
        <f>IF('ชื่อ-คะแนน'!C45="","",IF(EI46=0,"",IF(EI46&gt;$EI$3-$EI$4,"-",$EI$3-$EI$4-EI46)))</f>
        <v/>
      </c>
      <c r="EL46" s="760" t="str">
        <f>IF('ชื่อ-คะแนน'!C45="","",IF(EI46=0,"",(EI46/$EI$3)*100))</f>
        <v/>
      </c>
      <c r="EM46" s="806" t="str">
        <f t="shared" si="1"/>
        <v>-</v>
      </c>
      <c r="EN46" s="807" t="str">
        <f t="shared" si="2"/>
        <v>-</v>
      </c>
    </row>
    <row r="47" spans="1:144" s="141" customFormat="1" ht="18" customHeight="1" thickBot="1" x14ac:dyDescent="0.55000000000000004">
      <c r="A47" s="112" t="str">
        <f>'ชื่อ-คะแนน'!A46</f>
        <v/>
      </c>
      <c r="B47" s="794">
        <f>'ชื่อ-คะแนน'!B46</f>
        <v>0</v>
      </c>
      <c r="C47" s="1311">
        <f>'ชื่อ-คะแนน'!C46</f>
        <v>0</v>
      </c>
      <c r="D47" s="780" t="str">
        <f>'ชื่อ-คะแนน'!D46</f>
        <v/>
      </c>
      <c r="E47" s="781" t="str">
        <f>'ชื่อ-คะแนน'!E46</f>
        <v/>
      </c>
      <c r="F47" s="782" t="str">
        <f>IF('ชื่อ-คะแนน'!$C46="","",IF('ชื่อ-คะแนน'!$D46="ออก","",IF('ชื่อ-คะแนน'!$D46="ย้าย","",IF('ชื่อ-คะแนน'!$D46="พัก","",IF(F$6="?",F$6,F$6)))))</f>
        <v/>
      </c>
      <c r="G47" s="783" t="str">
        <f>IF('ชื่อ-คะแนน'!C46="","",IF('ชื่อ-คะแนน'!$D46="ออก","",IF('ชื่อ-คะแนน'!$D46="ย้าย","",IF('ชื่อ-คะแนน'!$D46="พัก","",IF(G$6="?",G$6,G$6)))))</f>
        <v/>
      </c>
      <c r="H47" s="783" t="str">
        <f>IF('ชื่อ-คะแนน'!C46="","",IF('ชื่อ-คะแนน'!$D46="ออก","",IF('ชื่อ-คะแนน'!$D46="ย้าย","",IF('ชื่อ-คะแนน'!$D46="พัก","",IF(H$6="?",H$6,H$6)))))</f>
        <v/>
      </c>
      <c r="I47" s="783" t="str">
        <f>IF('ชื่อ-คะแนน'!G46="","",IF('ชื่อ-คะแนน'!$D46="ออก","",IF('ชื่อ-คะแนน'!$D46="ย้าย","",IF('ชื่อ-คะแนน'!$D46="พัก","",IF(I$6="?",I$6,$I$6)))))</f>
        <v/>
      </c>
      <c r="J47" s="784" t="str">
        <f>IF('ชื่อ-คะแนน'!$C46="","",IF('ชื่อ-คะแนน'!$D46="ออก","",IF('ชื่อ-คะแนน'!$D46="ย้าย","",IF('ชื่อ-คะแนน'!$D46="พัก","",IF(J$6="?",J$6,J$6)))))</f>
        <v/>
      </c>
      <c r="K47" s="785"/>
      <c r="L47" s="782" t="str">
        <f>IF('ชื่อ-คะแนน'!$C46="","",IF('ชื่อ-คะแนน'!$D46="ออก","",IF('ชื่อ-คะแนน'!$D46="ย้าย","",IF('ชื่อ-คะแนน'!$D46="พัก","",IF(L$6="?",L$6,L$6)))))</f>
        <v/>
      </c>
      <c r="M47" s="783" t="str">
        <f>IF('ชื่อ-คะแนน'!$C46="","",IF('ชื่อ-คะแนน'!$D46="ออก","",IF('ชื่อ-คะแนน'!$D46="ย้าย","",IF('ชื่อ-คะแนน'!$D46="พัก","",IF(M$6="?",M$6,M$6)))))</f>
        <v/>
      </c>
      <c r="N47" s="783" t="str">
        <f>IF('ชื่อ-คะแนน'!$C46="","",IF('ชื่อ-คะแนน'!$D46="ออก","",IF('ชื่อ-คะแนน'!$D46="ย้าย","",IF('ชื่อ-คะแนน'!$D46="พัก","",IF(N$6="?",N$6,N$6)))))</f>
        <v/>
      </c>
      <c r="O47" s="783" t="str">
        <f>IF('ชื่อ-คะแนน'!$C46="","",IF('ชื่อ-คะแนน'!$D46="ออก","",IF('ชื่อ-คะแนน'!$D46="ย้าย","",IF('ชื่อ-คะแนน'!$D46="พัก","",IF(O$6="?",O$6,O$6)))))</f>
        <v/>
      </c>
      <c r="P47" s="784" t="str">
        <f>IF('ชื่อ-คะแนน'!$C46="","",IF('ชื่อ-คะแนน'!$D46="ออก","",IF('ชื่อ-คะแนน'!$D46="ย้าย","",IF('ชื่อ-คะแนน'!$D46="พัก","",IF(P$6="?",P$6,P$6)))))</f>
        <v/>
      </c>
      <c r="Q47" s="785"/>
      <c r="R47" s="782" t="str">
        <f>IF('ชื่อ-คะแนน'!$C46="","",IF('ชื่อ-คะแนน'!$D46="ออก","",IF('ชื่อ-คะแนน'!$D46="ย้าย","",IF('ชื่อ-คะแนน'!$D46="พัก","",IF(R$6="?",R$6,R$6)))))</f>
        <v/>
      </c>
      <c r="S47" s="783" t="str">
        <f>IF('ชื่อ-คะแนน'!$C46="","",IF('ชื่อ-คะแนน'!$D46="ออก","",IF('ชื่อ-คะแนน'!$D46="ย้าย","",IF('ชื่อ-คะแนน'!$D46="พัก","",IF(S$6="?",S$6,S$6)))))</f>
        <v/>
      </c>
      <c r="T47" s="783" t="str">
        <f>IF('ชื่อ-คะแนน'!$C46="","",IF('ชื่อ-คะแนน'!$D46="ออก","",IF('ชื่อ-คะแนน'!$D46="ย้าย","",IF('ชื่อ-คะแนน'!$D46="พัก","",IF(T$6="?",T$6,T$6)))))</f>
        <v/>
      </c>
      <c r="U47" s="783" t="str">
        <f>IF('ชื่อ-คะแนน'!$C46="","",IF('ชื่อ-คะแนน'!$D46="ออก","",IF('ชื่อ-คะแนน'!$D46="ย้าย","",IF('ชื่อ-คะแนน'!$D46="พัก","",IF(U$6="?",U$6,U$6)))))</f>
        <v/>
      </c>
      <c r="V47" s="784" t="str">
        <f>IF('ชื่อ-คะแนน'!$C46="","",IF('ชื่อ-คะแนน'!$D46="ออก","",IF('ชื่อ-คะแนน'!$D46="ย้าย","",IF('ชื่อ-คะแนน'!$D46="พัก","",IF(V$6="?",V$6,V$6)))))</f>
        <v/>
      </c>
      <c r="W47" s="785"/>
      <c r="X47" s="782" t="str">
        <f>IF('ชื่อ-คะแนน'!$C46="","",IF('ชื่อ-คะแนน'!$D46="ออก","",IF('ชื่อ-คะแนน'!$D46="ย้าย","",IF('ชื่อ-คะแนน'!$D46="พัก","",IF(X$6="?",X$6,X$6)))))</f>
        <v/>
      </c>
      <c r="Y47" s="783" t="str">
        <f>IF('ชื่อ-คะแนน'!$C46="","",IF('ชื่อ-คะแนน'!$D46="ออก","",IF('ชื่อ-คะแนน'!$D46="ย้าย","",IF('ชื่อ-คะแนน'!$D46="พัก","",IF(Y$6="?",Y$6,Y$6)))))</f>
        <v/>
      </c>
      <c r="Z47" s="783" t="str">
        <f>IF('ชื่อ-คะแนน'!$C46="","",IF('ชื่อ-คะแนน'!$D46="ออก","",IF('ชื่อ-คะแนน'!$D46="ย้าย","",IF('ชื่อ-คะแนน'!$D46="พัก","",IF(Z$6="?",Z$6,Z$6)))))</f>
        <v/>
      </c>
      <c r="AA47" s="783" t="str">
        <f>IF('ชื่อ-คะแนน'!$C46="","",IF('ชื่อ-คะแนน'!$D46="ออก","",IF('ชื่อ-คะแนน'!$D46="ย้าย","",IF('ชื่อ-คะแนน'!$D46="พัก","",IF(AA$6="?",AA$6,AA$6)))))</f>
        <v/>
      </c>
      <c r="AB47" s="784" t="str">
        <f>IF('ชื่อ-คะแนน'!$C46="","",IF('ชื่อ-คะแนน'!$D46="ออก","",IF('ชื่อ-คะแนน'!$D46="ย้าย","",IF('ชื่อ-คะแนน'!$D46="พัก","",IF(AB$6="?",AB$6,AB$6)))))</f>
        <v/>
      </c>
      <c r="AC47" s="785"/>
      <c r="AD47" s="782" t="str">
        <f>IF('ชื่อ-คะแนน'!$C46="","",IF('ชื่อ-คะแนน'!$D46="ออก","",IF('ชื่อ-คะแนน'!$D46="ย้าย","",IF('ชื่อ-คะแนน'!$D46="พัก","",IF(AD$6="?",AD$6,AD$6)))))</f>
        <v/>
      </c>
      <c r="AE47" s="783" t="str">
        <f>IF('ชื่อ-คะแนน'!$C46="","",IF('ชื่อ-คะแนน'!$D46="ออก","",IF('ชื่อ-คะแนน'!$D46="ย้าย","",IF('ชื่อ-คะแนน'!$D46="พัก","",IF(AE$6="?",AE$6,AE$6)))))</f>
        <v/>
      </c>
      <c r="AF47" s="783" t="str">
        <f>IF('ชื่อ-คะแนน'!$C46="","",IF('ชื่อ-คะแนน'!$D46="ออก","",IF('ชื่อ-คะแนน'!$D46="ย้าย","",IF('ชื่อ-คะแนน'!$D46="พัก","",IF(AF$6="?",AF$6,AF$6)))))</f>
        <v/>
      </c>
      <c r="AG47" s="783" t="str">
        <f>IF('ชื่อ-คะแนน'!$C46="","",IF('ชื่อ-คะแนน'!$D46="ออก","",IF('ชื่อ-คะแนน'!$D46="ย้าย","",IF('ชื่อ-คะแนน'!$D46="พัก","",IF($AG$6="?",$AG$6,$AG$6)))))</f>
        <v/>
      </c>
      <c r="AH47" s="784" t="str">
        <f>IF('ชื่อ-คะแนน'!$C46="","",IF('ชื่อ-คะแนน'!$D46="ออก","",IF('ชื่อ-คะแนน'!$D46="ย้าย","",IF('ชื่อ-คะแนน'!$D46="พัก","",IF($AH$6="?",$AH$6,$AH$6)))))</f>
        <v/>
      </c>
      <c r="AI47" s="785"/>
      <c r="AJ47" s="782" t="str">
        <f>IF('ชื่อ-คะแนน'!$C46="","",IF('ชื่อ-คะแนน'!$D46="ออก","",IF('ชื่อ-คะแนน'!$D46="ย้าย","",IF('ชื่อ-คะแนน'!$D46="พัก","",IF($AJ$6="?",$AJ$6,$AJ$6)))))</f>
        <v/>
      </c>
      <c r="AK47" s="783" t="str">
        <f>IF('ชื่อ-คะแนน'!$C46="","",IF('ชื่อ-คะแนน'!$D46="ออก","",IF('ชื่อ-คะแนน'!$D46="ย้าย","",IF('ชื่อ-คะแนน'!$D46="พัก","",IF($AK$6="?",$AK$6,$AK$6)))))</f>
        <v/>
      </c>
      <c r="AL47" s="783" t="str">
        <f>IF('ชื่อ-คะแนน'!$C46="","",IF('ชื่อ-คะแนน'!$D46="ออก","",IF('ชื่อ-คะแนน'!$D46="ย้าย","",IF('ชื่อ-คะแนน'!$D46="พัก","",IF($AL$6="?",$AL$6,$AL$6)))))</f>
        <v/>
      </c>
      <c r="AM47" s="783" t="str">
        <f>IF('ชื่อ-คะแนน'!$C46="","",IF('ชื่อ-คะแนน'!$D46="ออก","",IF('ชื่อ-คะแนน'!$D46="ย้าย","",IF('ชื่อ-คะแนน'!$D46="พัก","",IF($AM$6="?",$AM$6,$AM$6)))))</f>
        <v/>
      </c>
      <c r="AN47" s="784" t="str">
        <f>IF('ชื่อ-คะแนน'!$C46="","",IF('ชื่อ-คะแนน'!$D46="ออก","",IF('ชื่อ-คะแนน'!$D46="ย้าย","",IF('ชื่อ-คะแนน'!$D46="พัก","",IF($AN$6="?",$AN$6,$AN$6)))))</f>
        <v/>
      </c>
      <c r="AO47" s="785"/>
      <c r="AP47" s="782" t="str">
        <f>IF('ชื่อ-คะแนน'!$C46="","",IF('ชื่อ-คะแนน'!$D46="ออก","",IF('ชื่อ-คะแนน'!$D46="ย้าย","",IF('ชื่อ-คะแนน'!$D46="พัก","",IF($AP$6="?",$AP$6,$AP$6)))))</f>
        <v/>
      </c>
      <c r="AQ47" s="783" t="str">
        <f>IF('ชื่อ-คะแนน'!$C46="","",IF('ชื่อ-คะแนน'!$D46="ออก","",IF('ชื่อ-คะแนน'!$D46="ย้าย","",IF('ชื่อ-คะแนน'!$D46="พัก","",IF($AQ$6="?",$AQ$6,$AQ$6)))))</f>
        <v/>
      </c>
      <c r="AR47" s="783" t="str">
        <f>IF('ชื่อ-คะแนน'!$C46="","",IF('ชื่อ-คะแนน'!$D46="ออก","",IF('ชื่อ-คะแนน'!$D46="ย้าย","",IF('ชื่อ-คะแนน'!$D46="พัก","",IF($AR$6="?",$AR$6,$AR$6)))))</f>
        <v/>
      </c>
      <c r="AS47" s="783" t="str">
        <f>IF('ชื่อ-คะแนน'!$C46="","",IF('ชื่อ-คะแนน'!$D46="ออก","",IF('ชื่อ-คะแนน'!$D46="ย้าย","",IF('ชื่อ-คะแนน'!$D46="พัก","",IF($AS$6="?",$AS$6,$AS$6)))))</f>
        <v/>
      </c>
      <c r="AT47" s="784" t="str">
        <f>IF('ชื่อ-คะแนน'!$C46="","",IF('ชื่อ-คะแนน'!$D46="ออก","",IF('ชื่อ-คะแนน'!$D46="ย้าย","",IF('ชื่อ-คะแนน'!$D46="พัก","",IF($AT$6="?",$AT$6,$AT$6)))))</f>
        <v/>
      </c>
      <c r="AU47" s="785"/>
      <c r="AV47" s="782" t="str">
        <f>IF('ชื่อ-คะแนน'!$C46="","",IF('ชื่อ-คะแนน'!$D46="ออก","",IF('ชื่อ-คะแนน'!$D46="ย้าย","",IF('ชื่อ-คะแนน'!$D46="พัก","",IF($AV$6="?",$AV$6,$AV$6)))))</f>
        <v/>
      </c>
      <c r="AW47" s="783" t="str">
        <f>IF('ชื่อ-คะแนน'!$C46="","",IF('ชื่อ-คะแนน'!$D46="ออก","",IF('ชื่อ-คะแนน'!$D46="ย้าย","",IF('ชื่อ-คะแนน'!$D46="พัก","",IF($AW$6="?",$AW$6,$AW$6)))))</f>
        <v/>
      </c>
      <c r="AX47" s="783" t="str">
        <f>IF('ชื่อ-คะแนน'!$C46="","",IF('ชื่อ-คะแนน'!$D46="ออก","",IF('ชื่อ-คะแนน'!$D46="ย้าย","",IF('ชื่อ-คะแนน'!$D46="พัก","",IF($AX$6="?",$AX$6,$AX$6)))))</f>
        <v/>
      </c>
      <c r="AY47" s="783" t="str">
        <f>IF('ชื่อ-คะแนน'!$C46="","",IF('ชื่อ-คะแนน'!$D46="ออก","",IF('ชื่อ-คะแนน'!$D46="ย้าย","",IF('ชื่อ-คะแนน'!$D46="พัก","",IF($AY$6="?",$AY$6,$AY$6)))))</f>
        <v/>
      </c>
      <c r="AZ47" s="784" t="str">
        <f>IF('ชื่อ-คะแนน'!$C46="","",IF('ชื่อ-คะแนน'!$D46="ออก","",IF('ชื่อ-คะแนน'!$D46="ย้าย","",IF('ชื่อ-คะแนน'!$D46="พัก","",IF($AZ$6="?",$AZ$6,$AZ$6)))))</f>
        <v/>
      </c>
      <c r="BA47" s="785"/>
      <c r="BB47" s="1416" t="str">
        <f>IF('ชื่อ-คะแนน'!$C46="","",IF('ชื่อ-คะแนน'!$D46="ออก","",IF('ชื่อ-คะแนน'!$D46="ย้าย","",IF('ชื่อ-คะแนน'!$D46="พัก","",IF($BB$6="?",$BB$6,$BB$6)))))</f>
        <v/>
      </c>
      <c r="BC47" s="1417" t="str">
        <f>IF('ชื่อ-คะแนน'!$C46="","",IF('ชื่อ-คะแนน'!$D46="ออก","",IF('ชื่อ-คะแนน'!$D46="ย้าย","",IF('ชื่อ-คะแนน'!$D46="พัก","",IF($BC$6="?",$BC$6,$BC$6)))))</f>
        <v/>
      </c>
      <c r="BD47" s="1417" t="str">
        <f>IF('ชื่อ-คะแนน'!$C46="","",IF('ชื่อ-คะแนน'!$D46="ออก","",IF('ชื่อ-คะแนน'!$D46="ย้าย","",IF('ชื่อ-คะแนน'!$D46="พัก","",IF($BD$6="?",$BD$6,$BD$6)))))</f>
        <v/>
      </c>
      <c r="BE47" s="1417" t="str">
        <f>IF('ชื่อ-คะแนน'!$C46="","",IF('ชื่อ-คะแนน'!$D46="ออก","",IF('ชื่อ-คะแนน'!$D46="ย้าย","",IF('ชื่อ-คะแนน'!$D46="พัก","",IF($BE$6="?",$BE$6,$BE$6)))))</f>
        <v/>
      </c>
      <c r="BF47" s="1418" t="str">
        <f>IF('ชื่อ-คะแนน'!$C46="","",IF('ชื่อ-คะแนน'!$D46="ออก","",IF('ชื่อ-คะแนน'!$D46="ย้าย","",IF('ชื่อ-คะแนน'!$D46="พัก","",IF($BF$6="?",$BF$6,$BF$6)))))</f>
        <v/>
      </c>
      <c r="BG47" s="785"/>
      <c r="BH47" s="786" t="str">
        <f>IF('ชื่อ-คะแนน'!$C46="","",IF('ชื่อ-คะแนน'!$D46="ออก","",IF('ชื่อ-คะแนน'!$D46="ย้าย","",IF('ชื่อ-คะแนน'!$D46="พัก","",IF($BH$6="?",$BH$6,$BH$6)))))</f>
        <v/>
      </c>
      <c r="BI47" s="787" t="str">
        <f>IF('ชื่อ-คะแนน'!$C46="","",IF('ชื่อ-คะแนน'!$D46="ออก","",IF('ชื่อ-คะแนน'!$D46="ย้าย","",IF('ชื่อ-คะแนน'!$D46="พัก","",IF($BI$6="?",$BI$6,$BI$6)))))</f>
        <v/>
      </c>
      <c r="BJ47" s="787" t="str">
        <f>IF('ชื่อ-คะแนน'!$C46="","",IF('ชื่อ-คะแนน'!$D46="ออก","",IF('ชื่อ-คะแนน'!$D46="ย้าย","",IF('ชื่อ-คะแนน'!$D46="พัก","",IF($BJ$6="?",$BJ$6,$BJ$6)))))</f>
        <v/>
      </c>
      <c r="BK47" s="787" t="str">
        <f>IF('ชื่อ-คะแนน'!$C46="","",IF('ชื่อ-คะแนน'!$D46="ออก","",IF('ชื่อ-คะแนน'!$D46="ย้าย","",IF('ชื่อ-คะแนน'!$D46="พัก","",IF($BK$6="?",$BK$6,$BK$6)))))</f>
        <v/>
      </c>
      <c r="BL47" s="788" t="str">
        <f>IF('ชื่อ-คะแนน'!$C46="","",IF('ชื่อ-คะแนน'!$D46="ออก","",IF('ชื่อ-คะแนน'!$D46="ย้าย","",IF('ชื่อ-คะแนน'!$D46="พัก","",IF($BL$6="?",$BL$6,$BL$6)))))</f>
        <v/>
      </c>
      <c r="BM47" s="785"/>
      <c r="BN47" s="782" t="str">
        <f>IF('ชื่อ-คะแนน'!$C46="","",IF('ชื่อ-คะแนน'!$D46="ออก","",IF('ชื่อ-คะแนน'!$D46="ย้าย","",IF('ชื่อ-คะแนน'!$D46="พัก","",IF($BN$6="?",$BN$6,$BN$6)))))</f>
        <v/>
      </c>
      <c r="BO47" s="783" t="str">
        <f>IF('ชื่อ-คะแนน'!$C46="","",IF('ชื่อ-คะแนน'!$D46="ออก","",IF('ชื่อ-คะแนน'!$D46="ย้าย","",IF('ชื่อ-คะแนน'!$D46="พัก","",IF($BO$6="?",$BO$6,$BO$6)))))</f>
        <v/>
      </c>
      <c r="BP47" s="783" t="str">
        <f>IF('ชื่อ-คะแนน'!$C46="","",IF('ชื่อ-คะแนน'!$D46="ออก","",IF('ชื่อ-คะแนน'!$D46="ย้าย","",IF('ชื่อ-คะแนน'!$D46="พัก","",IF($BP$6="?",$BP$6,$BP$6)))))</f>
        <v/>
      </c>
      <c r="BQ47" s="783" t="str">
        <f>IF('ชื่อ-คะแนน'!$C46="","",IF('ชื่อ-คะแนน'!$D46="ออก","",IF('ชื่อ-คะแนน'!$D46="ย้าย","",IF('ชื่อ-คะแนน'!$D46="พัก","",IF($BQ$6="?",$BQ$6,$BQ$6)))))</f>
        <v/>
      </c>
      <c r="BR47" s="784" t="str">
        <f>IF('ชื่อ-คะแนน'!$C46="","",IF('ชื่อ-คะแนน'!$D46="ออก","",IF('ชื่อ-คะแนน'!$D46="ย้าย","",IF('ชื่อ-คะแนน'!$D46="พัก","",IF($BR$6="?",$BR$6,$BR$6)))))</f>
        <v/>
      </c>
      <c r="BS47" s="785"/>
      <c r="BT47" s="782" t="str">
        <f>IF('ชื่อ-คะแนน'!$C46="","",IF('ชื่อ-คะแนน'!$D46="ออก","",IF('ชื่อ-คะแนน'!$D46="ย้าย","",IF('ชื่อ-คะแนน'!$D46="พัก","",IF($BT$6="?",$BT$6,$BT$6)))))</f>
        <v/>
      </c>
      <c r="BU47" s="783" t="str">
        <f>IF('ชื่อ-คะแนน'!$C46="","",IF('ชื่อ-คะแนน'!$D46="ออก","",IF('ชื่อ-คะแนน'!$D46="ย้าย","",IF('ชื่อ-คะแนน'!$D46="พัก","",IF($BU$6="?",$BU$6,$BU$6)))))</f>
        <v/>
      </c>
      <c r="BV47" s="783" t="str">
        <f>IF('ชื่อ-คะแนน'!$C46="","",IF('ชื่อ-คะแนน'!$D46="ออก","",IF('ชื่อ-คะแนน'!$D46="ย้าย","",IF('ชื่อ-คะแนน'!$D46="พัก","",IF($BV$6="?",$BV$6,$BV$6)))))</f>
        <v/>
      </c>
      <c r="BW47" s="783" t="str">
        <f>IF('ชื่อ-คะแนน'!$C46="","",IF('ชื่อ-คะแนน'!$D46="ออก","",IF('ชื่อ-คะแนน'!$D46="ย้าย","",IF('ชื่อ-คะแนน'!$D46="พัก","",IF($BW$6="?",$BW$6,$BW$6)))))</f>
        <v/>
      </c>
      <c r="BX47" s="784" t="str">
        <f>IF('ชื่อ-คะแนน'!$C46="","",IF('ชื่อ-คะแนน'!$D46="ออก","",IF('ชื่อ-คะแนน'!$D46="ย้าย","",IF('ชื่อ-คะแนน'!$D46="พัก","",IF($BX$6="?",$BX$6,$BX$6)))))</f>
        <v/>
      </c>
      <c r="BY47" s="785"/>
      <c r="BZ47" s="782" t="str">
        <f>IF('ชื่อ-คะแนน'!$C46="","",IF('ชื่อ-คะแนน'!$D46="ออก","",IF('ชื่อ-คะแนน'!$D46="ย้าย","",IF('ชื่อ-คะแนน'!$D46="พัก","",IF($BZ$6="?",$BZ$6,$BZ$6)))))</f>
        <v/>
      </c>
      <c r="CA47" s="783" t="str">
        <f>IF('ชื่อ-คะแนน'!$C46="","",IF('ชื่อ-คะแนน'!$D46="ออก","",IF('ชื่อ-คะแนน'!$D46="ย้าย","",IF('ชื่อ-คะแนน'!$D46="พัก","",IF($CA$6="?",$CA$6,$CA$6)))))</f>
        <v/>
      </c>
      <c r="CB47" s="783" t="str">
        <f>IF('ชื่อ-คะแนน'!$C46="","",IF('ชื่อ-คะแนน'!$D46="ออก","",IF('ชื่อ-คะแนน'!$D46="ย้าย","",IF('ชื่อ-คะแนน'!$D46="พัก","",IF($CB$6="?",$CB$6,$CB$6)))))</f>
        <v/>
      </c>
      <c r="CC47" s="783" t="str">
        <f>IF('ชื่อ-คะแนน'!$C46="","",IF('ชื่อ-คะแนน'!$D46="ออก","",IF('ชื่อ-คะแนน'!$D46="ย้าย","",IF('ชื่อ-คะแนน'!$D46="พัก","",IF($CC$6="?",$CC$6,$CC$6)))))</f>
        <v/>
      </c>
      <c r="CD47" s="784" t="str">
        <f>IF('ชื่อ-คะแนน'!$C46="","",IF('ชื่อ-คะแนน'!$D46="ออก","",IF('ชื่อ-คะแนน'!$D46="ย้าย","",IF('ชื่อ-คะแนน'!$D46="พัก","",IF($CD$6="?",$CD$6,$CD$6)))))</f>
        <v/>
      </c>
      <c r="CE47" s="785"/>
      <c r="CF47" s="782" t="str">
        <f>IF('ชื่อ-คะแนน'!$C46="","",IF('ชื่อ-คะแนน'!$D46="ออก","",IF('ชื่อ-คะแนน'!$D46="ย้าย","",IF('ชื่อ-คะแนน'!$D46="พัก","",IF($CF$6="?",$CF$6,$CF$6)))))</f>
        <v/>
      </c>
      <c r="CG47" s="783" t="str">
        <f>IF('ชื่อ-คะแนน'!$C46="","",IF('ชื่อ-คะแนน'!$D46="ออก","",IF('ชื่อ-คะแนน'!$D46="ย้าย","",IF('ชื่อ-คะแนน'!$D46="พัก","",IF($CG$6="?",$CG$6,$CG$6)))))</f>
        <v/>
      </c>
      <c r="CH47" s="783" t="str">
        <f>IF('ชื่อ-คะแนน'!$C46="","",IF('ชื่อ-คะแนน'!$D46="ออก","",IF('ชื่อ-คะแนน'!$D46="ย้าย","",IF('ชื่อ-คะแนน'!$D46="พัก","",IF($CH$6="?",$CH$6,$CH$6)))))</f>
        <v/>
      </c>
      <c r="CI47" s="783" t="str">
        <f>IF('ชื่อ-คะแนน'!$C46="","",IF('ชื่อ-คะแนน'!$D46="ออก","",IF('ชื่อ-คะแนน'!$D46="ย้าย","",IF('ชื่อ-คะแนน'!$D46="พัก","",IF($CI$6="?",$CI$6,$CI$6)))))</f>
        <v/>
      </c>
      <c r="CJ47" s="784" t="str">
        <f>IF('ชื่อ-คะแนน'!$C46="","",IF('ชื่อ-คะแนน'!$D46="ออก","",IF('ชื่อ-คะแนน'!$D46="ย้าย","",IF('ชื่อ-คะแนน'!$D46="พัก","",IF($CJ$6="?",$CJ$6,$CJ$6)))))</f>
        <v/>
      </c>
      <c r="CK47" s="785"/>
      <c r="CL47" s="782" t="str">
        <f>IF('ชื่อ-คะแนน'!$C46="","",IF('ชื่อ-คะแนน'!$D46="ออก","",IF('ชื่อ-คะแนน'!$D46="ย้าย","",IF('ชื่อ-คะแนน'!$D46="พัก","",IF($CL$6="?",$CL$6,$CL$6)))))</f>
        <v/>
      </c>
      <c r="CM47" s="783" t="str">
        <f>IF('ชื่อ-คะแนน'!$C46="","",IF('ชื่อ-คะแนน'!$D46="ออก","",IF('ชื่อ-คะแนน'!$D46="ย้าย","",IF('ชื่อ-คะแนน'!$D46="พัก","",IF($CM$6="?",$CM$6,$CM$6)))))</f>
        <v/>
      </c>
      <c r="CN47" s="783" t="str">
        <f>IF('ชื่อ-คะแนน'!$C46="","",IF('ชื่อ-คะแนน'!$D46="ออก","",IF('ชื่อ-คะแนน'!$D46="ย้าย","",IF('ชื่อ-คะแนน'!$D46="พัก","",IF($CN$6="?",$CN$6,$CN$6)))))</f>
        <v/>
      </c>
      <c r="CO47" s="783" t="str">
        <f>IF('ชื่อ-คะแนน'!$C46="","",IF('ชื่อ-คะแนน'!$D46="ออก","",IF('ชื่อ-คะแนน'!$D46="ย้าย","",IF('ชื่อ-คะแนน'!$D46="พัก","",IF($CO$6="?",$CO$6,$CO$6)))))</f>
        <v/>
      </c>
      <c r="CP47" s="784" t="str">
        <f>IF('ชื่อ-คะแนน'!$C46="","",IF('ชื่อ-คะแนน'!$D46="ออก","",IF('ชื่อ-คะแนน'!$D46="ย้าย","",IF('ชื่อ-คะแนน'!$D46="พัก","",IF($CP$6="?",$CP$6,$CP$6)))))</f>
        <v/>
      </c>
      <c r="CQ47" s="785"/>
      <c r="CR47" s="782" t="str">
        <f>IF('ชื่อ-คะแนน'!$C46="","",IF('ชื่อ-คะแนน'!$D46="ออก","",IF('ชื่อ-คะแนน'!$D46="ย้าย","",IF('ชื่อ-คะแนน'!$D46="พัก","",IF($CR$6="?",$CR$6,$CR$6)))))</f>
        <v/>
      </c>
      <c r="CS47" s="783" t="str">
        <f>IF('ชื่อ-คะแนน'!$C46="","",IF('ชื่อ-คะแนน'!$D46="ออก","",IF('ชื่อ-คะแนน'!$D46="ย้าย","",IF('ชื่อ-คะแนน'!$D46="พัก","",IF($CS$6="?",$CS$6,$CS$6)))))</f>
        <v/>
      </c>
      <c r="CT47" s="783" t="str">
        <f>IF('ชื่อ-คะแนน'!$C46="","",IF('ชื่อ-คะแนน'!$D46="ออก","",IF('ชื่อ-คะแนน'!$D46="ย้าย","",IF('ชื่อ-คะแนน'!$D46="พัก","",IF($CT$6="?",$CT$6,$CT$6)))))</f>
        <v/>
      </c>
      <c r="CU47" s="783" t="str">
        <f>IF('ชื่อ-คะแนน'!$C46="","",IF('ชื่อ-คะแนน'!$D46="ออก","",IF('ชื่อ-คะแนน'!$D46="ย้าย","",IF('ชื่อ-คะแนน'!$D46="พัก","",IF($CU$6="?",$CU$6,$CU$6)))))</f>
        <v/>
      </c>
      <c r="CV47" s="784" t="str">
        <f>IF('ชื่อ-คะแนน'!$C46="","",IF('ชื่อ-คะแนน'!$D46="ออก","",IF('ชื่อ-คะแนน'!$D46="ย้าย","",IF('ชื่อ-คะแนน'!$D46="พัก","",IF($CV$6="?",$CV$6,$CV$6)))))</f>
        <v/>
      </c>
      <c r="CW47" s="785"/>
      <c r="CX47" s="782" t="str">
        <f>IF('ชื่อ-คะแนน'!$C46="","",IF('ชื่อ-คะแนน'!$D46="ออก","",IF('ชื่อ-คะแนน'!$D46="ย้าย","",IF('ชื่อ-คะแนน'!$D46="พัก","",IF($CX$6="?",$CX$6,$CX$6)))))</f>
        <v/>
      </c>
      <c r="CY47" s="783" t="str">
        <f>IF('ชื่อ-คะแนน'!$C46="","",IF('ชื่อ-คะแนน'!$D46="ออก","",IF('ชื่อ-คะแนน'!$D46="ย้าย","",IF('ชื่อ-คะแนน'!$D46="พัก","",IF($CY$6="?",$CY$6,$CY$6)))))</f>
        <v/>
      </c>
      <c r="CZ47" s="783" t="str">
        <f>IF('ชื่อ-คะแนน'!$C46="","",IF('ชื่อ-คะแนน'!$D46="ออก","",IF('ชื่อ-คะแนน'!$D46="ย้าย","",IF('ชื่อ-คะแนน'!$D46="พัก","",IF($CZ$6="?",$CZ$6,$CZ$6)))))</f>
        <v/>
      </c>
      <c r="DA47" s="783" t="str">
        <f>IF('ชื่อ-คะแนน'!$C46="","",IF('ชื่อ-คะแนน'!$D46="ออก","",IF('ชื่อ-คะแนน'!$D46="ย้าย","",IF('ชื่อ-คะแนน'!$D46="พัก","",IF($DA$6="?",$DA$6,$DA$6)))))</f>
        <v/>
      </c>
      <c r="DB47" s="784" t="str">
        <f>IF('ชื่อ-คะแนน'!$C46="","",IF('ชื่อ-คะแนน'!$D46="ออก","",IF('ชื่อ-คะแนน'!$D46="ย้าย","",IF('ชื่อ-คะแนน'!$D46="พัก","",IF($DB$6="?",$DB$6,$DB$6)))))</f>
        <v/>
      </c>
      <c r="DC47" s="785"/>
      <c r="DD47" s="1416" t="str">
        <f>IF('ชื่อ-คะแนน'!$C46="","",IF('ชื่อ-คะแนน'!$D46="ออก","",IF('ชื่อ-คะแนน'!$D46="ย้าย","",IF('ชื่อ-คะแนน'!$D46="พัก","",IF($DD$6="?",$DD$6,$DD$6)))))</f>
        <v/>
      </c>
      <c r="DE47" s="1417" t="str">
        <f>IF('ชื่อ-คะแนน'!$C46="","",IF('ชื่อ-คะแนน'!$D46="ออก","",IF('ชื่อ-คะแนน'!$D46="ย้าย","",IF('ชื่อ-คะแนน'!$D46="พัก","",IF($DE$6="?",$DE$6,$DE$6)))))</f>
        <v/>
      </c>
      <c r="DF47" s="1417" t="str">
        <f>IF('ชื่อ-คะแนน'!$C46="","",IF('ชื่อ-คะแนน'!$D46="ออก","",IF('ชื่อ-คะแนน'!$D46="ย้าย","",IF('ชื่อ-คะแนน'!$D46="พัก","",IF($DF$6="?",$DF$6,$DF$6)))))</f>
        <v/>
      </c>
      <c r="DG47" s="1417" t="str">
        <f>IF('ชื่อ-คะแนน'!$C46="","",IF('ชื่อ-คะแนน'!$D46="ออก","",IF('ชื่อ-คะแนน'!$D46="ย้าย","",IF('ชื่อ-คะแนน'!$D46="พัก","",IF($DG$6="?",$DG$6,$DG$6)))))</f>
        <v/>
      </c>
      <c r="DH47" s="1418" t="str">
        <f>IF('ชื่อ-คะแนน'!$C46="","",IF('ชื่อ-คะแนน'!$D46="ออก","",IF('ชื่อ-คะแนน'!$D46="ย้าย","",IF('ชื่อ-คะแนน'!$D46="พัก","",IF($DH$6="?",$DH$6,$DH$6)))))</f>
        <v/>
      </c>
      <c r="DI47" s="785"/>
      <c r="DJ47" s="782" t="str">
        <f>IF('ชื่อ-คะแนน'!$C46="","",IF('ชื่อ-คะแนน'!$D46="ออก","",IF('ชื่อ-คะแนน'!$D46="ย้าย","",IF('ชื่อ-คะแนน'!$D46="พัก","",IF($DJ$6="?",$DJ$6,$DJ$6)))))</f>
        <v/>
      </c>
      <c r="DK47" s="783" t="str">
        <f>IF('ชื่อ-คะแนน'!$C46="","",IF('ชื่อ-คะแนน'!$D46="ออก","",IF('ชื่อ-คะแนน'!$D46="ย้าย","",IF('ชื่อ-คะแนน'!$D46="พัก","",IF($DK$6="?",$DK$6,$DK$6)))))</f>
        <v/>
      </c>
      <c r="DL47" s="783" t="str">
        <f>IF('ชื่อ-คะแนน'!$C46="","",IF('ชื่อ-คะแนน'!$D46="ออก","",IF('ชื่อ-คะแนน'!$D46="ย้าย","",IF('ชื่อ-คะแนน'!$D46="พัก","",IF($DL$6="?",$DL$6,$DL$6)))))</f>
        <v/>
      </c>
      <c r="DM47" s="783" t="str">
        <f>IF('ชื่อ-คะแนน'!$C46="","",IF('ชื่อ-คะแนน'!$D46="ออก","",IF('ชื่อ-คะแนน'!$D46="ย้าย","",IF('ชื่อ-คะแนน'!$D46="พัก","",IF($DM$6="?",$DM$6,$DM$6)))))</f>
        <v/>
      </c>
      <c r="DN47" s="784" t="str">
        <f>IF('ชื่อ-คะแนน'!$C46="","",IF('ชื่อ-คะแนน'!$D46="ออก","",IF('ชื่อ-คะแนน'!$D46="ย้าย","",IF('ชื่อ-คะแนน'!$D46="พัก","",IF($DN$6="?",$DN$6,$DN$6)))))</f>
        <v/>
      </c>
      <c r="DO47" s="785"/>
      <c r="DP47" s="786" t="str">
        <f>IF('ชื่อ-คะแนน'!$C46="","",IF('ชื่อ-คะแนน'!$D46="ออก","",IF('ชื่อ-คะแนน'!$D46="ย้าย","",IF('ชื่อ-คะแนน'!$D46="พัก","",IF($DP$6="?",$DP$6,$DP$6)))))</f>
        <v/>
      </c>
      <c r="DQ47" s="787" t="str">
        <f>IF('ชื่อ-คะแนน'!$C46="","",IF('ชื่อ-คะแนน'!$D46="ออก","",IF('ชื่อ-คะแนน'!$D46="ย้าย","",IF('ชื่อ-คะแนน'!$D46="พัก","",IF($DQ$6="?",$DQ$6,$DQ$6)))))</f>
        <v/>
      </c>
      <c r="DR47" s="787" t="str">
        <f>IF('ชื่อ-คะแนน'!$C46="","",IF('ชื่อ-คะแนน'!$D46="ออก","",IF('ชื่อ-คะแนน'!$D46="ย้าย","",IF('ชื่อ-คะแนน'!$D46="พัก","",IF($DR$6="?",$DR$6,$DR$6)))))</f>
        <v/>
      </c>
      <c r="DS47" s="787" t="str">
        <f>IF('ชื่อ-คะแนน'!$C46="","",IF('ชื่อ-คะแนน'!$D46="ออก","",IF('ชื่อ-คะแนน'!$D46="ย้าย","",IF('ชื่อ-คะแนน'!$D46="พัก","",IF($DS$6="?",$DS$6,$DS$6)))))</f>
        <v/>
      </c>
      <c r="DT47" s="788" t="str">
        <f>IF('ชื่อ-คะแนน'!$C46="","",IF('ชื่อ-คะแนน'!$D46="ออก","",IF('ชื่อ-คะแนน'!$D46="ย้าย","",IF('ชื่อ-คะแนน'!$D46="พัก","",IF($DT$6="?",$DT$6,$DT$6)))))</f>
        <v/>
      </c>
      <c r="DU47" s="785"/>
      <c r="DV47" s="782" t="str">
        <f>IF('ชื่อ-คะแนน'!$C46="","",IF('ชื่อ-คะแนน'!$D46="ออก","",IF('ชื่อ-คะแนน'!$D46="ย้าย","",IF('ชื่อ-คะแนน'!$D46="พัก","",IF($DV$6="?",$DV$6,$DV$6)))))</f>
        <v/>
      </c>
      <c r="DW47" s="783" t="str">
        <f>IF('ชื่อ-คะแนน'!$C46="","",IF('ชื่อ-คะแนน'!$D46="ออก","",IF('ชื่อ-คะแนน'!$D46="ย้าย","",IF('ชื่อ-คะแนน'!$D46="พัก","",IF($DW$6="?",$DW$6,$DW$6)))))</f>
        <v/>
      </c>
      <c r="DX47" s="783" t="str">
        <f>IF('ชื่อ-คะแนน'!$C46="","",IF('ชื่อ-คะแนน'!$D46="ออก","",IF('ชื่อ-คะแนน'!$D46="ย้าย","",IF('ชื่อ-คะแนน'!$D46="พัก","",IF($DX$6="?",$DX$6,$DX$6)))))</f>
        <v/>
      </c>
      <c r="DY47" s="783" t="str">
        <f>IF('ชื่อ-คะแนน'!$C46="","",IF('ชื่อ-คะแนน'!$D46="ออก","",IF('ชื่อ-คะแนน'!$D46="ย้าย","",IF('ชื่อ-คะแนน'!$D46="พัก","",IF($DY$6="?",$DY$6,$DY$6)))))</f>
        <v/>
      </c>
      <c r="DZ47" s="784" t="str">
        <f>IF('ชื่อ-คะแนน'!$C46="","",IF('ชื่อ-คะแนน'!$D46="ออก","",IF('ชื่อ-คะแนน'!$D46="ย้าย","",IF('ชื่อ-คะแนน'!$D46="พัก","",IF($DZ$6="?",$DZ$6,$DZ$6)))))</f>
        <v/>
      </c>
      <c r="EA47" s="785"/>
      <c r="EB47" s="782" t="str">
        <f>IF('ชื่อ-คะแนน'!$C46="","",IF('ชื่อ-คะแนน'!$D46="ออก","",IF('ชื่อ-คะแนน'!$D46="ย้าย","",IF('ชื่อ-คะแนน'!$D46="พัก","",IF($EB$6="?",$EB$6,$EB$6)))))</f>
        <v/>
      </c>
      <c r="EC47" s="783" t="str">
        <f>IF('ชื่อ-คะแนน'!$C46="","",IF('ชื่อ-คะแนน'!$D46="ออก","",IF('ชื่อ-คะแนน'!$D46="ย้าย","",IF('ชื่อ-คะแนน'!$D46="พัก","",IF($EC$6="?",$EC$6,$EC$6)))))</f>
        <v/>
      </c>
      <c r="ED47" s="783" t="str">
        <f>IF('ชื่อ-คะแนน'!$C46="","",IF('ชื่อ-คะแนน'!$D46="ออก","",IF('ชื่อ-คะแนน'!$D46="ย้าย","",IF('ชื่อ-คะแนน'!$D46="พัก","",IF($ED$6="?",$ED$6,$ED$6)))))</f>
        <v/>
      </c>
      <c r="EE47" s="783" t="str">
        <f>IF('ชื่อ-คะแนน'!$C46="","",IF('ชื่อ-คะแนน'!$D46="ออก","",IF('ชื่อ-คะแนน'!$D46="ย้าย","",IF('ชื่อ-คะแนน'!$D46="พัก","",IF($EE$6="?",$EE$6,$EE$6)))))</f>
        <v/>
      </c>
      <c r="EF47" s="784" t="str">
        <f>IF('ชื่อ-คะแนน'!$C46="","",IF('ชื่อ-คะแนน'!$D46="ออก","",IF('ชื่อ-คะแนน'!$D46="ย้าย","",IF('ชื่อ-คะแนน'!$D46="พัก","",IF($EF$6="?",$EF$6,$EF$6)))))</f>
        <v/>
      </c>
      <c r="EG47" s="820"/>
      <c r="EH47" s="790" t="str">
        <f>IF('ชื่อ-คะแนน'!C46="","",COUNTIF(E47:DZ47,"ป")+COUNTIF(E47:DZ47,"ล")+COUNTIF(E47:DZ47,"ข")+COUNTIF(E47:DZ47,"ร")+COUNTIF(E47:DZ47,"อ")+COUNTIF(E47:DZ47,"ก")+COUNTIF(E47:DZ47,"ฟ")+COUNTIF(E47:DZ47,"ด")+COUNTIF(E47:DZ47,"ย"))&amp;IF('ชื่อ-คะแนน'!C46="","","/")&amp;IF('ชื่อ-คะแนน'!C46="","",SUM($F$6:$DZ$6)-SUM(F47:DZ47))</f>
        <v/>
      </c>
      <c r="EI47" s="821" t="str">
        <f>IF('ชื่อ-คะแนน'!C46="","",COUNTIF(F47:EF47,"/")+SUM(F47:EF47))</f>
        <v/>
      </c>
      <c r="EJ47" s="758"/>
      <c r="EK47" s="778" t="str">
        <f>IF('ชื่อ-คะแนน'!C46="","",IF(EI47=0,"",IF(EI47&gt;$EI$3-$EI$4,"-",$EI$3-$EI$4-EI47)))</f>
        <v/>
      </c>
      <c r="EL47" s="760" t="str">
        <f>IF('ชื่อ-คะแนน'!C46="","",IF(EI47=0,"",(EI47/$EI$3)*100))</f>
        <v/>
      </c>
      <c r="EM47" s="761" t="str">
        <f t="shared" si="1"/>
        <v>-</v>
      </c>
      <c r="EN47" s="762" t="str">
        <f t="shared" si="2"/>
        <v>-</v>
      </c>
    </row>
    <row r="48" spans="1:144" s="141" customFormat="1" ht="18" customHeight="1" thickBot="1" x14ac:dyDescent="0.55000000000000004">
      <c r="A48" s="142" t="str">
        <f>'ชื่อ-คะแนน'!A47</f>
        <v/>
      </c>
      <c r="B48" s="822">
        <f>'ชื่อ-คะแนน'!B47</f>
        <v>0</v>
      </c>
      <c r="C48" s="1312">
        <f>'ชื่อ-คะแนน'!C47</f>
        <v>0</v>
      </c>
      <c r="D48" s="795" t="str">
        <f>'ชื่อ-คะแนน'!D47</f>
        <v/>
      </c>
      <c r="E48" s="781" t="str">
        <f>'ชื่อ-คะแนน'!E47</f>
        <v/>
      </c>
      <c r="F48" s="796" t="str">
        <f>IF('ชื่อ-คะแนน'!$C47="","",IF('ชื่อ-คะแนน'!$D47="ออก","",IF('ชื่อ-คะแนน'!$D47="ย้าย","",IF('ชื่อ-คะแนน'!$D47="พัก","",IF(F$6="?",F$6,F$6)))))</f>
        <v/>
      </c>
      <c r="G48" s="797" t="str">
        <f>IF('ชื่อ-คะแนน'!C47="","",IF('ชื่อ-คะแนน'!$D47="ออก","",IF('ชื่อ-คะแนน'!$D47="ย้าย","",IF('ชื่อ-คะแนน'!$D47="พัก","",IF(G$6="?",G$6,G$6)))))</f>
        <v/>
      </c>
      <c r="H48" s="797" t="str">
        <f>IF('ชื่อ-คะแนน'!C47="","",IF('ชื่อ-คะแนน'!$D47="ออก","",IF('ชื่อ-คะแนน'!$D47="ย้าย","",IF('ชื่อ-คะแนน'!$D47="พัก","",IF(H$6="?",H$6,H$6)))))</f>
        <v/>
      </c>
      <c r="I48" s="797" t="str">
        <f>IF('ชื่อ-คะแนน'!G47="","",IF('ชื่อ-คะแนน'!$D47="ออก","",IF('ชื่อ-คะแนน'!$D47="ย้าย","",IF('ชื่อ-คะแนน'!$D47="พัก","",IF(I$6="?",I$6,$I$6)))))</f>
        <v/>
      </c>
      <c r="J48" s="798" t="str">
        <f>IF('ชื่อ-คะแนน'!$C47="","",IF('ชื่อ-คะแนน'!$D47="ออก","",IF('ชื่อ-คะแนน'!$D47="ย้าย","",IF('ชื่อ-คะแนน'!$D47="พัก","",IF(J$6="?",J$6,J$6)))))</f>
        <v/>
      </c>
      <c r="K48" s="799"/>
      <c r="L48" s="796" t="str">
        <f>IF('ชื่อ-คะแนน'!$C47="","",IF('ชื่อ-คะแนน'!$D47="ออก","",IF('ชื่อ-คะแนน'!$D47="ย้าย","",IF('ชื่อ-คะแนน'!$D47="พัก","",IF(L$6="?",L$6,L$6)))))</f>
        <v/>
      </c>
      <c r="M48" s="797" t="str">
        <f>IF('ชื่อ-คะแนน'!$C47="","",IF('ชื่อ-คะแนน'!$D47="ออก","",IF('ชื่อ-คะแนน'!$D47="ย้าย","",IF('ชื่อ-คะแนน'!$D47="พัก","",IF(M$6="?",M$6,M$6)))))</f>
        <v/>
      </c>
      <c r="N48" s="797" t="str">
        <f>IF('ชื่อ-คะแนน'!$C47="","",IF('ชื่อ-คะแนน'!$D47="ออก","",IF('ชื่อ-คะแนน'!$D47="ย้าย","",IF('ชื่อ-คะแนน'!$D47="พัก","",IF(N$6="?",N$6,N$6)))))</f>
        <v/>
      </c>
      <c r="O48" s="797" t="str">
        <f>IF('ชื่อ-คะแนน'!$C47="","",IF('ชื่อ-คะแนน'!$D47="ออก","",IF('ชื่อ-คะแนน'!$D47="ย้าย","",IF('ชื่อ-คะแนน'!$D47="พัก","",IF(O$6="?",O$6,O$6)))))</f>
        <v/>
      </c>
      <c r="P48" s="798" t="str">
        <f>IF('ชื่อ-คะแนน'!$C47="","",IF('ชื่อ-คะแนน'!$D47="ออก","",IF('ชื่อ-คะแนน'!$D47="ย้าย","",IF('ชื่อ-คะแนน'!$D47="พัก","",IF(P$6="?",P$6,P$6)))))</f>
        <v/>
      </c>
      <c r="Q48" s="799"/>
      <c r="R48" s="796" t="str">
        <f>IF('ชื่อ-คะแนน'!$C47="","",IF('ชื่อ-คะแนน'!$D47="ออก","",IF('ชื่อ-คะแนน'!$D47="ย้าย","",IF('ชื่อ-คะแนน'!$D47="พัก","",IF(R$6="?",R$6,R$6)))))</f>
        <v/>
      </c>
      <c r="S48" s="797" t="str">
        <f>IF('ชื่อ-คะแนน'!$C47="","",IF('ชื่อ-คะแนน'!$D47="ออก","",IF('ชื่อ-คะแนน'!$D47="ย้าย","",IF('ชื่อ-คะแนน'!$D47="พัก","",IF(S$6="?",S$6,S$6)))))</f>
        <v/>
      </c>
      <c r="T48" s="797" t="str">
        <f>IF('ชื่อ-คะแนน'!$C47="","",IF('ชื่อ-คะแนน'!$D47="ออก","",IF('ชื่อ-คะแนน'!$D47="ย้าย","",IF('ชื่อ-คะแนน'!$D47="พัก","",IF(T$6="?",T$6,T$6)))))</f>
        <v/>
      </c>
      <c r="U48" s="797" t="str">
        <f>IF('ชื่อ-คะแนน'!$C47="","",IF('ชื่อ-คะแนน'!$D47="ออก","",IF('ชื่อ-คะแนน'!$D47="ย้าย","",IF('ชื่อ-คะแนน'!$D47="พัก","",IF(U$6="?",U$6,U$6)))))</f>
        <v/>
      </c>
      <c r="V48" s="798" t="str">
        <f>IF('ชื่อ-คะแนน'!$C47="","",IF('ชื่อ-คะแนน'!$D47="ออก","",IF('ชื่อ-คะแนน'!$D47="ย้าย","",IF('ชื่อ-คะแนน'!$D47="พัก","",IF(V$6="?",V$6,V$6)))))</f>
        <v/>
      </c>
      <c r="W48" s="799"/>
      <c r="X48" s="796" t="str">
        <f>IF('ชื่อ-คะแนน'!$C47="","",IF('ชื่อ-คะแนน'!$D47="ออก","",IF('ชื่อ-คะแนน'!$D47="ย้าย","",IF('ชื่อ-คะแนน'!$D47="พัก","",IF(X$6="?",X$6,X$6)))))</f>
        <v/>
      </c>
      <c r="Y48" s="797" t="str">
        <f>IF('ชื่อ-คะแนน'!$C47="","",IF('ชื่อ-คะแนน'!$D47="ออก","",IF('ชื่อ-คะแนน'!$D47="ย้าย","",IF('ชื่อ-คะแนน'!$D47="พัก","",IF(Y$6="?",Y$6,Y$6)))))</f>
        <v/>
      </c>
      <c r="Z48" s="797" t="str">
        <f>IF('ชื่อ-คะแนน'!$C47="","",IF('ชื่อ-คะแนน'!$D47="ออก","",IF('ชื่อ-คะแนน'!$D47="ย้าย","",IF('ชื่อ-คะแนน'!$D47="พัก","",IF(Z$6="?",Z$6,Z$6)))))</f>
        <v/>
      </c>
      <c r="AA48" s="797" t="str">
        <f>IF('ชื่อ-คะแนน'!$C47="","",IF('ชื่อ-คะแนน'!$D47="ออก","",IF('ชื่อ-คะแนน'!$D47="ย้าย","",IF('ชื่อ-คะแนน'!$D47="พัก","",IF(AA$6="?",AA$6,AA$6)))))</f>
        <v/>
      </c>
      <c r="AB48" s="798" t="str">
        <f>IF('ชื่อ-คะแนน'!$C47="","",IF('ชื่อ-คะแนน'!$D47="ออก","",IF('ชื่อ-คะแนน'!$D47="ย้าย","",IF('ชื่อ-คะแนน'!$D47="พัก","",IF(AB$6="?",AB$6,AB$6)))))</f>
        <v/>
      </c>
      <c r="AC48" s="799"/>
      <c r="AD48" s="796" t="str">
        <f>IF('ชื่อ-คะแนน'!$C47="","",IF('ชื่อ-คะแนน'!$D47="ออก","",IF('ชื่อ-คะแนน'!$D47="ย้าย","",IF('ชื่อ-คะแนน'!$D47="พัก","",IF(AD$6="?",AD$6,AD$6)))))</f>
        <v/>
      </c>
      <c r="AE48" s="797" t="str">
        <f>IF('ชื่อ-คะแนน'!$C47="","",IF('ชื่อ-คะแนน'!$D47="ออก","",IF('ชื่อ-คะแนน'!$D47="ย้าย","",IF('ชื่อ-คะแนน'!$D47="พัก","",IF(AE$6="?",AE$6,AE$6)))))</f>
        <v/>
      </c>
      <c r="AF48" s="797" t="str">
        <f>IF('ชื่อ-คะแนน'!$C47="","",IF('ชื่อ-คะแนน'!$D47="ออก","",IF('ชื่อ-คะแนน'!$D47="ย้าย","",IF('ชื่อ-คะแนน'!$D47="พัก","",IF(AF$6="?",AF$6,AF$6)))))</f>
        <v/>
      </c>
      <c r="AG48" s="797" t="str">
        <f>IF('ชื่อ-คะแนน'!$C47="","",IF('ชื่อ-คะแนน'!$D47="ออก","",IF('ชื่อ-คะแนน'!$D47="ย้าย","",IF('ชื่อ-คะแนน'!$D47="พัก","",IF($AG$6="?",$AG$6,$AG$6)))))</f>
        <v/>
      </c>
      <c r="AH48" s="798" t="str">
        <f>IF('ชื่อ-คะแนน'!$C47="","",IF('ชื่อ-คะแนน'!$D47="ออก","",IF('ชื่อ-คะแนน'!$D47="ย้าย","",IF('ชื่อ-คะแนน'!$D47="พัก","",IF($AH$6="?",$AH$6,$AH$6)))))</f>
        <v/>
      </c>
      <c r="AI48" s="799"/>
      <c r="AJ48" s="796" t="str">
        <f>IF('ชื่อ-คะแนน'!$C47="","",IF('ชื่อ-คะแนน'!$D47="ออก","",IF('ชื่อ-คะแนน'!$D47="ย้าย","",IF('ชื่อ-คะแนน'!$D47="พัก","",IF($AJ$6="?",$AJ$6,$AJ$6)))))</f>
        <v/>
      </c>
      <c r="AK48" s="797" t="str">
        <f>IF('ชื่อ-คะแนน'!$C47="","",IF('ชื่อ-คะแนน'!$D47="ออก","",IF('ชื่อ-คะแนน'!$D47="ย้าย","",IF('ชื่อ-คะแนน'!$D47="พัก","",IF($AK$6="?",$AK$6,$AK$6)))))</f>
        <v/>
      </c>
      <c r="AL48" s="797" t="str">
        <f>IF('ชื่อ-คะแนน'!$C47="","",IF('ชื่อ-คะแนน'!$D47="ออก","",IF('ชื่อ-คะแนน'!$D47="ย้าย","",IF('ชื่อ-คะแนน'!$D47="พัก","",IF($AL$6="?",$AL$6,$AL$6)))))</f>
        <v/>
      </c>
      <c r="AM48" s="797" t="str">
        <f>IF('ชื่อ-คะแนน'!$C47="","",IF('ชื่อ-คะแนน'!$D47="ออก","",IF('ชื่อ-คะแนน'!$D47="ย้าย","",IF('ชื่อ-คะแนน'!$D47="พัก","",IF($AM$6="?",$AM$6,$AM$6)))))</f>
        <v/>
      </c>
      <c r="AN48" s="798" t="str">
        <f>IF('ชื่อ-คะแนน'!$C47="","",IF('ชื่อ-คะแนน'!$D47="ออก","",IF('ชื่อ-คะแนน'!$D47="ย้าย","",IF('ชื่อ-คะแนน'!$D47="พัก","",IF($AN$6="?",$AN$6,$AN$6)))))</f>
        <v/>
      </c>
      <c r="AO48" s="799"/>
      <c r="AP48" s="796" t="str">
        <f>IF('ชื่อ-คะแนน'!$C47="","",IF('ชื่อ-คะแนน'!$D47="ออก","",IF('ชื่อ-คะแนน'!$D47="ย้าย","",IF('ชื่อ-คะแนน'!$D47="พัก","",IF($AP$6="?",$AP$6,$AP$6)))))</f>
        <v/>
      </c>
      <c r="AQ48" s="797" t="str">
        <f>IF('ชื่อ-คะแนน'!$C47="","",IF('ชื่อ-คะแนน'!$D47="ออก","",IF('ชื่อ-คะแนน'!$D47="ย้าย","",IF('ชื่อ-คะแนน'!$D47="พัก","",IF($AQ$6="?",$AQ$6,$AQ$6)))))</f>
        <v/>
      </c>
      <c r="AR48" s="797" t="str">
        <f>IF('ชื่อ-คะแนน'!$C47="","",IF('ชื่อ-คะแนน'!$D47="ออก","",IF('ชื่อ-คะแนน'!$D47="ย้าย","",IF('ชื่อ-คะแนน'!$D47="พัก","",IF($AR$6="?",$AR$6,$AR$6)))))</f>
        <v/>
      </c>
      <c r="AS48" s="797" t="str">
        <f>IF('ชื่อ-คะแนน'!$C47="","",IF('ชื่อ-คะแนน'!$D47="ออก","",IF('ชื่อ-คะแนน'!$D47="ย้าย","",IF('ชื่อ-คะแนน'!$D47="พัก","",IF($AS$6="?",$AS$6,$AS$6)))))</f>
        <v/>
      </c>
      <c r="AT48" s="798" t="str">
        <f>IF('ชื่อ-คะแนน'!$C47="","",IF('ชื่อ-คะแนน'!$D47="ออก","",IF('ชื่อ-คะแนน'!$D47="ย้าย","",IF('ชื่อ-คะแนน'!$D47="พัก","",IF($AT$6="?",$AT$6,$AT$6)))))</f>
        <v/>
      </c>
      <c r="AU48" s="799"/>
      <c r="AV48" s="796" t="str">
        <f>IF('ชื่อ-คะแนน'!$C47="","",IF('ชื่อ-คะแนน'!$D47="ออก","",IF('ชื่อ-คะแนน'!$D47="ย้าย","",IF('ชื่อ-คะแนน'!$D47="พัก","",IF($AV$6="?",$AV$6,$AV$6)))))</f>
        <v/>
      </c>
      <c r="AW48" s="797" t="str">
        <f>IF('ชื่อ-คะแนน'!$C47="","",IF('ชื่อ-คะแนน'!$D47="ออก","",IF('ชื่อ-คะแนน'!$D47="ย้าย","",IF('ชื่อ-คะแนน'!$D47="พัก","",IF($AW$6="?",$AW$6,$AW$6)))))</f>
        <v/>
      </c>
      <c r="AX48" s="797" t="str">
        <f>IF('ชื่อ-คะแนน'!$C47="","",IF('ชื่อ-คะแนน'!$D47="ออก","",IF('ชื่อ-คะแนน'!$D47="ย้าย","",IF('ชื่อ-คะแนน'!$D47="พัก","",IF($AX$6="?",$AX$6,$AX$6)))))</f>
        <v/>
      </c>
      <c r="AY48" s="797" t="str">
        <f>IF('ชื่อ-คะแนน'!$C47="","",IF('ชื่อ-คะแนน'!$D47="ออก","",IF('ชื่อ-คะแนน'!$D47="ย้าย","",IF('ชื่อ-คะแนน'!$D47="พัก","",IF($AY$6="?",$AY$6,$AY$6)))))</f>
        <v/>
      </c>
      <c r="AZ48" s="798" t="str">
        <f>IF('ชื่อ-คะแนน'!$C47="","",IF('ชื่อ-คะแนน'!$D47="ออก","",IF('ชื่อ-คะแนน'!$D47="ย้าย","",IF('ชื่อ-คะแนน'!$D47="พัก","",IF($AZ$6="?",$AZ$6,$AZ$6)))))</f>
        <v/>
      </c>
      <c r="BA48" s="799"/>
      <c r="BB48" s="1419" t="str">
        <f>IF('ชื่อ-คะแนน'!$C47="","",IF('ชื่อ-คะแนน'!$D47="ออก","",IF('ชื่อ-คะแนน'!$D47="ย้าย","",IF('ชื่อ-คะแนน'!$D47="พัก","",IF($BB$6="?",$BB$6,$BB$6)))))</f>
        <v/>
      </c>
      <c r="BC48" s="1420" t="str">
        <f>IF('ชื่อ-คะแนน'!$C47="","",IF('ชื่อ-คะแนน'!$D47="ออก","",IF('ชื่อ-คะแนน'!$D47="ย้าย","",IF('ชื่อ-คะแนน'!$D47="พัก","",IF($BC$6="?",$BC$6,$BC$6)))))</f>
        <v/>
      </c>
      <c r="BD48" s="1420" t="str">
        <f>IF('ชื่อ-คะแนน'!$C47="","",IF('ชื่อ-คะแนน'!$D47="ออก","",IF('ชื่อ-คะแนน'!$D47="ย้าย","",IF('ชื่อ-คะแนน'!$D47="พัก","",IF($BD$6="?",$BD$6,$BD$6)))))</f>
        <v/>
      </c>
      <c r="BE48" s="1420" t="str">
        <f>IF('ชื่อ-คะแนน'!$C47="","",IF('ชื่อ-คะแนน'!$D47="ออก","",IF('ชื่อ-คะแนน'!$D47="ย้าย","",IF('ชื่อ-คะแนน'!$D47="พัก","",IF($BE$6="?",$BE$6,$BE$6)))))</f>
        <v/>
      </c>
      <c r="BF48" s="1421" t="str">
        <f>IF('ชื่อ-คะแนน'!$C47="","",IF('ชื่อ-คะแนน'!$D47="ออก","",IF('ชื่อ-คะแนน'!$D47="ย้าย","",IF('ชื่อ-คะแนน'!$D47="พัก","",IF($BF$6="?",$BF$6,$BF$6)))))</f>
        <v/>
      </c>
      <c r="BG48" s="799"/>
      <c r="BH48" s="800" t="str">
        <f>IF('ชื่อ-คะแนน'!$C47="","",IF('ชื่อ-คะแนน'!$D47="ออก","",IF('ชื่อ-คะแนน'!$D47="ย้าย","",IF('ชื่อ-คะแนน'!$D47="พัก","",IF($BH$6="?",$BH$6,$BH$6)))))</f>
        <v/>
      </c>
      <c r="BI48" s="801" t="str">
        <f>IF('ชื่อ-คะแนน'!$C47="","",IF('ชื่อ-คะแนน'!$D47="ออก","",IF('ชื่อ-คะแนน'!$D47="ย้าย","",IF('ชื่อ-คะแนน'!$D47="พัก","",IF($BI$6="?",$BI$6,$BI$6)))))</f>
        <v/>
      </c>
      <c r="BJ48" s="801" t="str">
        <f>IF('ชื่อ-คะแนน'!$C47="","",IF('ชื่อ-คะแนน'!$D47="ออก","",IF('ชื่อ-คะแนน'!$D47="ย้าย","",IF('ชื่อ-คะแนน'!$D47="พัก","",IF($BJ$6="?",$BJ$6,$BJ$6)))))</f>
        <v/>
      </c>
      <c r="BK48" s="801" t="str">
        <f>IF('ชื่อ-คะแนน'!$C47="","",IF('ชื่อ-คะแนน'!$D47="ออก","",IF('ชื่อ-คะแนน'!$D47="ย้าย","",IF('ชื่อ-คะแนน'!$D47="พัก","",IF($BK$6="?",$BK$6,$BK$6)))))</f>
        <v/>
      </c>
      <c r="BL48" s="802" t="str">
        <f>IF('ชื่อ-คะแนน'!$C47="","",IF('ชื่อ-คะแนน'!$D47="ออก","",IF('ชื่อ-คะแนน'!$D47="ย้าย","",IF('ชื่อ-คะแนน'!$D47="พัก","",IF($BL$6="?",$BL$6,$BL$6)))))</f>
        <v/>
      </c>
      <c r="BM48" s="799"/>
      <c r="BN48" s="796" t="str">
        <f>IF('ชื่อ-คะแนน'!$C47="","",IF('ชื่อ-คะแนน'!$D47="ออก","",IF('ชื่อ-คะแนน'!$D47="ย้าย","",IF('ชื่อ-คะแนน'!$D47="พัก","",IF($BN$6="?",$BN$6,$BN$6)))))</f>
        <v/>
      </c>
      <c r="BO48" s="797" t="str">
        <f>IF('ชื่อ-คะแนน'!$C47="","",IF('ชื่อ-คะแนน'!$D47="ออก","",IF('ชื่อ-คะแนน'!$D47="ย้าย","",IF('ชื่อ-คะแนน'!$D47="พัก","",IF($BO$6="?",$BO$6,$BO$6)))))</f>
        <v/>
      </c>
      <c r="BP48" s="797" t="str">
        <f>IF('ชื่อ-คะแนน'!$C47="","",IF('ชื่อ-คะแนน'!$D47="ออก","",IF('ชื่อ-คะแนน'!$D47="ย้าย","",IF('ชื่อ-คะแนน'!$D47="พัก","",IF($BP$6="?",$BP$6,$BP$6)))))</f>
        <v/>
      </c>
      <c r="BQ48" s="797" t="str">
        <f>IF('ชื่อ-คะแนน'!$C47="","",IF('ชื่อ-คะแนน'!$D47="ออก","",IF('ชื่อ-คะแนน'!$D47="ย้าย","",IF('ชื่อ-คะแนน'!$D47="พัก","",IF($BQ$6="?",$BQ$6,$BQ$6)))))</f>
        <v/>
      </c>
      <c r="BR48" s="798" t="str">
        <f>IF('ชื่อ-คะแนน'!$C47="","",IF('ชื่อ-คะแนน'!$D47="ออก","",IF('ชื่อ-คะแนน'!$D47="ย้าย","",IF('ชื่อ-คะแนน'!$D47="พัก","",IF($BR$6="?",$BR$6,$BR$6)))))</f>
        <v/>
      </c>
      <c r="BS48" s="799"/>
      <c r="BT48" s="796" t="str">
        <f>IF('ชื่อ-คะแนน'!$C47="","",IF('ชื่อ-คะแนน'!$D47="ออก","",IF('ชื่อ-คะแนน'!$D47="ย้าย","",IF('ชื่อ-คะแนน'!$D47="พัก","",IF($BT$6="?",$BT$6,$BT$6)))))</f>
        <v/>
      </c>
      <c r="BU48" s="797" t="str">
        <f>IF('ชื่อ-คะแนน'!$C47="","",IF('ชื่อ-คะแนน'!$D47="ออก","",IF('ชื่อ-คะแนน'!$D47="ย้าย","",IF('ชื่อ-คะแนน'!$D47="พัก","",IF($BU$6="?",$BU$6,$BU$6)))))</f>
        <v/>
      </c>
      <c r="BV48" s="797" t="str">
        <f>IF('ชื่อ-คะแนน'!$C47="","",IF('ชื่อ-คะแนน'!$D47="ออก","",IF('ชื่อ-คะแนน'!$D47="ย้าย","",IF('ชื่อ-คะแนน'!$D47="พัก","",IF($BV$6="?",$BV$6,$BV$6)))))</f>
        <v/>
      </c>
      <c r="BW48" s="797" t="str">
        <f>IF('ชื่อ-คะแนน'!$C47="","",IF('ชื่อ-คะแนน'!$D47="ออก","",IF('ชื่อ-คะแนน'!$D47="ย้าย","",IF('ชื่อ-คะแนน'!$D47="พัก","",IF($BW$6="?",$BW$6,$BW$6)))))</f>
        <v/>
      </c>
      <c r="BX48" s="798" t="str">
        <f>IF('ชื่อ-คะแนน'!$C47="","",IF('ชื่อ-คะแนน'!$D47="ออก","",IF('ชื่อ-คะแนน'!$D47="ย้าย","",IF('ชื่อ-คะแนน'!$D47="พัก","",IF($BX$6="?",$BX$6,$BX$6)))))</f>
        <v/>
      </c>
      <c r="BY48" s="799"/>
      <c r="BZ48" s="796" t="str">
        <f>IF('ชื่อ-คะแนน'!$C47="","",IF('ชื่อ-คะแนน'!$D47="ออก","",IF('ชื่อ-คะแนน'!$D47="ย้าย","",IF('ชื่อ-คะแนน'!$D47="พัก","",IF($BZ$6="?",$BZ$6,$BZ$6)))))</f>
        <v/>
      </c>
      <c r="CA48" s="797" t="str">
        <f>IF('ชื่อ-คะแนน'!$C47="","",IF('ชื่อ-คะแนน'!$D47="ออก","",IF('ชื่อ-คะแนน'!$D47="ย้าย","",IF('ชื่อ-คะแนน'!$D47="พัก","",IF($CA$6="?",$CA$6,$CA$6)))))</f>
        <v/>
      </c>
      <c r="CB48" s="797" t="str">
        <f>IF('ชื่อ-คะแนน'!$C47="","",IF('ชื่อ-คะแนน'!$D47="ออก","",IF('ชื่อ-คะแนน'!$D47="ย้าย","",IF('ชื่อ-คะแนน'!$D47="พัก","",IF($CB$6="?",$CB$6,$CB$6)))))</f>
        <v/>
      </c>
      <c r="CC48" s="797" t="str">
        <f>IF('ชื่อ-คะแนน'!$C47="","",IF('ชื่อ-คะแนน'!$D47="ออก","",IF('ชื่อ-คะแนน'!$D47="ย้าย","",IF('ชื่อ-คะแนน'!$D47="พัก","",IF($CC$6="?",$CC$6,$CC$6)))))</f>
        <v/>
      </c>
      <c r="CD48" s="798" t="str">
        <f>IF('ชื่อ-คะแนน'!$C47="","",IF('ชื่อ-คะแนน'!$D47="ออก","",IF('ชื่อ-คะแนน'!$D47="ย้าย","",IF('ชื่อ-คะแนน'!$D47="พัก","",IF($CD$6="?",$CD$6,$CD$6)))))</f>
        <v/>
      </c>
      <c r="CE48" s="799"/>
      <c r="CF48" s="796" t="str">
        <f>IF('ชื่อ-คะแนน'!$C47="","",IF('ชื่อ-คะแนน'!$D47="ออก","",IF('ชื่อ-คะแนน'!$D47="ย้าย","",IF('ชื่อ-คะแนน'!$D47="พัก","",IF($CF$6="?",$CF$6,$CF$6)))))</f>
        <v/>
      </c>
      <c r="CG48" s="797" t="str">
        <f>IF('ชื่อ-คะแนน'!$C47="","",IF('ชื่อ-คะแนน'!$D47="ออก","",IF('ชื่อ-คะแนน'!$D47="ย้าย","",IF('ชื่อ-คะแนน'!$D47="พัก","",IF($CG$6="?",$CG$6,$CG$6)))))</f>
        <v/>
      </c>
      <c r="CH48" s="797" t="str">
        <f>IF('ชื่อ-คะแนน'!$C47="","",IF('ชื่อ-คะแนน'!$D47="ออก","",IF('ชื่อ-คะแนน'!$D47="ย้าย","",IF('ชื่อ-คะแนน'!$D47="พัก","",IF($CH$6="?",$CH$6,$CH$6)))))</f>
        <v/>
      </c>
      <c r="CI48" s="797" t="str">
        <f>IF('ชื่อ-คะแนน'!$C47="","",IF('ชื่อ-คะแนน'!$D47="ออก","",IF('ชื่อ-คะแนน'!$D47="ย้าย","",IF('ชื่อ-คะแนน'!$D47="พัก","",IF($CI$6="?",$CI$6,$CI$6)))))</f>
        <v/>
      </c>
      <c r="CJ48" s="798" t="str">
        <f>IF('ชื่อ-คะแนน'!$C47="","",IF('ชื่อ-คะแนน'!$D47="ออก","",IF('ชื่อ-คะแนน'!$D47="ย้าย","",IF('ชื่อ-คะแนน'!$D47="พัก","",IF($CJ$6="?",$CJ$6,$CJ$6)))))</f>
        <v/>
      </c>
      <c r="CK48" s="799"/>
      <c r="CL48" s="796" t="str">
        <f>IF('ชื่อ-คะแนน'!$C47="","",IF('ชื่อ-คะแนน'!$D47="ออก","",IF('ชื่อ-คะแนน'!$D47="ย้าย","",IF('ชื่อ-คะแนน'!$D47="พัก","",IF($CL$6="?",$CL$6,$CL$6)))))</f>
        <v/>
      </c>
      <c r="CM48" s="797" t="str">
        <f>IF('ชื่อ-คะแนน'!$C47="","",IF('ชื่อ-คะแนน'!$D47="ออก","",IF('ชื่อ-คะแนน'!$D47="ย้าย","",IF('ชื่อ-คะแนน'!$D47="พัก","",IF($CM$6="?",$CM$6,$CM$6)))))</f>
        <v/>
      </c>
      <c r="CN48" s="797" t="str">
        <f>IF('ชื่อ-คะแนน'!$C47="","",IF('ชื่อ-คะแนน'!$D47="ออก","",IF('ชื่อ-คะแนน'!$D47="ย้าย","",IF('ชื่อ-คะแนน'!$D47="พัก","",IF($CN$6="?",$CN$6,$CN$6)))))</f>
        <v/>
      </c>
      <c r="CO48" s="797" t="str">
        <f>IF('ชื่อ-คะแนน'!$C47="","",IF('ชื่อ-คะแนน'!$D47="ออก","",IF('ชื่อ-คะแนน'!$D47="ย้าย","",IF('ชื่อ-คะแนน'!$D47="พัก","",IF($CO$6="?",$CO$6,$CO$6)))))</f>
        <v/>
      </c>
      <c r="CP48" s="798" t="str">
        <f>IF('ชื่อ-คะแนน'!$C47="","",IF('ชื่อ-คะแนน'!$D47="ออก","",IF('ชื่อ-คะแนน'!$D47="ย้าย","",IF('ชื่อ-คะแนน'!$D47="พัก","",IF($CP$6="?",$CP$6,$CP$6)))))</f>
        <v/>
      </c>
      <c r="CQ48" s="799"/>
      <c r="CR48" s="796" t="str">
        <f>IF('ชื่อ-คะแนน'!$C47="","",IF('ชื่อ-คะแนน'!$D47="ออก","",IF('ชื่อ-คะแนน'!$D47="ย้าย","",IF('ชื่อ-คะแนน'!$D47="พัก","",IF($CR$6="?",$CR$6,$CR$6)))))</f>
        <v/>
      </c>
      <c r="CS48" s="797" t="str">
        <f>IF('ชื่อ-คะแนน'!$C47="","",IF('ชื่อ-คะแนน'!$D47="ออก","",IF('ชื่อ-คะแนน'!$D47="ย้าย","",IF('ชื่อ-คะแนน'!$D47="พัก","",IF($CS$6="?",$CS$6,$CS$6)))))</f>
        <v/>
      </c>
      <c r="CT48" s="797" t="str">
        <f>IF('ชื่อ-คะแนน'!$C47="","",IF('ชื่อ-คะแนน'!$D47="ออก","",IF('ชื่อ-คะแนน'!$D47="ย้าย","",IF('ชื่อ-คะแนน'!$D47="พัก","",IF($CT$6="?",$CT$6,$CT$6)))))</f>
        <v/>
      </c>
      <c r="CU48" s="797" t="str">
        <f>IF('ชื่อ-คะแนน'!$C47="","",IF('ชื่อ-คะแนน'!$D47="ออก","",IF('ชื่อ-คะแนน'!$D47="ย้าย","",IF('ชื่อ-คะแนน'!$D47="พัก","",IF($CU$6="?",$CU$6,$CU$6)))))</f>
        <v/>
      </c>
      <c r="CV48" s="798" t="str">
        <f>IF('ชื่อ-คะแนน'!$C47="","",IF('ชื่อ-คะแนน'!$D47="ออก","",IF('ชื่อ-คะแนน'!$D47="ย้าย","",IF('ชื่อ-คะแนน'!$D47="พัก","",IF($CV$6="?",$CV$6,$CV$6)))))</f>
        <v/>
      </c>
      <c r="CW48" s="799"/>
      <c r="CX48" s="796" t="str">
        <f>IF('ชื่อ-คะแนน'!$C47="","",IF('ชื่อ-คะแนน'!$D47="ออก","",IF('ชื่อ-คะแนน'!$D47="ย้าย","",IF('ชื่อ-คะแนน'!$D47="พัก","",IF($CX$6="?",$CX$6,$CX$6)))))</f>
        <v/>
      </c>
      <c r="CY48" s="797" t="str">
        <f>IF('ชื่อ-คะแนน'!$C47="","",IF('ชื่อ-คะแนน'!$D47="ออก","",IF('ชื่อ-คะแนน'!$D47="ย้าย","",IF('ชื่อ-คะแนน'!$D47="พัก","",IF($CY$6="?",$CY$6,$CY$6)))))</f>
        <v/>
      </c>
      <c r="CZ48" s="797" t="str">
        <f>IF('ชื่อ-คะแนน'!$C47="","",IF('ชื่อ-คะแนน'!$D47="ออก","",IF('ชื่อ-คะแนน'!$D47="ย้าย","",IF('ชื่อ-คะแนน'!$D47="พัก","",IF($CZ$6="?",$CZ$6,$CZ$6)))))</f>
        <v/>
      </c>
      <c r="DA48" s="797" t="str">
        <f>IF('ชื่อ-คะแนน'!$C47="","",IF('ชื่อ-คะแนน'!$D47="ออก","",IF('ชื่อ-คะแนน'!$D47="ย้าย","",IF('ชื่อ-คะแนน'!$D47="พัก","",IF($DA$6="?",$DA$6,$DA$6)))))</f>
        <v/>
      </c>
      <c r="DB48" s="798" t="str">
        <f>IF('ชื่อ-คะแนน'!$C47="","",IF('ชื่อ-คะแนน'!$D47="ออก","",IF('ชื่อ-คะแนน'!$D47="ย้าย","",IF('ชื่อ-คะแนน'!$D47="พัก","",IF($DB$6="?",$DB$6,$DB$6)))))</f>
        <v/>
      </c>
      <c r="DC48" s="799"/>
      <c r="DD48" s="1419" t="str">
        <f>IF('ชื่อ-คะแนน'!$C47="","",IF('ชื่อ-คะแนน'!$D47="ออก","",IF('ชื่อ-คะแนน'!$D47="ย้าย","",IF('ชื่อ-คะแนน'!$D47="พัก","",IF($DD$6="?",$DD$6,$DD$6)))))</f>
        <v/>
      </c>
      <c r="DE48" s="1420" t="str">
        <f>IF('ชื่อ-คะแนน'!$C47="","",IF('ชื่อ-คะแนน'!$D47="ออก","",IF('ชื่อ-คะแนน'!$D47="ย้าย","",IF('ชื่อ-คะแนน'!$D47="พัก","",IF($DE$6="?",$DE$6,$DE$6)))))</f>
        <v/>
      </c>
      <c r="DF48" s="1420" t="str">
        <f>IF('ชื่อ-คะแนน'!$C47="","",IF('ชื่อ-คะแนน'!$D47="ออก","",IF('ชื่อ-คะแนน'!$D47="ย้าย","",IF('ชื่อ-คะแนน'!$D47="พัก","",IF($DF$6="?",$DF$6,$DF$6)))))</f>
        <v/>
      </c>
      <c r="DG48" s="1420" t="str">
        <f>IF('ชื่อ-คะแนน'!$C47="","",IF('ชื่อ-คะแนน'!$D47="ออก","",IF('ชื่อ-คะแนน'!$D47="ย้าย","",IF('ชื่อ-คะแนน'!$D47="พัก","",IF($DG$6="?",$DG$6,$DG$6)))))</f>
        <v/>
      </c>
      <c r="DH48" s="1421" t="str">
        <f>IF('ชื่อ-คะแนน'!$C47="","",IF('ชื่อ-คะแนน'!$D47="ออก","",IF('ชื่อ-คะแนน'!$D47="ย้าย","",IF('ชื่อ-คะแนน'!$D47="พัก","",IF($DH$6="?",$DH$6,$DH$6)))))</f>
        <v/>
      </c>
      <c r="DI48" s="799"/>
      <c r="DJ48" s="796" t="str">
        <f>IF('ชื่อ-คะแนน'!$C47="","",IF('ชื่อ-คะแนน'!$D47="ออก","",IF('ชื่อ-คะแนน'!$D47="ย้าย","",IF('ชื่อ-คะแนน'!$D47="พัก","",IF($DJ$6="?",$DJ$6,$DJ$6)))))</f>
        <v/>
      </c>
      <c r="DK48" s="797" t="str">
        <f>IF('ชื่อ-คะแนน'!$C47="","",IF('ชื่อ-คะแนน'!$D47="ออก","",IF('ชื่อ-คะแนน'!$D47="ย้าย","",IF('ชื่อ-คะแนน'!$D47="พัก","",IF($DK$6="?",$DK$6,$DK$6)))))</f>
        <v/>
      </c>
      <c r="DL48" s="797" t="str">
        <f>IF('ชื่อ-คะแนน'!$C47="","",IF('ชื่อ-คะแนน'!$D47="ออก","",IF('ชื่อ-คะแนน'!$D47="ย้าย","",IF('ชื่อ-คะแนน'!$D47="พัก","",IF($DL$6="?",$DL$6,$DL$6)))))</f>
        <v/>
      </c>
      <c r="DM48" s="797" t="str">
        <f>IF('ชื่อ-คะแนน'!$C47="","",IF('ชื่อ-คะแนน'!$D47="ออก","",IF('ชื่อ-คะแนน'!$D47="ย้าย","",IF('ชื่อ-คะแนน'!$D47="พัก","",IF($DM$6="?",$DM$6,$DM$6)))))</f>
        <v/>
      </c>
      <c r="DN48" s="798" t="str">
        <f>IF('ชื่อ-คะแนน'!$C47="","",IF('ชื่อ-คะแนน'!$D47="ออก","",IF('ชื่อ-คะแนน'!$D47="ย้าย","",IF('ชื่อ-คะแนน'!$D47="พัก","",IF($DN$6="?",$DN$6,$DN$6)))))</f>
        <v/>
      </c>
      <c r="DO48" s="799"/>
      <c r="DP48" s="800" t="str">
        <f>IF('ชื่อ-คะแนน'!$C47="","",IF('ชื่อ-คะแนน'!$D47="ออก","",IF('ชื่อ-คะแนน'!$D47="ย้าย","",IF('ชื่อ-คะแนน'!$D47="พัก","",IF($DP$6="?",$DP$6,$DP$6)))))</f>
        <v/>
      </c>
      <c r="DQ48" s="801" t="str">
        <f>IF('ชื่อ-คะแนน'!$C47="","",IF('ชื่อ-คะแนน'!$D47="ออก","",IF('ชื่อ-คะแนน'!$D47="ย้าย","",IF('ชื่อ-คะแนน'!$D47="พัก","",IF($DQ$6="?",$DQ$6,$DQ$6)))))</f>
        <v/>
      </c>
      <c r="DR48" s="801" t="str">
        <f>IF('ชื่อ-คะแนน'!$C47="","",IF('ชื่อ-คะแนน'!$D47="ออก","",IF('ชื่อ-คะแนน'!$D47="ย้าย","",IF('ชื่อ-คะแนน'!$D47="พัก","",IF($DR$6="?",$DR$6,$DR$6)))))</f>
        <v/>
      </c>
      <c r="DS48" s="801" t="str">
        <f>IF('ชื่อ-คะแนน'!$C47="","",IF('ชื่อ-คะแนน'!$D47="ออก","",IF('ชื่อ-คะแนน'!$D47="ย้าย","",IF('ชื่อ-คะแนน'!$D47="พัก","",IF($DS$6="?",$DS$6,$DS$6)))))</f>
        <v/>
      </c>
      <c r="DT48" s="802" t="str">
        <f>IF('ชื่อ-คะแนน'!$C47="","",IF('ชื่อ-คะแนน'!$D47="ออก","",IF('ชื่อ-คะแนน'!$D47="ย้าย","",IF('ชื่อ-คะแนน'!$D47="พัก","",IF($DT$6="?",$DT$6,$DT$6)))))</f>
        <v/>
      </c>
      <c r="DU48" s="799"/>
      <c r="DV48" s="796" t="str">
        <f>IF('ชื่อ-คะแนน'!$C47="","",IF('ชื่อ-คะแนน'!$D47="ออก","",IF('ชื่อ-คะแนน'!$D47="ย้าย","",IF('ชื่อ-คะแนน'!$D47="พัก","",IF($DV$6="?",$DV$6,$DV$6)))))</f>
        <v/>
      </c>
      <c r="DW48" s="797" t="str">
        <f>IF('ชื่อ-คะแนน'!$C47="","",IF('ชื่อ-คะแนน'!$D47="ออก","",IF('ชื่อ-คะแนน'!$D47="ย้าย","",IF('ชื่อ-คะแนน'!$D47="พัก","",IF($DW$6="?",$DW$6,$DW$6)))))</f>
        <v/>
      </c>
      <c r="DX48" s="797" t="str">
        <f>IF('ชื่อ-คะแนน'!$C47="","",IF('ชื่อ-คะแนน'!$D47="ออก","",IF('ชื่อ-คะแนน'!$D47="ย้าย","",IF('ชื่อ-คะแนน'!$D47="พัก","",IF($DX$6="?",$DX$6,$DX$6)))))</f>
        <v/>
      </c>
      <c r="DY48" s="797" t="str">
        <f>IF('ชื่อ-คะแนน'!$C47="","",IF('ชื่อ-คะแนน'!$D47="ออก","",IF('ชื่อ-คะแนน'!$D47="ย้าย","",IF('ชื่อ-คะแนน'!$D47="พัก","",IF($DY$6="?",$DY$6,$DY$6)))))</f>
        <v/>
      </c>
      <c r="DZ48" s="798" t="str">
        <f>IF('ชื่อ-คะแนน'!$C47="","",IF('ชื่อ-คะแนน'!$D47="ออก","",IF('ชื่อ-คะแนน'!$D47="ย้าย","",IF('ชื่อ-คะแนน'!$D47="พัก","",IF($DZ$6="?",$DZ$6,$DZ$6)))))</f>
        <v/>
      </c>
      <c r="EA48" s="799"/>
      <c r="EB48" s="796" t="str">
        <f>IF('ชื่อ-คะแนน'!$C47="","",IF('ชื่อ-คะแนน'!$D47="ออก","",IF('ชื่อ-คะแนน'!$D47="ย้าย","",IF('ชื่อ-คะแนน'!$D47="พัก","",IF($EB$6="?",$EB$6,$EB$6)))))</f>
        <v/>
      </c>
      <c r="EC48" s="797" t="str">
        <f>IF('ชื่อ-คะแนน'!$C47="","",IF('ชื่อ-คะแนน'!$D47="ออก","",IF('ชื่อ-คะแนน'!$D47="ย้าย","",IF('ชื่อ-คะแนน'!$D47="พัก","",IF($EC$6="?",$EC$6,$EC$6)))))</f>
        <v/>
      </c>
      <c r="ED48" s="797" t="str">
        <f>IF('ชื่อ-คะแนน'!$C47="","",IF('ชื่อ-คะแนน'!$D47="ออก","",IF('ชื่อ-คะแนน'!$D47="ย้าย","",IF('ชื่อ-คะแนน'!$D47="พัก","",IF($ED$6="?",$ED$6,$ED$6)))))</f>
        <v/>
      </c>
      <c r="EE48" s="797" t="str">
        <f>IF('ชื่อ-คะแนน'!$C47="","",IF('ชื่อ-คะแนน'!$D47="ออก","",IF('ชื่อ-คะแนน'!$D47="ย้าย","",IF('ชื่อ-คะแนน'!$D47="พัก","",IF($EE$6="?",$EE$6,$EE$6)))))</f>
        <v/>
      </c>
      <c r="EF48" s="798" t="str">
        <f>IF('ชื่อ-คะแนน'!$C47="","",IF('ชื่อ-คะแนน'!$D47="ออก","",IF('ชื่อ-คะแนน'!$D47="ย้าย","",IF('ชื่อ-คะแนน'!$D47="พัก","",IF($EF$6="?",$EF$6,$EF$6)))))</f>
        <v/>
      </c>
      <c r="EG48" s="803"/>
      <c r="EH48" s="804" t="str">
        <f>IF('ชื่อ-คะแนน'!C47="","",COUNTIF(E48:DZ48,"ป")+COUNTIF(E48:DZ48,"ล")+COUNTIF(E48:DZ48,"ข")+COUNTIF(E48:DZ48,"ร")+COUNTIF(E48:DZ48,"อ")+COUNTIF(E48:DZ48,"ก")+COUNTIF(E48:DZ48,"ฟ")+COUNTIF(E48:DZ48,"ด")+COUNTIF(E48:DZ48,"ย"))&amp;IF('ชื่อ-คะแนน'!C47="","","/")&amp;IF('ชื่อ-คะแนน'!C47="","",SUM($F$6:$DZ$6)-SUM(F48:DZ48))</f>
        <v/>
      </c>
      <c r="EI48" s="805" t="str">
        <f>IF('ชื่อ-คะแนน'!C47="","",COUNTIF(F48:EF48,"/")+SUM(F48:EF48))</f>
        <v/>
      </c>
      <c r="EJ48" s="758"/>
      <c r="EK48" s="778" t="str">
        <f>IF('ชื่อ-คะแนน'!C47="","",IF(EI48=0,"",IF(EI48&gt;$EI$3-$EI$4,"-",$EI$3-$EI$4-EI48)))</f>
        <v/>
      </c>
      <c r="EL48" s="760" t="str">
        <f>IF('ชื่อ-คะแนน'!C47="","",IF(EI48=0,"",(EI48/$EI$3)*100))</f>
        <v/>
      </c>
      <c r="EM48" s="792" t="str">
        <f t="shared" si="1"/>
        <v>-</v>
      </c>
      <c r="EN48" s="793" t="str">
        <f t="shared" si="2"/>
        <v>-</v>
      </c>
    </row>
    <row r="49" spans="1:144" s="141" customFormat="1" ht="18" customHeight="1" thickBot="1" x14ac:dyDescent="0.55000000000000004">
      <c r="A49" s="142" t="str">
        <f>'ชื่อ-คะแนน'!A48</f>
        <v/>
      </c>
      <c r="B49" s="822">
        <f>'ชื่อ-คะแนน'!B48</f>
        <v>0</v>
      </c>
      <c r="C49" s="1312">
        <f>'ชื่อ-คะแนน'!C48</f>
        <v>0</v>
      </c>
      <c r="D49" s="795" t="str">
        <f>'ชื่อ-คะแนน'!D48</f>
        <v/>
      </c>
      <c r="E49" s="781" t="str">
        <f>'ชื่อ-คะแนน'!E48</f>
        <v/>
      </c>
      <c r="F49" s="796" t="str">
        <f>IF('ชื่อ-คะแนน'!$C48="","",IF('ชื่อ-คะแนน'!$D48="ออก","",IF('ชื่อ-คะแนน'!$D48="ย้าย","",IF('ชื่อ-คะแนน'!$D48="พัก","",IF(F$6="?",F$6,F$6)))))</f>
        <v/>
      </c>
      <c r="G49" s="797" t="str">
        <f>IF('ชื่อ-คะแนน'!C48="","",IF('ชื่อ-คะแนน'!$D48="ออก","",IF('ชื่อ-คะแนน'!$D48="ย้าย","",IF('ชื่อ-คะแนน'!$D48="พัก","",IF(G$6="?",G$6,G$6)))))</f>
        <v/>
      </c>
      <c r="H49" s="797" t="str">
        <f>IF('ชื่อ-คะแนน'!C48="","",IF('ชื่อ-คะแนน'!$D48="ออก","",IF('ชื่อ-คะแนน'!$D48="ย้าย","",IF('ชื่อ-คะแนน'!$D48="พัก","",IF(H$6="?",H$6,H$6)))))</f>
        <v/>
      </c>
      <c r="I49" s="797" t="str">
        <f>IF('ชื่อ-คะแนน'!G48="","",IF('ชื่อ-คะแนน'!$D48="ออก","",IF('ชื่อ-คะแนน'!$D48="ย้าย","",IF('ชื่อ-คะแนน'!$D48="พัก","",IF(I$6="?",I$6,$I$6)))))</f>
        <v/>
      </c>
      <c r="J49" s="798" t="str">
        <f>IF('ชื่อ-คะแนน'!$C48="","",IF('ชื่อ-คะแนน'!$D48="ออก","",IF('ชื่อ-คะแนน'!$D48="ย้าย","",IF('ชื่อ-คะแนน'!$D48="พัก","",IF(J$6="?",J$6,J$6)))))</f>
        <v/>
      </c>
      <c r="K49" s="799"/>
      <c r="L49" s="796" t="str">
        <f>IF('ชื่อ-คะแนน'!$C48="","",IF('ชื่อ-คะแนน'!$D48="ออก","",IF('ชื่อ-คะแนน'!$D48="ย้าย","",IF('ชื่อ-คะแนน'!$D48="พัก","",IF(L$6="?",L$6,L$6)))))</f>
        <v/>
      </c>
      <c r="M49" s="797" t="str">
        <f>IF('ชื่อ-คะแนน'!$C48="","",IF('ชื่อ-คะแนน'!$D48="ออก","",IF('ชื่อ-คะแนน'!$D48="ย้าย","",IF('ชื่อ-คะแนน'!$D48="พัก","",IF(M$6="?",M$6,M$6)))))</f>
        <v/>
      </c>
      <c r="N49" s="797" t="str">
        <f>IF('ชื่อ-คะแนน'!$C48="","",IF('ชื่อ-คะแนน'!$D48="ออก","",IF('ชื่อ-คะแนน'!$D48="ย้าย","",IF('ชื่อ-คะแนน'!$D48="พัก","",IF(N$6="?",N$6,N$6)))))</f>
        <v/>
      </c>
      <c r="O49" s="797" t="str">
        <f>IF('ชื่อ-คะแนน'!$C48="","",IF('ชื่อ-คะแนน'!$D48="ออก","",IF('ชื่อ-คะแนน'!$D48="ย้าย","",IF('ชื่อ-คะแนน'!$D48="พัก","",IF(O$6="?",O$6,O$6)))))</f>
        <v/>
      </c>
      <c r="P49" s="798" t="str">
        <f>IF('ชื่อ-คะแนน'!$C48="","",IF('ชื่อ-คะแนน'!$D48="ออก","",IF('ชื่อ-คะแนน'!$D48="ย้าย","",IF('ชื่อ-คะแนน'!$D48="พัก","",IF(P$6="?",P$6,P$6)))))</f>
        <v/>
      </c>
      <c r="Q49" s="799"/>
      <c r="R49" s="796" t="str">
        <f>IF('ชื่อ-คะแนน'!$C48="","",IF('ชื่อ-คะแนน'!$D48="ออก","",IF('ชื่อ-คะแนน'!$D48="ย้าย","",IF('ชื่อ-คะแนน'!$D48="พัก","",IF(R$6="?",R$6,R$6)))))</f>
        <v/>
      </c>
      <c r="S49" s="797" t="str">
        <f>IF('ชื่อ-คะแนน'!$C48="","",IF('ชื่อ-คะแนน'!$D48="ออก","",IF('ชื่อ-คะแนน'!$D48="ย้าย","",IF('ชื่อ-คะแนน'!$D48="พัก","",IF(S$6="?",S$6,S$6)))))</f>
        <v/>
      </c>
      <c r="T49" s="797" t="str">
        <f>IF('ชื่อ-คะแนน'!$C48="","",IF('ชื่อ-คะแนน'!$D48="ออก","",IF('ชื่อ-คะแนน'!$D48="ย้าย","",IF('ชื่อ-คะแนน'!$D48="พัก","",IF(T$6="?",T$6,T$6)))))</f>
        <v/>
      </c>
      <c r="U49" s="797" t="str">
        <f>IF('ชื่อ-คะแนน'!$C48="","",IF('ชื่อ-คะแนน'!$D48="ออก","",IF('ชื่อ-คะแนน'!$D48="ย้าย","",IF('ชื่อ-คะแนน'!$D48="พัก","",IF(U$6="?",U$6,U$6)))))</f>
        <v/>
      </c>
      <c r="V49" s="798" t="str">
        <f>IF('ชื่อ-คะแนน'!$C48="","",IF('ชื่อ-คะแนน'!$D48="ออก","",IF('ชื่อ-คะแนน'!$D48="ย้าย","",IF('ชื่อ-คะแนน'!$D48="พัก","",IF(V$6="?",V$6,V$6)))))</f>
        <v/>
      </c>
      <c r="W49" s="799"/>
      <c r="X49" s="796" t="str">
        <f>IF('ชื่อ-คะแนน'!$C48="","",IF('ชื่อ-คะแนน'!$D48="ออก","",IF('ชื่อ-คะแนน'!$D48="ย้าย","",IF('ชื่อ-คะแนน'!$D48="พัก","",IF(X$6="?",X$6,X$6)))))</f>
        <v/>
      </c>
      <c r="Y49" s="797" t="str">
        <f>IF('ชื่อ-คะแนน'!$C48="","",IF('ชื่อ-คะแนน'!$D48="ออก","",IF('ชื่อ-คะแนน'!$D48="ย้าย","",IF('ชื่อ-คะแนน'!$D48="พัก","",IF(Y$6="?",Y$6,Y$6)))))</f>
        <v/>
      </c>
      <c r="Z49" s="797" t="str">
        <f>IF('ชื่อ-คะแนน'!$C48="","",IF('ชื่อ-คะแนน'!$D48="ออก","",IF('ชื่อ-คะแนน'!$D48="ย้าย","",IF('ชื่อ-คะแนน'!$D48="พัก","",IF(Z$6="?",Z$6,Z$6)))))</f>
        <v/>
      </c>
      <c r="AA49" s="797" t="str">
        <f>IF('ชื่อ-คะแนน'!$C48="","",IF('ชื่อ-คะแนน'!$D48="ออก","",IF('ชื่อ-คะแนน'!$D48="ย้าย","",IF('ชื่อ-คะแนน'!$D48="พัก","",IF(AA$6="?",AA$6,AA$6)))))</f>
        <v/>
      </c>
      <c r="AB49" s="798" t="str">
        <f>IF('ชื่อ-คะแนน'!$C48="","",IF('ชื่อ-คะแนน'!$D48="ออก","",IF('ชื่อ-คะแนน'!$D48="ย้าย","",IF('ชื่อ-คะแนน'!$D48="พัก","",IF(AB$6="?",AB$6,AB$6)))))</f>
        <v/>
      </c>
      <c r="AC49" s="799"/>
      <c r="AD49" s="796" t="str">
        <f>IF('ชื่อ-คะแนน'!$C48="","",IF('ชื่อ-คะแนน'!$D48="ออก","",IF('ชื่อ-คะแนน'!$D48="ย้าย","",IF('ชื่อ-คะแนน'!$D48="พัก","",IF(AD$6="?",AD$6,AD$6)))))</f>
        <v/>
      </c>
      <c r="AE49" s="797" t="str">
        <f>IF('ชื่อ-คะแนน'!$C48="","",IF('ชื่อ-คะแนน'!$D48="ออก","",IF('ชื่อ-คะแนน'!$D48="ย้าย","",IF('ชื่อ-คะแนน'!$D48="พัก","",IF(AE$6="?",AE$6,AE$6)))))</f>
        <v/>
      </c>
      <c r="AF49" s="797" t="str">
        <f>IF('ชื่อ-คะแนน'!$C48="","",IF('ชื่อ-คะแนน'!$D48="ออก","",IF('ชื่อ-คะแนน'!$D48="ย้าย","",IF('ชื่อ-คะแนน'!$D48="พัก","",IF(AF$6="?",AF$6,AF$6)))))</f>
        <v/>
      </c>
      <c r="AG49" s="797" t="str">
        <f>IF('ชื่อ-คะแนน'!$C48="","",IF('ชื่อ-คะแนน'!$D48="ออก","",IF('ชื่อ-คะแนน'!$D48="ย้าย","",IF('ชื่อ-คะแนน'!$D48="พัก","",IF($AG$6="?",$AG$6,$AG$6)))))</f>
        <v/>
      </c>
      <c r="AH49" s="798" t="str">
        <f>IF('ชื่อ-คะแนน'!$C48="","",IF('ชื่อ-คะแนน'!$D48="ออก","",IF('ชื่อ-คะแนน'!$D48="ย้าย","",IF('ชื่อ-คะแนน'!$D48="พัก","",IF($AH$6="?",$AH$6,$AH$6)))))</f>
        <v/>
      </c>
      <c r="AI49" s="799"/>
      <c r="AJ49" s="796" t="str">
        <f>IF('ชื่อ-คะแนน'!$C48="","",IF('ชื่อ-คะแนน'!$D48="ออก","",IF('ชื่อ-คะแนน'!$D48="ย้าย","",IF('ชื่อ-คะแนน'!$D48="พัก","",IF($AJ$6="?",$AJ$6,$AJ$6)))))</f>
        <v/>
      </c>
      <c r="AK49" s="797" t="str">
        <f>IF('ชื่อ-คะแนน'!$C48="","",IF('ชื่อ-คะแนน'!$D48="ออก","",IF('ชื่อ-คะแนน'!$D48="ย้าย","",IF('ชื่อ-คะแนน'!$D48="พัก","",IF($AK$6="?",$AK$6,$AK$6)))))</f>
        <v/>
      </c>
      <c r="AL49" s="797" t="str">
        <f>IF('ชื่อ-คะแนน'!$C48="","",IF('ชื่อ-คะแนน'!$D48="ออก","",IF('ชื่อ-คะแนน'!$D48="ย้าย","",IF('ชื่อ-คะแนน'!$D48="พัก","",IF($AL$6="?",$AL$6,$AL$6)))))</f>
        <v/>
      </c>
      <c r="AM49" s="797" t="str">
        <f>IF('ชื่อ-คะแนน'!$C48="","",IF('ชื่อ-คะแนน'!$D48="ออก","",IF('ชื่อ-คะแนน'!$D48="ย้าย","",IF('ชื่อ-คะแนน'!$D48="พัก","",IF($AM$6="?",$AM$6,$AM$6)))))</f>
        <v/>
      </c>
      <c r="AN49" s="798" t="str">
        <f>IF('ชื่อ-คะแนน'!$C48="","",IF('ชื่อ-คะแนน'!$D48="ออก","",IF('ชื่อ-คะแนน'!$D48="ย้าย","",IF('ชื่อ-คะแนน'!$D48="พัก","",IF($AN$6="?",$AN$6,$AN$6)))))</f>
        <v/>
      </c>
      <c r="AO49" s="799"/>
      <c r="AP49" s="796" t="str">
        <f>IF('ชื่อ-คะแนน'!$C48="","",IF('ชื่อ-คะแนน'!$D48="ออก","",IF('ชื่อ-คะแนน'!$D48="ย้าย","",IF('ชื่อ-คะแนน'!$D48="พัก","",IF($AP$6="?",$AP$6,$AP$6)))))</f>
        <v/>
      </c>
      <c r="AQ49" s="797" t="str">
        <f>IF('ชื่อ-คะแนน'!$C48="","",IF('ชื่อ-คะแนน'!$D48="ออก","",IF('ชื่อ-คะแนน'!$D48="ย้าย","",IF('ชื่อ-คะแนน'!$D48="พัก","",IF($AQ$6="?",$AQ$6,$AQ$6)))))</f>
        <v/>
      </c>
      <c r="AR49" s="797" t="str">
        <f>IF('ชื่อ-คะแนน'!$C48="","",IF('ชื่อ-คะแนน'!$D48="ออก","",IF('ชื่อ-คะแนน'!$D48="ย้าย","",IF('ชื่อ-คะแนน'!$D48="พัก","",IF($AR$6="?",$AR$6,$AR$6)))))</f>
        <v/>
      </c>
      <c r="AS49" s="797" t="str">
        <f>IF('ชื่อ-คะแนน'!$C48="","",IF('ชื่อ-คะแนน'!$D48="ออก","",IF('ชื่อ-คะแนน'!$D48="ย้าย","",IF('ชื่อ-คะแนน'!$D48="พัก","",IF($AS$6="?",$AS$6,$AS$6)))))</f>
        <v/>
      </c>
      <c r="AT49" s="798" t="str">
        <f>IF('ชื่อ-คะแนน'!$C48="","",IF('ชื่อ-คะแนน'!$D48="ออก","",IF('ชื่อ-คะแนน'!$D48="ย้าย","",IF('ชื่อ-คะแนน'!$D48="พัก","",IF($AT$6="?",$AT$6,$AT$6)))))</f>
        <v/>
      </c>
      <c r="AU49" s="799"/>
      <c r="AV49" s="796" t="str">
        <f>IF('ชื่อ-คะแนน'!$C48="","",IF('ชื่อ-คะแนน'!$D48="ออก","",IF('ชื่อ-คะแนน'!$D48="ย้าย","",IF('ชื่อ-คะแนน'!$D48="พัก","",IF($AV$6="?",$AV$6,$AV$6)))))</f>
        <v/>
      </c>
      <c r="AW49" s="797" t="str">
        <f>IF('ชื่อ-คะแนน'!$C48="","",IF('ชื่อ-คะแนน'!$D48="ออก","",IF('ชื่อ-คะแนน'!$D48="ย้าย","",IF('ชื่อ-คะแนน'!$D48="พัก","",IF($AW$6="?",$AW$6,$AW$6)))))</f>
        <v/>
      </c>
      <c r="AX49" s="797" t="str">
        <f>IF('ชื่อ-คะแนน'!$C48="","",IF('ชื่อ-คะแนน'!$D48="ออก","",IF('ชื่อ-คะแนน'!$D48="ย้าย","",IF('ชื่อ-คะแนน'!$D48="พัก","",IF($AX$6="?",$AX$6,$AX$6)))))</f>
        <v/>
      </c>
      <c r="AY49" s="797" t="str">
        <f>IF('ชื่อ-คะแนน'!$C48="","",IF('ชื่อ-คะแนน'!$D48="ออก","",IF('ชื่อ-คะแนน'!$D48="ย้าย","",IF('ชื่อ-คะแนน'!$D48="พัก","",IF($AY$6="?",$AY$6,$AY$6)))))</f>
        <v/>
      </c>
      <c r="AZ49" s="798" t="str">
        <f>IF('ชื่อ-คะแนน'!$C48="","",IF('ชื่อ-คะแนน'!$D48="ออก","",IF('ชื่อ-คะแนน'!$D48="ย้าย","",IF('ชื่อ-คะแนน'!$D48="พัก","",IF($AZ$6="?",$AZ$6,$AZ$6)))))</f>
        <v/>
      </c>
      <c r="BA49" s="799"/>
      <c r="BB49" s="1419" t="str">
        <f>IF('ชื่อ-คะแนน'!$C48="","",IF('ชื่อ-คะแนน'!$D48="ออก","",IF('ชื่อ-คะแนน'!$D48="ย้าย","",IF('ชื่อ-คะแนน'!$D48="พัก","",IF($BB$6="?",$BB$6,$BB$6)))))</f>
        <v/>
      </c>
      <c r="BC49" s="1420" t="str">
        <f>IF('ชื่อ-คะแนน'!$C48="","",IF('ชื่อ-คะแนน'!$D48="ออก","",IF('ชื่อ-คะแนน'!$D48="ย้าย","",IF('ชื่อ-คะแนน'!$D48="พัก","",IF($BC$6="?",$BC$6,$BC$6)))))</f>
        <v/>
      </c>
      <c r="BD49" s="1420" t="str">
        <f>IF('ชื่อ-คะแนน'!$C48="","",IF('ชื่อ-คะแนน'!$D48="ออก","",IF('ชื่อ-คะแนน'!$D48="ย้าย","",IF('ชื่อ-คะแนน'!$D48="พัก","",IF($BD$6="?",$BD$6,$BD$6)))))</f>
        <v/>
      </c>
      <c r="BE49" s="1420" t="str">
        <f>IF('ชื่อ-คะแนน'!$C48="","",IF('ชื่อ-คะแนน'!$D48="ออก","",IF('ชื่อ-คะแนน'!$D48="ย้าย","",IF('ชื่อ-คะแนน'!$D48="พัก","",IF($BE$6="?",$BE$6,$BE$6)))))</f>
        <v/>
      </c>
      <c r="BF49" s="1421" t="str">
        <f>IF('ชื่อ-คะแนน'!$C48="","",IF('ชื่อ-คะแนน'!$D48="ออก","",IF('ชื่อ-คะแนน'!$D48="ย้าย","",IF('ชื่อ-คะแนน'!$D48="พัก","",IF($BF$6="?",$BF$6,$BF$6)))))</f>
        <v/>
      </c>
      <c r="BG49" s="799"/>
      <c r="BH49" s="800" t="str">
        <f>IF('ชื่อ-คะแนน'!$C48="","",IF('ชื่อ-คะแนน'!$D48="ออก","",IF('ชื่อ-คะแนน'!$D48="ย้าย","",IF('ชื่อ-คะแนน'!$D48="พัก","",IF($BH$6="?",$BH$6,$BH$6)))))</f>
        <v/>
      </c>
      <c r="BI49" s="801" t="str">
        <f>IF('ชื่อ-คะแนน'!$C48="","",IF('ชื่อ-คะแนน'!$D48="ออก","",IF('ชื่อ-คะแนน'!$D48="ย้าย","",IF('ชื่อ-คะแนน'!$D48="พัก","",IF($BI$6="?",$BI$6,$BI$6)))))</f>
        <v/>
      </c>
      <c r="BJ49" s="801" t="str">
        <f>IF('ชื่อ-คะแนน'!$C48="","",IF('ชื่อ-คะแนน'!$D48="ออก","",IF('ชื่อ-คะแนน'!$D48="ย้าย","",IF('ชื่อ-คะแนน'!$D48="พัก","",IF($BJ$6="?",$BJ$6,$BJ$6)))))</f>
        <v/>
      </c>
      <c r="BK49" s="801" t="str">
        <f>IF('ชื่อ-คะแนน'!$C48="","",IF('ชื่อ-คะแนน'!$D48="ออก","",IF('ชื่อ-คะแนน'!$D48="ย้าย","",IF('ชื่อ-คะแนน'!$D48="พัก","",IF($BK$6="?",$BK$6,$BK$6)))))</f>
        <v/>
      </c>
      <c r="BL49" s="802" t="str">
        <f>IF('ชื่อ-คะแนน'!$C48="","",IF('ชื่อ-คะแนน'!$D48="ออก","",IF('ชื่อ-คะแนน'!$D48="ย้าย","",IF('ชื่อ-คะแนน'!$D48="พัก","",IF($BL$6="?",$BL$6,$BL$6)))))</f>
        <v/>
      </c>
      <c r="BM49" s="799"/>
      <c r="BN49" s="796" t="str">
        <f>IF('ชื่อ-คะแนน'!$C48="","",IF('ชื่อ-คะแนน'!$D48="ออก","",IF('ชื่อ-คะแนน'!$D48="ย้าย","",IF('ชื่อ-คะแนน'!$D48="พัก","",IF($BN$6="?",$BN$6,$BN$6)))))</f>
        <v/>
      </c>
      <c r="BO49" s="797" t="str">
        <f>IF('ชื่อ-คะแนน'!$C48="","",IF('ชื่อ-คะแนน'!$D48="ออก","",IF('ชื่อ-คะแนน'!$D48="ย้าย","",IF('ชื่อ-คะแนน'!$D48="พัก","",IF($BO$6="?",$BO$6,$BO$6)))))</f>
        <v/>
      </c>
      <c r="BP49" s="797" t="str">
        <f>IF('ชื่อ-คะแนน'!$C48="","",IF('ชื่อ-คะแนน'!$D48="ออก","",IF('ชื่อ-คะแนน'!$D48="ย้าย","",IF('ชื่อ-คะแนน'!$D48="พัก","",IF($BP$6="?",$BP$6,$BP$6)))))</f>
        <v/>
      </c>
      <c r="BQ49" s="797" t="str">
        <f>IF('ชื่อ-คะแนน'!$C48="","",IF('ชื่อ-คะแนน'!$D48="ออก","",IF('ชื่อ-คะแนน'!$D48="ย้าย","",IF('ชื่อ-คะแนน'!$D48="พัก","",IF($BQ$6="?",$BQ$6,$BQ$6)))))</f>
        <v/>
      </c>
      <c r="BR49" s="798" t="str">
        <f>IF('ชื่อ-คะแนน'!$C48="","",IF('ชื่อ-คะแนน'!$D48="ออก","",IF('ชื่อ-คะแนน'!$D48="ย้าย","",IF('ชื่อ-คะแนน'!$D48="พัก","",IF($BR$6="?",$BR$6,$BR$6)))))</f>
        <v/>
      </c>
      <c r="BS49" s="799"/>
      <c r="BT49" s="796" t="str">
        <f>IF('ชื่อ-คะแนน'!$C48="","",IF('ชื่อ-คะแนน'!$D48="ออก","",IF('ชื่อ-คะแนน'!$D48="ย้าย","",IF('ชื่อ-คะแนน'!$D48="พัก","",IF($BT$6="?",$BT$6,$BT$6)))))</f>
        <v/>
      </c>
      <c r="BU49" s="797" t="str">
        <f>IF('ชื่อ-คะแนน'!$C48="","",IF('ชื่อ-คะแนน'!$D48="ออก","",IF('ชื่อ-คะแนน'!$D48="ย้าย","",IF('ชื่อ-คะแนน'!$D48="พัก","",IF($BU$6="?",$BU$6,$BU$6)))))</f>
        <v/>
      </c>
      <c r="BV49" s="797" t="str">
        <f>IF('ชื่อ-คะแนน'!$C48="","",IF('ชื่อ-คะแนน'!$D48="ออก","",IF('ชื่อ-คะแนน'!$D48="ย้าย","",IF('ชื่อ-คะแนน'!$D48="พัก","",IF($BV$6="?",$BV$6,$BV$6)))))</f>
        <v/>
      </c>
      <c r="BW49" s="797" t="str">
        <f>IF('ชื่อ-คะแนน'!$C48="","",IF('ชื่อ-คะแนน'!$D48="ออก","",IF('ชื่อ-คะแนน'!$D48="ย้าย","",IF('ชื่อ-คะแนน'!$D48="พัก","",IF($BW$6="?",$BW$6,$BW$6)))))</f>
        <v/>
      </c>
      <c r="BX49" s="798" t="str">
        <f>IF('ชื่อ-คะแนน'!$C48="","",IF('ชื่อ-คะแนน'!$D48="ออก","",IF('ชื่อ-คะแนน'!$D48="ย้าย","",IF('ชื่อ-คะแนน'!$D48="พัก","",IF($BX$6="?",$BX$6,$BX$6)))))</f>
        <v/>
      </c>
      <c r="BY49" s="799"/>
      <c r="BZ49" s="796" t="str">
        <f>IF('ชื่อ-คะแนน'!$C48="","",IF('ชื่อ-คะแนน'!$D48="ออก","",IF('ชื่อ-คะแนน'!$D48="ย้าย","",IF('ชื่อ-คะแนน'!$D48="พัก","",IF($BZ$6="?",$BZ$6,$BZ$6)))))</f>
        <v/>
      </c>
      <c r="CA49" s="797" t="str">
        <f>IF('ชื่อ-คะแนน'!$C48="","",IF('ชื่อ-คะแนน'!$D48="ออก","",IF('ชื่อ-คะแนน'!$D48="ย้าย","",IF('ชื่อ-คะแนน'!$D48="พัก","",IF($CA$6="?",$CA$6,$CA$6)))))</f>
        <v/>
      </c>
      <c r="CB49" s="797" t="str">
        <f>IF('ชื่อ-คะแนน'!$C48="","",IF('ชื่อ-คะแนน'!$D48="ออก","",IF('ชื่อ-คะแนน'!$D48="ย้าย","",IF('ชื่อ-คะแนน'!$D48="พัก","",IF($CB$6="?",$CB$6,$CB$6)))))</f>
        <v/>
      </c>
      <c r="CC49" s="797" t="str">
        <f>IF('ชื่อ-คะแนน'!$C48="","",IF('ชื่อ-คะแนน'!$D48="ออก","",IF('ชื่อ-คะแนน'!$D48="ย้าย","",IF('ชื่อ-คะแนน'!$D48="พัก","",IF($CC$6="?",$CC$6,$CC$6)))))</f>
        <v/>
      </c>
      <c r="CD49" s="798" t="str">
        <f>IF('ชื่อ-คะแนน'!$C48="","",IF('ชื่อ-คะแนน'!$D48="ออก","",IF('ชื่อ-คะแนน'!$D48="ย้าย","",IF('ชื่อ-คะแนน'!$D48="พัก","",IF($CD$6="?",$CD$6,$CD$6)))))</f>
        <v/>
      </c>
      <c r="CE49" s="799"/>
      <c r="CF49" s="796" t="str">
        <f>IF('ชื่อ-คะแนน'!$C48="","",IF('ชื่อ-คะแนน'!$D48="ออก","",IF('ชื่อ-คะแนน'!$D48="ย้าย","",IF('ชื่อ-คะแนน'!$D48="พัก","",IF($CF$6="?",$CF$6,$CF$6)))))</f>
        <v/>
      </c>
      <c r="CG49" s="797" t="str">
        <f>IF('ชื่อ-คะแนน'!$C48="","",IF('ชื่อ-คะแนน'!$D48="ออก","",IF('ชื่อ-คะแนน'!$D48="ย้าย","",IF('ชื่อ-คะแนน'!$D48="พัก","",IF($CG$6="?",$CG$6,$CG$6)))))</f>
        <v/>
      </c>
      <c r="CH49" s="797" t="str">
        <f>IF('ชื่อ-คะแนน'!$C48="","",IF('ชื่อ-คะแนน'!$D48="ออก","",IF('ชื่อ-คะแนน'!$D48="ย้าย","",IF('ชื่อ-คะแนน'!$D48="พัก","",IF($CH$6="?",$CH$6,$CH$6)))))</f>
        <v/>
      </c>
      <c r="CI49" s="797" t="str">
        <f>IF('ชื่อ-คะแนน'!$C48="","",IF('ชื่อ-คะแนน'!$D48="ออก","",IF('ชื่อ-คะแนน'!$D48="ย้าย","",IF('ชื่อ-คะแนน'!$D48="พัก","",IF($CI$6="?",$CI$6,$CI$6)))))</f>
        <v/>
      </c>
      <c r="CJ49" s="798" t="str">
        <f>IF('ชื่อ-คะแนน'!$C48="","",IF('ชื่อ-คะแนน'!$D48="ออก","",IF('ชื่อ-คะแนน'!$D48="ย้าย","",IF('ชื่อ-คะแนน'!$D48="พัก","",IF($CJ$6="?",$CJ$6,$CJ$6)))))</f>
        <v/>
      </c>
      <c r="CK49" s="799"/>
      <c r="CL49" s="796" t="str">
        <f>IF('ชื่อ-คะแนน'!$C48="","",IF('ชื่อ-คะแนน'!$D48="ออก","",IF('ชื่อ-คะแนน'!$D48="ย้าย","",IF('ชื่อ-คะแนน'!$D48="พัก","",IF($CL$6="?",$CL$6,$CL$6)))))</f>
        <v/>
      </c>
      <c r="CM49" s="797" t="str">
        <f>IF('ชื่อ-คะแนน'!$C48="","",IF('ชื่อ-คะแนน'!$D48="ออก","",IF('ชื่อ-คะแนน'!$D48="ย้าย","",IF('ชื่อ-คะแนน'!$D48="พัก","",IF($CM$6="?",$CM$6,$CM$6)))))</f>
        <v/>
      </c>
      <c r="CN49" s="797" t="str">
        <f>IF('ชื่อ-คะแนน'!$C48="","",IF('ชื่อ-คะแนน'!$D48="ออก","",IF('ชื่อ-คะแนน'!$D48="ย้าย","",IF('ชื่อ-คะแนน'!$D48="พัก","",IF($CN$6="?",$CN$6,$CN$6)))))</f>
        <v/>
      </c>
      <c r="CO49" s="797" t="str">
        <f>IF('ชื่อ-คะแนน'!$C48="","",IF('ชื่อ-คะแนน'!$D48="ออก","",IF('ชื่อ-คะแนน'!$D48="ย้าย","",IF('ชื่อ-คะแนน'!$D48="พัก","",IF($CO$6="?",$CO$6,$CO$6)))))</f>
        <v/>
      </c>
      <c r="CP49" s="798" t="str">
        <f>IF('ชื่อ-คะแนน'!$C48="","",IF('ชื่อ-คะแนน'!$D48="ออก","",IF('ชื่อ-คะแนน'!$D48="ย้าย","",IF('ชื่อ-คะแนน'!$D48="พัก","",IF($CP$6="?",$CP$6,$CP$6)))))</f>
        <v/>
      </c>
      <c r="CQ49" s="799"/>
      <c r="CR49" s="796" t="str">
        <f>IF('ชื่อ-คะแนน'!$C48="","",IF('ชื่อ-คะแนน'!$D48="ออก","",IF('ชื่อ-คะแนน'!$D48="ย้าย","",IF('ชื่อ-คะแนน'!$D48="พัก","",IF($CR$6="?",$CR$6,$CR$6)))))</f>
        <v/>
      </c>
      <c r="CS49" s="797" t="str">
        <f>IF('ชื่อ-คะแนน'!$C48="","",IF('ชื่อ-คะแนน'!$D48="ออก","",IF('ชื่อ-คะแนน'!$D48="ย้าย","",IF('ชื่อ-คะแนน'!$D48="พัก","",IF($CS$6="?",$CS$6,$CS$6)))))</f>
        <v/>
      </c>
      <c r="CT49" s="797" t="str">
        <f>IF('ชื่อ-คะแนน'!$C48="","",IF('ชื่อ-คะแนน'!$D48="ออก","",IF('ชื่อ-คะแนน'!$D48="ย้าย","",IF('ชื่อ-คะแนน'!$D48="พัก","",IF($CT$6="?",$CT$6,$CT$6)))))</f>
        <v/>
      </c>
      <c r="CU49" s="797" t="str">
        <f>IF('ชื่อ-คะแนน'!$C48="","",IF('ชื่อ-คะแนน'!$D48="ออก","",IF('ชื่อ-คะแนน'!$D48="ย้าย","",IF('ชื่อ-คะแนน'!$D48="พัก","",IF($CU$6="?",$CU$6,$CU$6)))))</f>
        <v/>
      </c>
      <c r="CV49" s="798" t="str">
        <f>IF('ชื่อ-คะแนน'!$C48="","",IF('ชื่อ-คะแนน'!$D48="ออก","",IF('ชื่อ-คะแนน'!$D48="ย้าย","",IF('ชื่อ-คะแนน'!$D48="พัก","",IF($CV$6="?",$CV$6,$CV$6)))))</f>
        <v/>
      </c>
      <c r="CW49" s="799"/>
      <c r="CX49" s="796" t="str">
        <f>IF('ชื่อ-คะแนน'!$C48="","",IF('ชื่อ-คะแนน'!$D48="ออก","",IF('ชื่อ-คะแนน'!$D48="ย้าย","",IF('ชื่อ-คะแนน'!$D48="พัก","",IF($CX$6="?",$CX$6,$CX$6)))))</f>
        <v/>
      </c>
      <c r="CY49" s="797" t="str">
        <f>IF('ชื่อ-คะแนน'!$C48="","",IF('ชื่อ-คะแนน'!$D48="ออก","",IF('ชื่อ-คะแนน'!$D48="ย้าย","",IF('ชื่อ-คะแนน'!$D48="พัก","",IF($CY$6="?",$CY$6,$CY$6)))))</f>
        <v/>
      </c>
      <c r="CZ49" s="797" t="str">
        <f>IF('ชื่อ-คะแนน'!$C48="","",IF('ชื่อ-คะแนน'!$D48="ออก","",IF('ชื่อ-คะแนน'!$D48="ย้าย","",IF('ชื่อ-คะแนน'!$D48="พัก","",IF($CZ$6="?",$CZ$6,$CZ$6)))))</f>
        <v/>
      </c>
      <c r="DA49" s="797" t="str">
        <f>IF('ชื่อ-คะแนน'!$C48="","",IF('ชื่อ-คะแนน'!$D48="ออก","",IF('ชื่อ-คะแนน'!$D48="ย้าย","",IF('ชื่อ-คะแนน'!$D48="พัก","",IF($DA$6="?",$DA$6,$DA$6)))))</f>
        <v/>
      </c>
      <c r="DB49" s="798" t="str">
        <f>IF('ชื่อ-คะแนน'!$C48="","",IF('ชื่อ-คะแนน'!$D48="ออก","",IF('ชื่อ-คะแนน'!$D48="ย้าย","",IF('ชื่อ-คะแนน'!$D48="พัก","",IF($DB$6="?",$DB$6,$DB$6)))))</f>
        <v/>
      </c>
      <c r="DC49" s="799"/>
      <c r="DD49" s="1419" t="str">
        <f>IF('ชื่อ-คะแนน'!$C48="","",IF('ชื่อ-คะแนน'!$D48="ออก","",IF('ชื่อ-คะแนน'!$D48="ย้าย","",IF('ชื่อ-คะแนน'!$D48="พัก","",IF($DD$6="?",$DD$6,$DD$6)))))</f>
        <v/>
      </c>
      <c r="DE49" s="1420" t="str">
        <f>IF('ชื่อ-คะแนน'!$C48="","",IF('ชื่อ-คะแนน'!$D48="ออก","",IF('ชื่อ-คะแนน'!$D48="ย้าย","",IF('ชื่อ-คะแนน'!$D48="พัก","",IF($DE$6="?",$DE$6,$DE$6)))))</f>
        <v/>
      </c>
      <c r="DF49" s="1420" t="str">
        <f>IF('ชื่อ-คะแนน'!$C48="","",IF('ชื่อ-คะแนน'!$D48="ออก","",IF('ชื่อ-คะแนน'!$D48="ย้าย","",IF('ชื่อ-คะแนน'!$D48="พัก","",IF($DF$6="?",$DF$6,$DF$6)))))</f>
        <v/>
      </c>
      <c r="DG49" s="1420" t="str">
        <f>IF('ชื่อ-คะแนน'!$C48="","",IF('ชื่อ-คะแนน'!$D48="ออก","",IF('ชื่อ-คะแนน'!$D48="ย้าย","",IF('ชื่อ-คะแนน'!$D48="พัก","",IF($DG$6="?",$DG$6,$DG$6)))))</f>
        <v/>
      </c>
      <c r="DH49" s="1421" t="str">
        <f>IF('ชื่อ-คะแนน'!$C48="","",IF('ชื่อ-คะแนน'!$D48="ออก","",IF('ชื่อ-คะแนน'!$D48="ย้าย","",IF('ชื่อ-คะแนน'!$D48="พัก","",IF($DH$6="?",$DH$6,$DH$6)))))</f>
        <v/>
      </c>
      <c r="DI49" s="799"/>
      <c r="DJ49" s="796" t="str">
        <f>IF('ชื่อ-คะแนน'!$C48="","",IF('ชื่อ-คะแนน'!$D48="ออก","",IF('ชื่อ-คะแนน'!$D48="ย้าย","",IF('ชื่อ-คะแนน'!$D48="พัก","",IF($DJ$6="?",$DJ$6,$DJ$6)))))</f>
        <v/>
      </c>
      <c r="DK49" s="797" t="str">
        <f>IF('ชื่อ-คะแนน'!$C48="","",IF('ชื่อ-คะแนน'!$D48="ออก","",IF('ชื่อ-คะแนน'!$D48="ย้าย","",IF('ชื่อ-คะแนน'!$D48="พัก","",IF($DK$6="?",$DK$6,$DK$6)))))</f>
        <v/>
      </c>
      <c r="DL49" s="797" t="str">
        <f>IF('ชื่อ-คะแนน'!$C48="","",IF('ชื่อ-คะแนน'!$D48="ออก","",IF('ชื่อ-คะแนน'!$D48="ย้าย","",IF('ชื่อ-คะแนน'!$D48="พัก","",IF($DL$6="?",$DL$6,$DL$6)))))</f>
        <v/>
      </c>
      <c r="DM49" s="797" t="str">
        <f>IF('ชื่อ-คะแนน'!$C48="","",IF('ชื่อ-คะแนน'!$D48="ออก","",IF('ชื่อ-คะแนน'!$D48="ย้าย","",IF('ชื่อ-คะแนน'!$D48="พัก","",IF($DM$6="?",$DM$6,$DM$6)))))</f>
        <v/>
      </c>
      <c r="DN49" s="798" t="str">
        <f>IF('ชื่อ-คะแนน'!$C48="","",IF('ชื่อ-คะแนน'!$D48="ออก","",IF('ชื่อ-คะแนน'!$D48="ย้าย","",IF('ชื่อ-คะแนน'!$D48="พัก","",IF($DN$6="?",$DN$6,$DN$6)))))</f>
        <v/>
      </c>
      <c r="DO49" s="799"/>
      <c r="DP49" s="800" t="str">
        <f>IF('ชื่อ-คะแนน'!$C48="","",IF('ชื่อ-คะแนน'!$D48="ออก","",IF('ชื่อ-คะแนน'!$D48="ย้าย","",IF('ชื่อ-คะแนน'!$D48="พัก","",IF($DP$6="?",$DP$6,$DP$6)))))</f>
        <v/>
      </c>
      <c r="DQ49" s="801" t="str">
        <f>IF('ชื่อ-คะแนน'!$C48="","",IF('ชื่อ-คะแนน'!$D48="ออก","",IF('ชื่อ-คะแนน'!$D48="ย้าย","",IF('ชื่อ-คะแนน'!$D48="พัก","",IF($DQ$6="?",$DQ$6,$DQ$6)))))</f>
        <v/>
      </c>
      <c r="DR49" s="801" t="str">
        <f>IF('ชื่อ-คะแนน'!$C48="","",IF('ชื่อ-คะแนน'!$D48="ออก","",IF('ชื่อ-คะแนน'!$D48="ย้าย","",IF('ชื่อ-คะแนน'!$D48="พัก","",IF($DR$6="?",$DR$6,$DR$6)))))</f>
        <v/>
      </c>
      <c r="DS49" s="801" t="str">
        <f>IF('ชื่อ-คะแนน'!$C48="","",IF('ชื่อ-คะแนน'!$D48="ออก","",IF('ชื่อ-คะแนน'!$D48="ย้าย","",IF('ชื่อ-คะแนน'!$D48="พัก","",IF($DS$6="?",$DS$6,$DS$6)))))</f>
        <v/>
      </c>
      <c r="DT49" s="802" t="str">
        <f>IF('ชื่อ-คะแนน'!$C48="","",IF('ชื่อ-คะแนน'!$D48="ออก","",IF('ชื่อ-คะแนน'!$D48="ย้าย","",IF('ชื่อ-คะแนน'!$D48="พัก","",IF($DT$6="?",$DT$6,$DT$6)))))</f>
        <v/>
      </c>
      <c r="DU49" s="799"/>
      <c r="DV49" s="796" t="str">
        <f>IF('ชื่อ-คะแนน'!$C48="","",IF('ชื่อ-คะแนน'!$D48="ออก","",IF('ชื่อ-คะแนน'!$D48="ย้าย","",IF('ชื่อ-คะแนน'!$D48="พัก","",IF($DV$6="?",$DV$6,$DV$6)))))</f>
        <v/>
      </c>
      <c r="DW49" s="797" t="str">
        <f>IF('ชื่อ-คะแนน'!$C48="","",IF('ชื่อ-คะแนน'!$D48="ออก","",IF('ชื่อ-คะแนน'!$D48="ย้าย","",IF('ชื่อ-คะแนน'!$D48="พัก","",IF($DW$6="?",$DW$6,$DW$6)))))</f>
        <v/>
      </c>
      <c r="DX49" s="797" t="str">
        <f>IF('ชื่อ-คะแนน'!$C48="","",IF('ชื่อ-คะแนน'!$D48="ออก","",IF('ชื่อ-คะแนน'!$D48="ย้าย","",IF('ชื่อ-คะแนน'!$D48="พัก","",IF($DX$6="?",$DX$6,$DX$6)))))</f>
        <v/>
      </c>
      <c r="DY49" s="797" t="str">
        <f>IF('ชื่อ-คะแนน'!$C48="","",IF('ชื่อ-คะแนน'!$D48="ออก","",IF('ชื่อ-คะแนน'!$D48="ย้าย","",IF('ชื่อ-คะแนน'!$D48="พัก","",IF($DY$6="?",$DY$6,$DY$6)))))</f>
        <v/>
      </c>
      <c r="DZ49" s="798" t="str">
        <f>IF('ชื่อ-คะแนน'!$C48="","",IF('ชื่อ-คะแนน'!$D48="ออก","",IF('ชื่อ-คะแนน'!$D48="ย้าย","",IF('ชื่อ-คะแนน'!$D48="พัก","",IF($DZ$6="?",$DZ$6,$DZ$6)))))</f>
        <v/>
      </c>
      <c r="EA49" s="799"/>
      <c r="EB49" s="796" t="str">
        <f>IF('ชื่อ-คะแนน'!$C48="","",IF('ชื่อ-คะแนน'!$D48="ออก","",IF('ชื่อ-คะแนน'!$D48="ย้าย","",IF('ชื่อ-คะแนน'!$D48="พัก","",IF($EB$6="?",$EB$6,$EB$6)))))</f>
        <v/>
      </c>
      <c r="EC49" s="797" t="str">
        <f>IF('ชื่อ-คะแนน'!$C48="","",IF('ชื่อ-คะแนน'!$D48="ออก","",IF('ชื่อ-คะแนน'!$D48="ย้าย","",IF('ชื่อ-คะแนน'!$D48="พัก","",IF($EC$6="?",$EC$6,$EC$6)))))</f>
        <v/>
      </c>
      <c r="ED49" s="797" t="str">
        <f>IF('ชื่อ-คะแนน'!$C48="","",IF('ชื่อ-คะแนน'!$D48="ออก","",IF('ชื่อ-คะแนน'!$D48="ย้าย","",IF('ชื่อ-คะแนน'!$D48="พัก","",IF($ED$6="?",$ED$6,$ED$6)))))</f>
        <v/>
      </c>
      <c r="EE49" s="797" t="str">
        <f>IF('ชื่อ-คะแนน'!$C48="","",IF('ชื่อ-คะแนน'!$D48="ออก","",IF('ชื่อ-คะแนน'!$D48="ย้าย","",IF('ชื่อ-คะแนน'!$D48="พัก","",IF($EE$6="?",$EE$6,$EE$6)))))</f>
        <v/>
      </c>
      <c r="EF49" s="798" t="str">
        <f>IF('ชื่อ-คะแนน'!$C48="","",IF('ชื่อ-คะแนน'!$D48="ออก","",IF('ชื่อ-คะแนน'!$D48="ย้าย","",IF('ชื่อ-คะแนน'!$D48="พัก","",IF($EF$6="?",$EF$6,$EF$6)))))</f>
        <v/>
      </c>
      <c r="EG49" s="803"/>
      <c r="EH49" s="804" t="str">
        <f>IF('ชื่อ-คะแนน'!C48="","",COUNTIF(E49:DZ49,"ป")+COUNTIF(E49:DZ49,"ล")+COUNTIF(E49:DZ49,"ข")+COUNTIF(E49:DZ49,"ร")+COUNTIF(E49:DZ49,"อ")+COUNTIF(E49:DZ49,"ก")+COUNTIF(E49:DZ49,"ฟ")+COUNTIF(E49:DZ49,"ด")+COUNTIF(E49:DZ49,"ย"))&amp;IF('ชื่อ-คะแนน'!C48="","","/")&amp;IF('ชื่อ-คะแนน'!C48="","",SUM($F$6:$DZ$6)-SUM(F49:DZ49))</f>
        <v/>
      </c>
      <c r="EI49" s="805" t="str">
        <f>IF('ชื่อ-คะแนน'!C48="","",COUNTIF(F49:EF49,"/")+SUM(F49:EF49))</f>
        <v/>
      </c>
      <c r="EJ49" s="758"/>
      <c r="EK49" s="778" t="str">
        <f>IF('ชื่อ-คะแนน'!C48="","",IF(EI49=0,"",IF(EI49&gt;$EI$3-$EI$4,"-",$EI$3-$EI$4-EI49)))</f>
        <v/>
      </c>
      <c r="EL49" s="760" t="str">
        <f>IF('ชื่อ-คะแนน'!C48="","",IF(EI49=0,"",(EI49/$EI$3)*100))</f>
        <v/>
      </c>
      <c r="EM49" s="792" t="str">
        <f t="shared" si="1"/>
        <v>-</v>
      </c>
      <c r="EN49" s="793" t="str">
        <f t="shared" si="2"/>
        <v>-</v>
      </c>
    </row>
    <row r="50" spans="1:144" s="141" customFormat="1" ht="18" customHeight="1" thickBot="1" x14ac:dyDescent="0.55000000000000004">
      <c r="A50" s="142" t="str">
        <f>'ชื่อ-คะแนน'!A49</f>
        <v/>
      </c>
      <c r="B50" s="822">
        <f>'ชื่อ-คะแนน'!B49</f>
        <v>0</v>
      </c>
      <c r="C50" s="1312">
        <f>'ชื่อ-คะแนน'!C49</f>
        <v>0</v>
      </c>
      <c r="D50" s="795" t="str">
        <f>'ชื่อ-คะแนน'!D49</f>
        <v/>
      </c>
      <c r="E50" s="781" t="str">
        <f>'ชื่อ-คะแนน'!E49</f>
        <v/>
      </c>
      <c r="F50" s="796" t="str">
        <f>IF('ชื่อ-คะแนน'!$C49="","",IF('ชื่อ-คะแนน'!$D49="ออก","",IF('ชื่อ-คะแนน'!$D49="ย้าย","",IF('ชื่อ-คะแนน'!$D49="พัก","",IF(F$6="?",F$6,F$6)))))</f>
        <v/>
      </c>
      <c r="G50" s="797" t="str">
        <f>IF('ชื่อ-คะแนน'!C49="","",IF('ชื่อ-คะแนน'!$D49="ออก","",IF('ชื่อ-คะแนน'!$D49="ย้าย","",IF('ชื่อ-คะแนน'!$D49="พัก","",IF(G$6="?",G$6,G$6)))))</f>
        <v/>
      </c>
      <c r="H50" s="797" t="str">
        <f>IF('ชื่อ-คะแนน'!C49="","",IF('ชื่อ-คะแนน'!$D49="ออก","",IF('ชื่อ-คะแนน'!$D49="ย้าย","",IF('ชื่อ-คะแนน'!$D49="พัก","",IF(H$6="?",H$6,H$6)))))</f>
        <v/>
      </c>
      <c r="I50" s="797" t="str">
        <f>IF('ชื่อ-คะแนน'!G49="","",IF('ชื่อ-คะแนน'!$D49="ออก","",IF('ชื่อ-คะแนน'!$D49="ย้าย","",IF('ชื่อ-คะแนน'!$D49="พัก","",IF(I$6="?",I$6,$I$6)))))</f>
        <v/>
      </c>
      <c r="J50" s="798" t="str">
        <f>IF('ชื่อ-คะแนน'!$C49="","",IF('ชื่อ-คะแนน'!$D49="ออก","",IF('ชื่อ-คะแนน'!$D49="ย้าย","",IF('ชื่อ-คะแนน'!$D49="พัก","",IF(J$6="?",J$6,J$6)))))</f>
        <v/>
      </c>
      <c r="K50" s="799"/>
      <c r="L50" s="796" t="str">
        <f>IF('ชื่อ-คะแนน'!$C49="","",IF('ชื่อ-คะแนน'!$D49="ออก","",IF('ชื่อ-คะแนน'!$D49="ย้าย","",IF('ชื่อ-คะแนน'!$D49="พัก","",IF(L$6="?",L$6,L$6)))))</f>
        <v/>
      </c>
      <c r="M50" s="797" t="str">
        <f>IF('ชื่อ-คะแนน'!$C49="","",IF('ชื่อ-คะแนน'!$D49="ออก","",IF('ชื่อ-คะแนน'!$D49="ย้าย","",IF('ชื่อ-คะแนน'!$D49="พัก","",IF(M$6="?",M$6,M$6)))))</f>
        <v/>
      </c>
      <c r="N50" s="797" t="str">
        <f>IF('ชื่อ-คะแนน'!$C49="","",IF('ชื่อ-คะแนน'!$D49="ออก","",IF('ชื่อ-คะแนน'!$D49="ย้าย","",IF('ชื่อ-คะแนน'!$D49="พัก","",IF(N$6="?",N$6,N$6)))))</f>
        <v/>
      </c>
      <c r="O50" s="797" t="str">
        <f>IF('ชื่อ-คะแนน'!$C49="","",IF('ชื่อ-คะแนน'!$D49="ออก","",IF('ชื่อ-คะแนน'!$D49="ย้าย","",IF('ชื่อ-คะแนน'!$D49="พัก","",IF(O$6="?",O$6,O$6)))))</f>
        <v/>
      </c>
      <c r="P50" s="798" t="str">
        <f>IF('ชื่อ-คะแนน'!$C49="","",IF('ชื่อ-คะแนน'!$D49="ออก","",IF('ชื่อ-คะแนน'!$D49="ย้าย","",IF('ชื่อ-คะแนน'!$D49="พัก","",IF(P$6="?",P$6,P$6)))))</f>
        <v/>
      </c>
      <c r="Q50" s="799"/>
      <c r="R50" s="796" t="str">
        <f>IF('ชื่อ-คะแนน'!$C49="","",IF('ชื่อ-คะแนน'!$D49="ออก","",IF('ชื่อ-คะแนน'!$D49="ย้าย","",IF('ชื่อ-คะแนน'!$D49="พัก","",IF(R$6="?",R$6,R$6)))))</f>
        <v/>
      </c>
      <c r="S50" s="797" t="str">
        <f>IF('ชื่อ-คะแนน'!$C49="","",IF('ชื่อ-คะแนน'!$D49="ออก","",IF('ชื่อ-คะแนน'!$D49="ย้าย","",IF('ชื่อ-คะแนน'!$D49="พัก","",IF(S$6="?",S$6,S$6)))))</f>
        <v/>
      </c>
      <c r="T50" s="797" t="str">
        <f>IF('ชื่อ-คะแนน'!$C49="","",IF('ชื่อ-คะแนน'!$D49="ออก","",IF('ชื่อ-คะแนน'!$D49="ย้าย","",IF('ชื่อ-คะแนน'!$D49="พัก","",IF(T$6="?",T$6,T$6)))))</f>
        <v/>
      </c>
      <c r="U50" s="797" t="str">
        <f>IF('ชื่อ-คะแนน'!$C49="","",IF('ชื่อ-คะแนน'!$D49="ออก","",IF('ชื่อ-คะแนน'!$D49="ย้าย","",IF('ชื่อ-คะแนน'!$D49="พัก","",IF(U$6="?",U$6,U$6)))))</f>
        <v/>
      </c>
      <c r="V50" s="798" t="str">
        <f>IF('ชื่อ-คะแนน'!$C49="","",IF('ชื่อ-คะแนน'!$D49="ออก","",IF('ชื่อ-คะแนน'!$D49="ย้าย","",IF('ชื่อ-คะแนน'!$D49="พัก","",IF(V$6="?",V$6,V$6)))))</f>
        <v/>
      </c>
      <c r="W50" s="799"/>
      <c r="X50" s="796" t="str">
        <f>IF('ชื่อ-คะแนน'!$C49="","",IF('ชื่อ-คะแนน'!$D49="ออก","",IF('ชื่อ-คะแนน'!$D49="ย้าย","",IF('ชื่อ-คะแนน'!$D49="พัก","",IF(X$6="?",X$6,X$6)))))</f>
        <v/>
      </c>
      <c r="Y50" s="797" t="str">
        <f>IF('ชื่อ-คะแนน'!$C49="","",IF('ชื่อ-คะแนน'!$D49="ออก","",IF('ชื่อ-คะแนน'!$D49="ย้าย","",IF('ชื่อ-คะแนน'!$D49="พัก","",IF(Y$6="?",Y$6,Y$6)))))</f>
        <v/>
      </c>
      <c r="Z50" s="797" t="str">
        <f>IF('ชื่อ-คะแนน'!$C49="","",IF('ชื่อ-คะแนน'!$D49="ออก","",IF('ชื่อ-คะแนน'!$D49="ย้าย","",IF('ชื่อ-คะแนน'!$D49="พัก","",IF(Z$6="?",Z$6,Z$6)))))</f>
        <v/>
      </c>
      <c r="AA50" s="797" t="str">
        <f>IF('ชื่อ-คะแนน'!$C49="","",IF('ชื่อ-คะแนน'!$D49="ออก","",IF('ชื่อ-คะแนน'!$D49="ย้าย","",IF('ชื่อ-คะแนน'!$D49="พัก","",IF(AA$6="?",AA$6,AA$6)))))</f>
        <v/>
      </c>
      <c r="AB50" s="798" t="str">
        <f>IF('ชื่อ-คะแนน'!$C49="","",IF('ชื่อ-คะแนน'!$D49="ออก","",IF('ชื่อ-คะแนน'!$D49="ย้าย","",IF('ชื่อ-คะแนน'!$D49="พัก","",IF(AB$6="?",AB$6,AB$6)))))</f>
        <v/>
      </c>
      <c r="AC50" s="799"/>
      <c r="AD50" s="796" t="str">
        <f>IF('ชื่อ-คะแนน'!$C49="","",IF('ชื่อ-คะแนน'!$D49="ออก","",IF('ชื่อ-คะแนน'!$D49="ย้าย","",IF('ชื่อ-คะแนน'!$D49="พัก","",IF(AD$6="?",AD$6,AD$6)))))</f>
        <v/>
      </c>
      <c r="AE50" s="797" t="str">
        <f>IF('ชื่อ-คะแนน'!$C49="","",IF('ชื่อ-คะแนน'!$D49="ออก","",IF('ชื่อ-คะแนน'!$D49="ย้าย","",IF('ชื่อ-คะแนน'!$D49="พัก","",IF(AE$6="?",AE$6,AE$6)))))</f>
        <v/>
      </c>
      <c r="AF50" s="797" t="str">
        <f>IF('ชื่อ-คะแนน'!$C49="","",IF('ชื่อ-คะแนน'!$D49="ออก","",IF('ชื่อ-คะแนน'!$D49="ย้าย","",IF('ชื่อ-คะแนน'!$D49="พัก","",IF(AF$6="?",AF$6,AF$6)))))</f>
        <v/>
      </c>
      <c r="AG50" s="797" t="str">
        <f>IF('ชื่อ-คะแนน'!$C49="","",IF('ชื่อ-คะแนน'!$D49="ออก","",IF('ชื่อ-คะแนน'!$D49="ย้าย","",IF('ชื่อ-คะแนน'!$D49="พัก","",IF($AG$6="?",$AG$6,$AG$6)))))</f>
        <v/>
      </c>
      <c r="AH50" s="798" t="str">
        <f>IF('ชื่อ-คะแนน'!$C49="","",IF('ชื่อ-คะแนน'!$D49="ออก","",IF('ชื่อ-คะแนน'!$D49="ย้าย","",IF('ชื่อ-คะแนน'!$D49="พัก","",IF($AH$6="?",$AH$6,$AH$6)))))</f>
        <v/>
      </c>
      <c r="AI50" s="799"/>
      <c r="AJ50" s="796" t="str">
        <f>IF('ชื่อ-คะแนน'!$C49="","",IF('ชื่อ-คะแนน'!$D49="ออก","",IF('ชื่อ-คะแนน'!$D49="ย้าย","",IF('ชื่อ-คะแนน'!$D49="พัก","",IF($AJ$6="?",$AJ$6,$AJ$6)))))</f>
        <v/>
      </c>
      <c r="AK50" s="797" t="str">
        <f>IF('ชื่อ-คะแนน'!$C49="","",IF('ชื่อ-คะแนน'!$D49="ออก","",IF('ชื่อ-คะแนน'!$D49="ย้าย","",IF('ชื่อ-คะแนน'!$D49="พัก","",IF($AK$6="?",$AK$6,$AK$6)))))</f>
        <v/>
      </c>
      <c r="AL50" s="797" t="str">
        <f>IF('ชื่อ-คะแนน'!$C49="","",IF('ชื่อ-คะแนน'!$D49="ออก","",IF('ชื่อ-คะแนน'!$D49="ย้าย","",IF('ชื่อ-คะแนน'!$D49="พัก","",IF($AL$6="?",$AL$6,$AL$6)))))</f>
        <v/>
      </c>
      <c r="AM50" s="797" t="str">
        <f>IF('ชื่อ-คะแนน'!$C49="","",IF('ชื่อ-คะแนน'!$D49="ออก","",IF('ชื่อ-คะแนน'!$D49="ย้าย","",IF('ชื่อ-คะแนน'!$D49="พัก","",IF($AM$6="?",$AM$6,$AM$6)))))</f>
        <v/>
      </c>
      <c r="AN50" s="798" t="str">
        <f>IF('ชื่อ-คะแนน'!$C49="","",IF('ชื่อ-คะแนน'!$D49="ออก","",IF('ชื่อ-คะแนน'!$D49="ย้าย","",IF('ชื่อ-คะแนน'!$D49="พัก","",IF($AN$6="?",$AN$6,$AN$6)))))</f>
        <v/>
      </c>
      <c r="AO50" s="799"/>
      <c r="AP50" s="796" t="str">
        <f>IF('ชื่อ-คะแนน'!$C49="","",IF('ชื่อ-คะแนน'!$D49="ออก","",IF('ชื่อ-คะแนน'!$D49="ย้าย","",IF('ชื่อ-คะแนน'!$D49="พัก","",IF($AP$6="?",$AP$6,$AP$6)))))</f>
        <v/>
      </c>
      <c r="AQ50" s="797" t="str">
        <f>IF('ชื่อ-คะแนน'!$C49="","",IF('ชื่อ-คะแนน'!$D49="ออก","",IF('ชื่อ-คะแนน'!$D49="ย้าย","",IF('ชื่อ-คะแนน'!$D49="พัก","",IF($AQ$6="?",$AQ$6,$AQ$6)))))</f>
        <v/>
      </c>
      <c r="AR50" s="797" t="str">
        <f>IF('ชื่อ-คะแนน'!$C49="","",IF('ชื่อ-คะแนน'!$D49="ออก","",IF('ชื่อ-คะแนน'!$D49="ย้าย","",IF('ชื่อ-คะแนน'!$D49="พัก","",IF($AR$6="?",$AR$6,$AR$6)))))</f>
        <v/>
      </c>
      <c r="AS50" s="797" t="str">
        <f>IF('ชื่อ-คะแนน'!$C49="","",IF('ชื่อ-คะแนน'!$D49="ออก","",IF('ชื่อ-คะแนน'!$D49="ย้าย","",IF('ชื่อ-คะแนน'!$D49="พัก","",IF($AS$6="?",$AS$6,$AS$6)))))</f>
        <v/>
      </c>
      <c r="AT50" s="798" t="str">
        <f>IF('ชื่อ-คะแนน'!$C49="","",IF('ชื่อ-คะแนน'!$D49="ออก","",IF('ชื่อ-คะแนน'!$D49="ย้าย","",IF('ชื่อ-คะแนน'!$D49="พัก","",IF($AT$6="?",$AT$6,$AT$6)))))</f>
        <v/>
      </c>
      <c r="AU50" s="799"/>
      <c r="AV50" s="796" t="str">
        <f>IF('ชื่อ-คะแนน'!$C49="","",IF('ชื่อ-คะแนน'!$D49="ออก","",IF('ชื่อ-คะแนน'!$D49="ย้าย","",IF('ชื่อ-คะแนน'!$D49="พัก","",IF($AV$6="?",$AV$6,$AV$6)))))</f>
        <v/>
      </c>
      <c r="AW50" s="797" t="str">
        <f>IF('ชื่อ-คะแนน'!$C49="","",IF('ชื่อ-คะแนน'!$D49="ออก","",IF('ชื่อ-คะแนน'!$D49="ย้าย","",IF('ชื่อ-คะแนน'!$D49="พัก","",IF($AW$6="?",$AW$6,$AW$6)))))</f>
        <v/>
      </c>
      <c r="AX50" s="797" t="str">
        <f>IF('ชื่อ-คะแนน'!$C49="","",IF('ชื่อ-คะแนน'!$D49="ออก","",IF('ชื่อ-คะแนน'!$D49="ย้าย","",IF('ชื่อ-คะแนน'!$D49="พัก","",IF($AX$6="?",$AX$6,$AX$6)))))</f>
        <v/>
      </c>
      <c r="AY50" s="797" t="str">
        <f>IF('ชื่อ-คะแนน'!$C49="","",IF('ชื่อ-คะแนน'!$D49="ออก","",IF('ชื่อ-คะแนน'!$D49="ย้าย","",IF('ชื่อ-คะแนน'!$D49="พัก","",IF($AY$6="?",$AY$6,$AY$6)))))</f>
        <v/>
      </c>
      <c r="AZ50" s="798" t="str">
        <f>IF('ชื่อ-คะแนน'!$C49="","",IF('ชื่อ-คะแนน'!$D49="ออก","",IF('ชื่อ-คะแนน'!$D49="ย้าย","",IF('ชื่อ-คะแนน'!$D49="พัก","",IF($AZ$6="?",$AZ$6,$AZ$6)))))</f>
        <v/>
      </c>
      <c r="BA50" s="799"/>
      <c r="BB50" s="1419" t="str">
        <f>IF('ชื่อ-คะแนน'!$C49="","",IF('ชื่อ-คะแนน'!$D49="ออก","",IF('ชื่อ-คะแนน'!$D49="ย้าย","",IF('ชื่อ-คะแนน'!$D49="พัก","",IF($BB$6="?",$BB$6,$BB$6)))))</f>
        <v/>
      </c>
      <c r="BC50" s="1420" t="str">
        <f>IF('ชื่อ-คะแนน'!$C49="","",IF('ชื่อ-คะแนน'!$D49="ออก","",IF('ชื่อ-คะแนน'!$D49="ย้าย","",IF('ชื่อ-คะแนน'!$D49="พัก","",IF($BC$6="?",$BC$6,$BC$6)))))</f>
        <v/>
      </c>
      <c r="BD50" s="1420" t="str">
        <f>IF('ชื่อ-คะแนน'!$C49="","",IF('ชื่อ-คะแนน'!$D49="ออก","",IF('ชื่อ-คะแนน'!$D49="ย้าย","",IF('ชื่อ-คะแนน'!$D49="พัก","",IF($BD$6="?",$BD$6,$BD$6)))))</f>
        <v/>
      </c>
      <c r="BE50" s="1420" t="str">
        <f>IF('ชื่อ-คะแนน'!$C49="","",IF('ชื่อ-คะแนน'!$D49="ออก","",IF('ชื่อ-คะแนน'!$D49="ย้าย","",IF('ชื่อ-คะแนน'!$D49="พัก","",IF($BE$6="?",$BE$6,$BE$6)))))</f>
        <v/>
      </c>
      <c r="BF50" s="1421" t="str">
        <f>IF('ชื่อ-คะแนน'!$C49="","",IF('ชื่อ-คะแนน'!$D49="ออก","",IF('ชื่อ-คะแนน'!$D49="ย้าย","",IF('ชื่อ-คะแนน'!$D49="พัก","",IF($BF$6="?",$BF$6,$BF$6)))))</f>
        <v/>
      </c>
      <c r="BG50" s="799"/>
      <c r="BH50" s="800" t="str">
        <f>IF('ชื่อ-คะแนน'!$C49="","",IF('ชื่อ-คะแนน'!$D49="ออก","",IF('ชื่อ-คะแนน'!$D49="ย้าย","",IF('ชื่อ-คะแนน'!$D49="พัก","",IF($BH$6="?",$BH$6,$BH$6)))))</f>
        <v/>
      </c>
      <c r="BI50" s="801" t="str">
        <f>IF('ชื่อ-คะแนน'!$C49="","",IF('ชื่อ-คะแนน'!$D49="ออก","",IF('ชื่อ-คะแนน'!$D49="ย้าย","",IF('ชื่อ-คะแนน'!$D49="พัก","",IF($BI$6="?",$BI$6,$BI$6)))))</f>
        <v/>
      </c>
      <c r="BJ50" s="801" t="str">
        <f>IF('ชื่อ-คะแนน'!$C49="","",IF('ชื่อ-คะแนน'!$D49="ออก","",IF('ชื่อ-คะแนน'!$D49="ย้าย","",IF('ชื่อ-คะแนน'!$D49="พัก","",IF($BJ$6="?",$BJ$6,$BJ$6)))))</f>
        <v/>
      </c>
      <c r="BK50" s="801" t="str">
        <f>IF('ชื่อ-คะแนน'!$C49="","",IF('ชื่อ-คะแนน'!$D49="ออก","",IF('ชื่อ-คะแนน'!$D49="ย้าย","",IF('ชื่อ-คะแนน'!$D49="พัก","",IF($BK$6="?",$BK$6,$BK$6)))))</f>
        <v/>
      </c>
      <c r="BL50" s="802" t="str">
        <f>IF('ชื่อ-คะแนน'!$C49="","",IF('ชื่อ-คะแนน'!$D49="ออก","",IF('ชื่อ-คะแนน'!$D49="ย้าย","",IF('ชื่อ-คะแนน'!$D49="พัก","",IF($BL$6="?",$BL$6,$BL$6)))))</f>
        <v/>
      </c>
      <c r="BM50" s="799"/>
      <c r="BN50" s="796" t="str">
        <f>IF('ชื่อ-คะแนน'!$C49="","",IF('ชื่อ-คะแนน'!$D49="ออก","",IF('ชื่อ-คะแนน'!$D49="ย้าย","",IF('ชื่อ-คะแนน'!$D49="พัก","",IF($BN$6="?",$BN$6,$BN$6)))))</f>
        <v/>
      </c>
      <c r="BO50" s="797" t="str">
        <f>IF('ชื่อ-คะแนน'!$C49="","",IF('ชื่อ-คะแนน'!$D49="ออก","",IF('ชื่อ-คะแนน'!$D49="ย้าย","",IF('ชื่อ-คะแนน'!$D49="พัก","",IF($BO$6="?",$BO$6,$BO$6)))))</f>
        <v/>
      </c>
      <c r="BP50" s="797" t="str">
        <f>IF('ชื่อ-คะแนน'!$C49="","",IF('ชื่อ-คะแนน'!$D49="ออก","",IF('ชื่อ-คะแนน'!$D49="ย้าย","",IF('ชื่อ-คะแนน'!$D49="พัก","",IF($BP$6="?",$BP$6,$BP$6)))))</f>
        <v/>
      </c>
      <c r="BQ50" s="797" t="str">
        <f>IF('ชื่อ-คะแนน'!$C49="","",IF('ชื่อ-คะแนน'!$D49="ออก","",IF('ชื่อ-คะแนน'!$D49="ย้าย","",IF('ชื่อ-คะแนน'!$D49="พัก","",IF($BQ$6="?",$BQ$6,$BQ$6)))))</f>
        <v/>
      </c>
      <c r="BR50" s="798" t="str">
        <f>IF('ชื่อ-คะแนน'!$C49="","",IF('ชื่อ-คะแนน'!$D49="ออก","",IF('ชื่อ-คะแนน'!$D49="ย้าย","",IF('ชื่อ-คะแนน'!$D49="พัก","",IF($BR$6="?",$BR$6,$BR$6)))))</f>
        <v/>
      </c>
      <c r="BS50" s="799"/>
      <c r="BT50" s="796" t="str">
        <f>IF('ชื่อ-คะแนน'!$C49="","",IF('ชื่อ-คะแนน'!$D49="ออก","",IF('ชื่อ-คะแนน'!$D49="ย้าย","",IF('ชื่อ-คะแนน'!$D49="พัก","",IF($BT$6="?",$BT$6,$BT$6)))))</f>
        <v/>
      </c>
      <c r="BU50" s="797" t="str">
        <f>IF('ชื่อ-คะแนน'!$C49="","",IF('ชื่อ-คะแนน'!$D49="ออก","",IF('ชื่อ-คะแนน'!$D49="ย้าย","",IF('ชื่อ-คะแนน'!$D49="พัก","",IF($BU$6="?",$BU$6,$BU$6)))))</f>
        <v/>
      </c>
      <c r="BV50" s="797" t="str">
        <f>IF('ชื่อ-คะแนน'!$C49="","",IF('ชื่อ-คะแนน'!$D49="ออก","",IF('ชื่อ-คะแนน'!$D49="ย้าย","",IF('ชื่อ-คะแนน'!$D49="พัก","",IF($BV$6="?",$BV$6,$BV$6)))))</f>
        <v/>
      </c>
      <c r="BW50" s="797" t="str">
        <f>IF('ชื่อ-คะแนน'!$C49="","",IF('ชื่อ-คะแนน'!$D49="ออก","",IF('ชื่อ-คะแนน'!$D49="ย้าย","",IF('ชื่อ-คะแนน'!$D49="พัก","",IF($BW$6="?",$BW$6,$BW$6)))))</f>
        <v/>
      </c>
      <c r="BX50" s="798" t="str">
        <f>IF('ชื่อ-คะแนน'!$C49="","",IF('ชื่อ-คะแนน'!$D49="ออก","",IF('ชื่อ-คะแนน'!$D49="ย้าย","",IF('ชื่อ-คะแนน'!$D49="พัก","",IF($BX$6="?",$BX$6,$BX$6)))))</f>
        <v/>
      </c>
      <c r="BY50" s="799"/>
      <c r="BZ50" s="796" t="str">
        <f>IF('ชื่อ-คะแนน'!$C49="","",IF('ชื่อ-คะแนน'!$D49="ออก","",IF('ชื่อ-คะแนน'!$D49="ย้าย","",IF('ชื่อ-คะแนน'!$D49="พัก","",IF($BZ$6="?",$BZ$6,$BZ$6)))))</f>
        <v/>
      </c>
      <c r="CA50" s="797" t="str">
        <f>IF('ชื่อ-คะแนน'!$C49="","",IF('ชื่อ-คะแนน'!$D49="ออก","",IF('ชื่อ-คะแนน'!$D49="ย้าย","",IF('ชื่อ-คะแนน'!$D49="พัก","",IF($CA$6="?",$CA$6,$CA$6)))))</f>
        <v/>
      </c>
      <c r="CB50" s="797" t="str">
        <f>IF('ชื่อ-คะแนน'!$C49="","",IF('ชื่อ-คะแนน'!$D49="ออก","",IF('ชื่อ-คะแนน'!$D49="ย้าย","",IF('ชื่อ-คะแนน'!$D49="พัก","",IF($CB$6="?",$CB$6,$CB$6)))))</f>
        <v/>
      </c>
      <c r="CC50" s="797" t="str">
        <f>IF('ชื่อ-คะแนน'!$C49="","",IF('ชื่อ-คะแนน'!$D49="ออก","",IF('ชื่อ-คะแนน'!$D49="ย้าย","",IF('ชื่อ-คะแนน'!$D49="พัก","",IF($CC$6="?",$CC$6,$CC$6)))))</f>
        <v/>
      </c>
      <c r="CD50" s="798" t="str">
        <f>IF('ชื่อ-คะแนน'!$C49="","",IF('ชื่อ-คะแนน'!$D49="ออก","",IF('ชื่อ-คะแนน'!$D49="ย้าย","",IF('ชื่อ-คะแนน'!$D49="พัก","",IF($CD$6="?",$CD$6,$CD$6)))))</f>
        <v/>
      </c>
      <c r="CE50" s="799"/>
      <c r="CF50" s="796" t="str">
        <f>IF('ชื่อ-คะแนน'!$C49="","",IF('ชื่อ-คะแนน'!$D49="ออก","",IF('ชื่อ-คะแนน'!$D49="ย้าย","",IF('ชื่อ-คะแนน'!$D49="พัก","",IF($CF$6="?",$CF$6,$CF$6)))))</f>
        <v/>
      </c>
      <c r="CG50" s="797" t="str">
        <f>IF('ชื่อ-คะแนน'!$C49="","",IF('ชื่อ-คะแนน'!$D49="ออก","",IF('ชื่อ-คะแนน'!$D49="ย้าย","",IF('ชื่อ-คะแนน'!$D49="พัก","",IF($CG$6="?",$CG$6,$CG$6)))))</f>
        <v/>
      </c>
      <c r="CH50" s="797" t="str">
        <f>IF('ชื่อ-คะแนน'!$C49="","",IF('ชื่อ-คะแนน'!$D49="ออก","",IF('ชื่อ-คะแนน'!$D49="ย้าย","",IF('ชื่อ-คะแนน'!$D49="พัก","",IF($CH$6="?",$CH$6,$CH$6)))))</f>
        <v/>
      </c>
      <c r="CI50" s="797" t="str">
        <f>IF('ชื่อ-คะแนน'!$C49="","",IF('ชื่อ-คะแนน'!$D49="ออก","",IF('ชื่อ-คะแนน'!$D49="ย้าย","",IF('ชื่อ-คะแนน'!$D49="พัก","",IF($CI$6="?",$CI$6,$CI$6)))))</f>
        <v/>
      </c>
      <c r="CJ50" s="798" t="str">
        <f>IF('ชื่อ-คะแนน'!$C49="","",IF('ชื่อ-คะแนน'!$D49="ออก","",IF('ชื่อ-คะแนน'!$D49="ย้าย","",IF('ชื่อ-คะแนน'!$D49="พัก","",IF($CJ$6="?",$CJ$6,$CJ$6)))))</f>
        <v/>
      </c>
      <c r="CK50" s="799"/>
      <c r="CL50" s="796" t="str">
        <f>IF('ชื่อ-คะแนน'!$C49="","",IF('ชื่อ-คะแนน'!$D49="ออก","",IF('ชื่อ-คะแนน'!$D49="ย้าย","",IF('ชื่อ-คะแนน'!$D49="พัก","",IF($CL$6="?",$CL$6,$CL$6)))))</f>
        <v/>
      </c>
      <c r="CM50" s="797" t="str">
        <f>IF('ชื่อ-คะแนน'!$C49="","",IF('ชื่อ-คะแนน'!$D49="ออก","",IF('ชื่อ-คะแนน'!$D49="ย้าย","",IF('ชื่อ-คะแนน'!$D49="พัก","",IF($CM$6="?",$CM$6,$CM$6)))))</f>
        <v/>
      </c>
      <c r="CN50" s="797" t="str">
        <f>IF('ชื่อ-คะแนน'!$C49="","",IF('ชื่อ-คะแนน'!$D49="ออก","",IF('ชื่อ-คะแนน'!$D49="ย้าย","",IF('ชื่อ-คะแนน'!$D49="พัก","",IF($CN$6="?",$CN$6,$CN$6)))))</f>
        <v/>
      </c>
      <c r="CO50" s="797" t="str">
        <f>IF('ชื่อ-คะแนน'!$C49="","",IF('ชื่อ-คะแนน'!$D49="ออก","",IF('ชื่อ-คะแนน'!$D49="ย้าย","",IF('ชื่อ-คะแนน'!$D49="พัก","",IF($CO$6="?",$CO$6,$CO$6)))))</f>
        <v/>
      </c>
      <c r="CP50" s="798" t="str">
        <f>IF('ชื่อ-คะแนน'!$C49="","",IF('ชื่อ-คะแนน'!$D49="ออก","",IF('ชื่อ-คะแนน'!$D49="ย้าย","",IF('ชื่อ-คะแนน'!$D49="พัก","",IF($CP$6="?",$CP$6,$CP$6)))))</f>
        <v/>
      </c>
      <c r="CQ50" s="799"/>
      <c r="CR50" s="796" t="str">
        <f>IF('ชื่อ-คะแนน'!$C49="","",IF('ชื่อ-คะแนน'!$D49="ออก","",IF('ชื่อ-คะแนน'!$D49="ย้าย","",IF('ชื่อ-คะแนน'!$D49="พัก","",IF($CR$6="?",$CR$6,$CR$6)))))</f>
        <v/>
      </c>
      <c r="CS50" s="797" t="str">
        <f>IF('ชื่อ-คะแนน'!$C49="","",IF('ชื่อ-คะแนน'!$D49="ออก","",IF('ชื่อ-คะแนน'!$D49="ย้าย","",IF('ชื่อ-คะแนน'!$D49="พัก","",IF($CS$6="?",$CS$6,$CS$6)))))</f>
        <v/>
      </c>
      <c r="CT50" s="797" t="str">
        <f>IF('ชื่อ-คะแนน'!$C49="","",IF('ชื่อ-คะแนน'!$D49="ออก","",IF('ชื่อ-คะแนน'!$D49="ย้าย","",IF('ชื่อ-คะแนน'!$D49="พัก","",IF($CT$6="?",$CT$6,$CT$6)))))</f>
        <v/>
      </c>
      <c r="CU50" s="797" t="str">
        <f>IF('ชื่อ-คะแนน'!$C49="","",IF('ชื่อ-คะแนน'!$D49="ออก","",IF('ชื่อ-คะแนน'!$D49="ย้าย","",IF('ชื่อ-คะแนน'!$D49="พัก","",IF($CU$6="?",$CU$6,$CU$6)))))</f>
        <v/>
      </c>
      <c r="CV50" s="798" t="str">
        <f>IF('ชื่อ-คะแนน'!$C49="","",IF('ชื่อ-คะแนน'!$D49="ออก","",IF('ชื่อ-คะแนน'!$D49="ย้าย","",IF('ชื่อ-คะแนน'!$D49="พัก","",IF($CV$6="?",$CV$6,$CV$6)))))</f>
        <v/>
      </c>
      <c r="CW50" s="799"/>
      <c r="CX50" s="796" t="str">
        <f>IF('ชื่อ-คะแนน'!$C49="","",IF('ชื่อ-คะแนน'!$D49="ออก","",IF('ชื่อ-คะแนน'!$D49="ย้าย","",IF('ชื่อ-คะแนน'!$D49="พัก","",IF($CX$6="?",$CX$6,$CX$6)))))</f>
        <v/>
      </c>
      <c r="CY50" s="797" t="str">
        <f>IF('ชื่อ-คะแนน'!$C49="","",IF('ชื่อ-คะแนน'!$D49="ออก","",IF('ชื่อ-คะแนน'!$D49="ย้าย","",IF('ชื่อ-คะแนน'!$D49="พัก","",IF($CY$6="?",$CY$6,$CY$6)))))</f>
        <v/>
      </c>
      <c r="CZ50" s="797" t="str">
        <f>IF('ชื่อ-คะแนน'!$C49="","",IF('ชื่อ-คะแนน'!$D49="ออก","",IF('ชื่อ-คะแนน'!$D49="ย้าย","",IF('ชื่อ-คะแนน'!$D49="พัก","",IF($CZ$6="?",$CZ$6,$CZ$6)))))</f>
        <v/>
      </c>
      <c r="DA50" s="797" t="str">
        <f>IF('ชื่อ-คะแนน'!$C49="","",IF('ชื่อ-คะแนน'!$D49="ออก","",IF('ชื่อ-คะแนน'!$D49="ย้าย","",IF('ชื่อ-คะแนน'!$D49="พัก","",IF($DA$6="?",$DA$6,$DA$6)))))</f>
        <v/>
      </c>
      <c r="DB50" s="798" t="str">
        <f>IF('ชื่อ-คะแนน'!$C49="","",IF('ชื่อ-คะแนน'!$D49="ออก","",IF('ชื่อ-คะแนน'!$D49="ย้าย","",IF('ชื่อ-คะแนน'!$D49="พัก","",IF($DB$6="?",$DB$6,$DB$6)))))</f>
        <v/>
      </c>
      <c r="DC50" s="799"/>
      <c r="DD50" s="1419" t="str">
        <f>IF('ชื่อ-คะแนน'!$C49="","",IF('ชื่อ-คะแนน'!$D49="ออก","",IF('ชื่อ-คะแนน'!$D49="ย้าย","",IF('ชื่อ-คะแนน'!$D49="พัก","",IF($DD$6="?",$DD$6,$DD$6)))))</f>
        <v/>
      </c>
      <c r="DE50" s="1420" t="str">
        <f>IF('ชื่อ-คะแนน'!$C49="","",IF('ชื่อ-คะแนน'!$D49="ออก","",IF('ชื่อ-คะแนน'!$D49="ย้าย","",IF('ชื่อ-คะแนน'!$D49="พัก","",IF($DE$6="?",$DE$6,$DE$6)))))</f>
        <v/>
      </c>
      <c r="DF50" s="1420" t="str">
        <f>IF('ชื่อ-คะแนน'!$C49="","",IF('ชื่อ-คะแนน'!$D49="ออก","",IF('ชื่อ-คะแนน'!$D49="ย้าย","",IF('ชื่อ-คะแนน'!$D49="พัก","",IF($DF$6="?",$DF$6,$DF$6)))))</f>
        <v/>
      </c>
      <c r="DG50" s="1420" t="str">
        <f>IF('ชื่อ-คะแนน'!$C49="","",IF('ชื่อ-คะแนน'!$D49="ออก","",IF('ชื่อ-คะแนน'!$D49="ย้าย","",IF('ชื่อ-คะแนน'!$D49="พัก","",IF($DG$6="?",$DG$6,$DG$6)))))</f>
        <v/>
      </c>
      <c r="DH50" s="1421" t="str">
        <f>IF('ชื่อ-คะแนน'!$C49="","",IF('ชื่อ-คะแนน'!$D49="ออก","",IF('ชื่อ-คะแนน'!$D49="ย้าย","",IF('ชื่อ-คะแนน'!$D49="พัก","",IF($DH$6="?",$DH$6,$DH$6)))))</f>
        <v/>
      </c>
      <c r="DI50" s="799"/>
      <c r="DJ50" s="796" t="str">
        <f>IF('ชื่อ-คะแนน'!$C49="","",IF('ชื่อ-คะแนน'!$D49="ออก","",IF('ชื่อ-คะแนน'!$D49="ย้าย","",IF('ชื่อ-คะแนน'!$D49="พัก","",IF($DJ$6="?",$DJ$6,$DJ$6)))))</f>
        <v/>
      </c>
      <c r="DK50" s="797" t="str">
        <f>IF('ชื่อ-คะแนน'!$C49="","",IF('ชื่อ-คะแนน'!$D49="ออก","",IF('ชื่อ-คะแนน'!$D49="ย้าย","",IF('ชื่อ-คะแนน'!$D49="พัก","",IF($DK$6="?",$DK$6,$DK$6)))))</f>
        <v/>
      </c>
      <c r="DL50" s="797" t="str">
        <f>IF('ชื่อ-คะแนน'!$C49="","",IF('ชื่อ-คะแนน'!$D49="ออก","",IF('ชื่อ-คะแนน'!$D49="ย้าย","",IF('ชื่อ-คะแนน'!$D49="พัก","",IF($DL$6="?",$DL$6,$DL$6)))))</f>
        <v/>
      </c>
      <c r="DM50" s="797" t="str">
        <f>IF('ชื่อ-คะแนน'!$C49="","",IF('ชื่อ-คะแนน'!$D49="ออก","",IF('ชื่อ-คะแนน'!$D49="ย้าย","",IF('ชื่อ-คะแนน'!$D49="พัก","",IF($DM$6="?",$DM$6,$DM$6)))))</f>
        <v/>
      </c>
      <c r="DN50" s="798" t="str">
        <f>IF('ชื่อ-คะแนน'!$C49="","",IF('ชื่อ-คะแนน'!$D49="ออก","",IF('ชื่อ-คะแนน'!$D49="ย้าย","",IF('ชื่อ-คะแนน'!$D49="พัก","",IF($DN$6="?",$DN$6,$DN$6)))))</f>
        <v/>
      </c>
      <c r="DO50" s="799"/>
      <c r="DP50" s="800" t="str">
        <f>IF('ชื่อ-คะแนน'!$C49="","",IF('ชื่อ-คะแนน'!$D49="ออก","",IF('ชื่อ-คะแนน'!$D49="ย้าย","",IF('ชื่อ-คะแนน'!$D49="พัก","",IF($DP$6="?",$DP$6,$DP$6)))))</f>
        <v/>
      </c>
      <c r="DQ50" s="801" t="str">
        <f>IF('ชื่อ-คะแนน'!$C49="","",IF('ชื่อ-คะแนน'!$D49="ออก","",IF('ชื่อ-คะแนน'!$D49="ย้าย","",IF('ชื่อ-คะแนน'!$D49="พัก","",IF($DQ$6="?",$DQ$6,$DQ$6)))))</f>
        <v/>
      </c>
      <c r="DR50" s="801" t="str">
        <f>IF('ชื่อ-คะแนน'!$C49="","",IF('ชื่อ-คะแนน'!$D49="ออก","",IF('ชื่อ-คะแนน'!$D49="ย้าย","",IF('ชื่อ-คะแนน'!$D49="พัก","",IF($DR$6="?",$DR$6,$DR$6)))))</f>
        <v/>
      </c>
      <c r="DS50" s="801" t="str">
        <f>IF('ชื่อ-คะแนน'!$C49="","",IF('ชื่อ-คะแนน'!$D49="ออก","",IF('ชื่อ-คะแนน'!$D49="ย้าย","",IF('ชื่อ-คะแนน'!$D49="พัก","",IF($DS$6="?",$DS$6,$DS$6)))))</f>
        <v/>
      </c>
      <c r="DT50" s="802" t="str">
        <f>IF('ชื่อ-คะแนน'!$C49="","",IF('ชื่อ-คะแนน'!$D49="ออก","",IF('ชื่อ-คะแนน'!$D49="ย้าย","",IF('ชื่อ-คะแนน'!$D49="พัก","",IF($DT$6="?",$DT$6,$DT$6)))))</f>
        <v/>
      </c>
      <c r="DU50" s="799"/>
      <c r="DV50" s="796" t="str">
        <f>IF('ชื่อ-คะแนน'!$C49="","",IF('ชื่อ-คะแนน'!$D49="ออก","",IF('ชื่อ-คะแนน'!$D49="ย้าย","",IF('ชื่อ-คะแนน'!$D49="พัก","",IF($DV$6="?",$DV$6,$DV$6)))))</f>
        <v/>
      </c>
      <c r="DW50" s="797" t="str">
        <f>IF('ชื่อ-คะแนน'!$C49="","",IF('ชื่อ-คะแนน'!$D49="ออก","",IF('ชื่อ-คะแนน'!$D49="ย้าย","",IF('ชื่อ-คะแนน'!$D49="พัก","",IF($DW$6="?",$DW$6,$DW$6)))))</f>
        <v/>
      </c>
      <c r="DX50" s="797" t="str">
        <f>IF('ชื่อ-คะแนน'!$C49="","",IF('ชื่อ-คะแนน'!$D49="ออก","",IF('ชื่อ-คะแนน'!$D49="ย้าย","",IF('ชื่อ-คะแนน'!$D49="พัก","",IF($DX$6="?",$DX$6,$DX$6)))))</f>
        <v/>
      </c>
      <c r="DY50" s="797" t="str">
        <f>IF('ชื่อ-คะแนน'!$C49="","",IF('ชื่อ-คะแนน'!$D49="ออก","",IF('ชื่อ-คะแนน'!$D49="ย้าย","",IF('ชื่อ-คะแนน'!$D49="พัก","",IF($DY$6="?",$DY$6,$DY$6)))))</f>
        <v/>
      </c>
      <c r="DZ50" s="798" t="str">
        <f>IF('ชื่อ-คะแนน'!$C49="","",IF('ชื่อ-คะแนน'!$D49="ออก","",IF('ชื่อ-คะแนน'!$D49="ย้าย","",IF('ชื่อ-คะแนน'!$D49="พัก","",IF($DZ$6="?",$DZ$6,$DZ$6)))))</f>
        <v/>
      </c>
      <c r="EA50" s="799"/>
      <c r="EB50" s="796" t="str">
        <f>IF('ชื่อ-คะแนน'!$C49="","",IF('ชื่อ-คะแนน'!$D49="ออก","",IF('ชื่อ-คะแนน'!$D49="ย้าย","",IF('ชื่อ-คะแนน'!$D49="พัก","",IF($EB$6="?",$EB$6,$EB$6)))))</f>
        <v/>
      </c>
      <c r="EC50" s="797" t="str">
        <f>IF('ชื่อ-คะแนน'!$C49="","",IF('ชื่อ-คะแนน'!$D49="ออก","",IF('ชื่อ-คะแนน'!$D49="ย้าย","",IF('ชื่อ-คะแนน'!$D49="พัก","",IF($EC$6="?",$EC$6,$EC$6)))))</f>
        <v/>
      </c>
      <c r="ED50" s="797" t="str">
        <f>IF('ชื่อ-คะแนน'!$C49="","",IF('ชื่อ-คะแนน'!$D49="ออก","",IF('ชื่อ-คะแนน'!$D49="ย้าย","",IF('ชื่อ-คะแนน'!$D49="พัก","",IF($ED$6="?",$ED$6,$ED$6)))))</f>
        <v/>
      </c>
      <c r="EE50" s="797" t="str">
        <f>IF('ชื่อ-คะแนน'!$C49="","",IF('ชื่อ-คะแนน'!$D49="ออก","",IF('ชื่อ-คะแนน'!$D49="ย้าย","",IF('ชื่อ-คะแนน'!$D49="พัก","",IF($EE$6="?",$EE$6,$EE$6)))))</f>
        <v/>
      </c>
      <c r="EF50" s="798" t="str">
        <f>IF('ชื่อ-คะแนน'!$C49="","",IF('ชื่อ-คะแนน'!$D49="ออก","",IF('ชื่อ-คะแนน'!$D49="ย้าย","",IF('ชื่อ-คะแนน'!$D49="พัก","",IF($EF$6="?",$EF$6,$EF$6)))))</f>
        <v/>
      </c>
      <c r="EG50" s="803"/>
      <c r="EH50" s="804" t="str">
        <f>IF('ชื่อ-คะแนน'!C49="","",COUNTIF(E50:DZ50,"ป")+COUNTIF(E50:DZ50,"ล")+COUNTIF(E50:DZ50,"ข")+COUNTIF(E50:DZ50,"ร")+COUNTIF(E50:DZ50,"อ")+COUNTIF(E50:DZ50,"ก")+COUNTIF(E50:DZ50,"ฟ")+COUNTIF(E50:DZ50,"ด")+COUNTIF(E50:DZ50,"ย"))&amp;IF('ชื่อ-คะแนน'!C49="","","/")&amp;IF('ชื่อ-คะแนน'!C49="","",SUM($F$6:$DZ$6)-SUM(F50:DZ50))</f>
        <v/>
      </c>
      <c r="EI50" s="805" t="str">
        <f>IF('ชื่อ-คะแนน'!C49="","",COUNTIF(F50:EF50,"/")+SUM(F50:EF50))</f>
        <v/>
      </c>
      <c r="EJ50" s="758"/>
      <c r="EK50" s="778" t="str">
        <f>IF('ชื่อ-คะแนน'!C49="","",IF(EI50=0,"",IF(EI50&gt;$EI$3-$EI$4,"-",$EI$3-$EI$4-EI50)))</f>
        <v/>
      </c>
      <c r="EL50" s="760" t="str">
        <f>IF('ชื่อ-คะแนน'!C49="","",IF(EI50=0,"",(EI50/$EI$3)*100))</f>
        <v/>
      </c>
      <c r="EM50" s="792" t="str">
        <f t="shared" si="1"/>
        <v>-</v>
      </c>
      <c r="EN50" s="793" t="str">
        <f t="shared" si="2"/>
        <v>-</v>
      </c>
    </row>
    <row r="51" spans="1:144" s="141" customFormat="1" ht="18" customHeight="1" thickBot="1" x14ac:dyDescent="0.55000000000000004">
      <c r="A51" s="165" t="str">
        <f>'ชื่อ-คะแนน'!A50</f>
        <v/>
      </c>
      <c r="B51" s="825">
        <f>'ชื่อ-คะแนน'!B50</f>
        <v>0</v>
      </c>
      <c r="C51" s="1313">
        <f>'ชื่อ-คะแนน'!C50</f>
        <v>0</v>
      </c>
      <c r="D51" s="809" t="str">
        <f>'ชื่อ-คะแนน'!D50</f>
        <v/>
      </c>
      <c r="E51" s="781" t="str">
        <f>'ชื่อ-คะแนน'!E50</f>
        <v/>
      </c>
      <c r="F51" s="810" t="str">
        <f>IF('ชื่อ-คะแนน'!$C50="","",IF('ชื่อ-คะแนน'!$D50="ออก","",IF('ชื่อ-คะแนน'!$D50="ย้าย","",IF('ชื่อ-คะแนน'!$D50="พัก","",IF(F$6="?",F$6,F$6)))))</f>
        <v/>
      </c>
      <c r="G51" s="811" t="str">
        <f>IF('ชื่อ-คะแนน'!C50="","",IF('ชื่อ-คะแนน'!$D50="ออก","",IF('ชื่อ-คะแนน'!$D50="ย้าย","",IF('ชื่อ-คะแนน'!$D50="พัก","",IF(G$6="?",G$6,G$6)))))</f>
        <v/>
      </c>
      <c r="H51" s="811" t="str">
        <f>IF('ชื่อ-คะแนน'!C50="","",IF('ชื่อ-คะแนน'!$D50="ออก","",IF('ชื่อ-คะแนน'!$D50="ย้าย","",IF('ชื่อ-คะแนน'!$D50="พัก","",IF(H$6="?",H$6,H$6)))))</f>
        <v/>
      </c>
      <c r="I51" s="811" t="str">
        <f>IF('ชื่อ-คะแนน'!G50="","",IF('ชื่อ-คะแนน'!$D50="ออก","",IF('ชื่อ-คะแนน'!$D50="ย้าย","",IF('ชื่อ-คะแนน'!$D50="พัก","",IF(I$6="?",I$6,$I$6)))))</f>
        <v/>
      </c>
      <c r="J51" s="812" t="str">
        <f>IF('ชื่อ-คะแนน'!$C50="","",IF('ชื่อ-คะแนน'!$D50="ออก","",IF('ชื่อ-คะแนน'!$D50="ย้าย","",IF('ชื่อ-คะแนน'!$D50="พัก","",IF(J$6="?",J$6,J$6)))))</f>
        <v/>
      </c>
      <c r="K51" s="813"/>
      <c r="L51" s="810" t="str">
        <f>IF('ชื่อ-คะแนน'!$C50="","",IF('ชื่อ-คะแนน'!$D50="ออก","",IF('ชื่อ-คะแนน'!$D50="ย้าย","",IF('ชื่อ-คะแนน'!$D50="พัก","",IF(L$6="?",L$6,L$6)))))</f>
        <v/>
      </c>
      <c r="M51" s="811" t="str">
        <f>IF('ชื่อ-คะแนน'!$C50="","",IF('ชื่อ-คะแนน'!$D50="ออก","",IF('ชื่อ-คะแนน'!$D50="ย้าย","",IF('ชื่อ-คะแนน'!$D50="พัก","",IF(M$6="?",M$6,M$6)))))</f>
        <v/>
      </c>
      <c r="N51" s="811" t="str">
        <f>IF('ชื่อ-คะแนน'!$C50="","",IF('ชื่อ-คะแนน'!$D50="ออก","",IF('ชื่อ-คะแนน'!$D50="ย้าย","",IF('ชื่อ-คะแนน'!$D50="พัก","",IF(N$6="?",N$6,N$6)))))</f>
        <v/>
      </c>
      <c r="O51" s="811" t="str">
        <f>IF('ชื่อ-คะแนน'!$C50="","",IF('ชื่อ-คะแนน'!$D50="ออก","",IF('ชื่อ-คะแนน'!$D50="ย้าย","",IF('ชื่อ-คะแนน'!$D50="พัก","",IF(O$6="?",O$6,O$6)))))</f>
        <v/>
      </c>
      <c r="P51" s="812" t="str">
        <f>IF('ชื่อ-คะแนน'!$C50="","",IF('ชื่อ-คะแนน'!$D50="ออก","",IF('ชื่อ-คะแนน'!$D50="ย้าย","",IF('ชื่อ-คะแนน'!$D50="พัก","",IF(P$6="?",P$6,P$6)))))</f>
        <v/>
      </c>
      <c r="Q51" s="813"/>
      <c r="R51" s="810" t="str">
        <f>IF('ชื่อ-คะแนน'!$C50="","",IF('ชื่อ-คะแนน'!$D50="ออก","",IF('ชื่อ-คะแนน'!$D50="ย้าย","",IF('ชื่อ-คะแนน'!$D50="พัก","",IF(R$6="?",R$6,R$6)))))</f>
        <v/>
      </c>
      <c r="S51" s="811" t="str">
        <f>IF('ชื่อ-คะแนน'!$C50="","",IF('ชื่อ-คะแนน'!$D50="ออก","",IF('ชื่อ-คะแนน'!$D50="ย้าย","",IF('ชื่อ-คะแนน'!$D50="พัก","",IF(S$6="?",S$6,S$6)))))</f>
        <v/>
      </c>
      <c r="T51" s="811" t="str">
        <f>IF('ชื่อ-คะแนน'!$C50="","",IF('ชื่อ-คะแนน'!$D50="ออก","",IF('ชื่อ-คะแนน'!$D50="ย้าย","",IF('ชื่อ-คะแนน'!$D50="พัก","",IF(T$6="?",T$6,T$6)))))</f>
        <v/>
      </c>
      <c r="U51" s="811" t="str">
        <f>IF('ชื่อ-คะแนน'!$C50="","",IF('ชื่อ-คะแนน'!$D50="ออก","",IF('ชื่อ-คะแนน'!$D50="ย้าย","",IF('ชื่อ-คะแนน'!$D50="พัก","",IF(U$6="?",U$6,U$6)))))</f>
        <v/>
      </c>
      <c r="V51" s="812" t="str">
        <f>IF('ชื่อ-คะแนน'!$C50="","",IF('ชื่อ-คะแนน'!$D50="ออก","",IF('ชื่อ-คะแนน'!$D50="ย้าย","",IF('ชื่อ-คะแนน'!$D50="พัก","",IF(V$6="?",V$6,V$6)))))</f>
        <v/>
      </c>
      <c r="W51" s="813"/>
      <c r="X51" s="810" t="str">
        <f>IF('ชื่อ-คะแนน'!$C50="","",IF('ชื่อ-คะแนน'!$D50="ออก","",IF('ชื่อ-คะแนน'!$D50="ย้าย","",IF('ชื่อ-คะแนน'!$D50="พัก","",IF(X$6="?",X$6,X$6)))))</f>
        <v/>
      </c>
      <c r="Y51" s="811" t="str">
        <f>IF('ชื่อ-คะแนน'!$C50="","",IF('ชื่อ-คะแนน'!$D50="ออก","",IF('ชื่อ-คะแนน'!$D50="ย้าย","",IF('ชื่อ-คะแนน'!$D50="พัก","",IF(Y$6="?",Y$6,Y$6)))))</f>
        <v/>
      </c>
      <c r="Z51" s="811" t="str">
        <f>IF('ชื่อ-คะแนน'!$C50="","",IF('ชื่อ-คะแนน'!$D50="ออก","",IF('ชื่อ-คะแนน'!$D50="ย้าย","",IF('ชื่อ-คะแนน'!$D50="พัก","",IF(Z$6="?",Z$6,Z$6)))))</f>
        <v/>
      </c>
      <c r="AA51" s="811" t="str">
        <f>IF('ชื่อ-คะแนน'!$C50="","",IF('ชื่อ-คะแนน'!$D50="ออก","",IF('ชื่อ-คะแนน'!$D50="ย้าย","",IF('ชื่อ-คะแนน'!$D50="พัก","",IF(AA$6="?",AA$6,AA$6)))))</f>
        <v/>
      </c>
      <c r="AB51" s="812" t="str">
        <f>IF('ชื่อ-คะแนน'!$C50="","",IF('ชื่อ-คะแนน'!$D50="ออก","",IF('ชื่อ-คะแนน'!$D50="ย้าย","",IF('ชื่อ-คะแนน'!$D50="พัก","",IF(AB$6="?",AB$6,AB$6)))))</f>
        <v/>
      </c>
      <c r="AC51" s="813"/>
      <c r="AD51" s="810" t="str">
        <f>IF('ชื่อ-คะแนน'!$C50="","",IF('ชื่อ-คะแนน'!$D50="ออก","",IF('ชื่อ-คะแนน'!$D50="ย้าย","",IF('ชื่อ-คะแนน'!$D50="พัก","",IF(AD$6="?",AD$6,AD$6)))))</f>
        <v/>
      </c>
      <c r="AE51" s="811" t="str">
        <f>IF('ชื่อ-คะแนน'!$C50="","",IF('ชื่อ-คะแนน'!$D50="ออก","",IF('ชื่อ-คะแนน'!$D50="ย้าย","",IF('ชื่อ-คะแนน'!$D50="พัก","",IF(AE$6="?",AE$6,AE$6)))))</f>
        <v/>
      </c>
      <c r="AF51" s="811" t="str">
        <f>IF('ชื่อ-คะแนน'!$C50="","",IF('ชื่อ-คะแนน'!$D50="ออก","",IF('ชื่อ-คะแนน'!$D50="ย้าย","",IF('ชื่อ-คะแนน'!$D50="พัก","",IF(AF$6="?",AF$6,AF$6)))))</f>
        <v/>
      </c>
      <c r="AG51" s="811" t="str">
        <f>IF('ชื่อ-คะแนน'!$C50="","",IF('ชื่อ-คะแนน'!$D50="ออก","",IF('ชื่อ-คะแนน'!$D50="ย้าย","",IF('ชื่อ-คะแนน'!$D50="พัก","",IF($AG$6="?",$AG$6,$AG$6)))))</f>
        <v/>
      </c>
      <c r="AH51" s="812" t="str">
        <f>IF('ชื่อ-คะแนน'!$C50="","",IF('ชื่อ-คะแนน'!$D50="ออก","",IF('ชื่อ-คะแนน'!$D50="ย้าย","",IF('ชื่อ-คะแนน'!$D50="พัก","",IF($AH$6="?",$AH$6,$AH$6)))))</f>
        <v/>
      </c>
      <c r="AI51" s="813"/>
      <c r="AJ51" s="810" t="str">
        <f>IF('ชื่อ-คะแนน'!$C50="","",IF('ชื่อ-คะแนน'!$D50="ออก","",IF('ชื่อ-คะแนน'!$D50="ย้าย","",IF('ชื่อ-คะแนน'!$D50="พัก","",IF($AJ$6="?",$AJ$6,$AJ$6)))))</f>
        <v/>
      </c>
      <c r="AK51" s="811" t="str">
        <f>IF('ชื่อ-คะแนน'!$C50="","",IF('ชื่อ-คะแนน'!$D50="ออก","",IF('ชื่อ-คะแนน'!$D50="ย้าย","",IF('ชื่อ-คะแนน'!$D50="พัก","",IF($AK$6="?",$AK$6,$AK$6)))))</f>
        <v/>
      </c>
      <c r="AL51" s="811" t="str">
        <f>IF('ชื่อ-คะแนน'!$C50="","",IF('ชื่อ-คะแนน'!$D50="ออก","",IF('ชื่อ-คะแนน'!$D50="ย้าย","",IF('ชื่อ-คะแนน'!$D50="พัก","",IF($AL$6="?",$AL$6,$AL$6)))))</f>
        <v/>
      </c>
      <c r="AM51" s="811" t="str">
        <f>IF('ชื่อ-คะแนน'!$C50="","",IF('ชื่อ-คะแนน'!$D50="ออก","",IF('ชื่อ-คะแนน'!$D50="ย้าย","",IF('ชื่อ-คะแนน'!$D50="พัก","",IF($AM$6="?",$AM$6,$AM$6)))))</f>
        <v/>
      </c>
      <c r="AN51" s="812" t="str">
        <f>IF('ชื่อ-คะแนน'!$C50="","",IF('ชื่อ-คะแนน'!$D50="ออก","",IF('ชื่อ-คะแนน'!$D50="ย้าย","",IF('ชื่อ-คะแนน'!$D50="พัก","",IF($AN$6="?",$AN$6,$AN$6)))))</f>
        <v/>
      </c>
      <c r="AO51" s="813"/>
      <c r="AP51" s="810" t="str">
        <f>IF('ชื่อ-คะแนน'!$C50="","",IF('ชื่อ-คะแนน'!$D50="ออก","",IF('ชื่อ-คะแนน'!$D50="ย้าย","",IF('ชื่อ-คะแนน'!$D50="พัก","",IF($AP$6="?",$AP$6,$AP$6)))))</f>
        <v/>
      </c>
      <c r="AQ51" s="811" t="str">
        <f>IF('ชื่อ-คะแนน'!$C50="","",IF('ชื่อ-คะแนน'!$D50="ออก","",IF('ชื่อ-คะแนน'!$D50="ย้าย","",IF('ชื่อ-คะแนน'!$D50="พัก","",IF($AQ$6="?",$AQ$6,$AQ$6)))))</f>
        <v/>
      </c>
      <c r="AR51" s="811" t="str">
        <f>IF('ชื่อ-คะแนน'!$C50="","",IF('ชื่อ-คะแนน'!$D50="ออก","",IF('ชื่อ-คะแนน'!$D50="ย้าย","",IF('ชื่อ-คะแนน'!$D50="พัก","",IF($AR$6="?",$AR$6,$AR$6)))))</f>
        <v/>
      </c>
      <c r="AS51" s="811" t="str">
        <f>IF('ชื่อ-คะแนน'!$C50="","",IF('ชื่อ-คะแนน'!$D50="ออก","",IF('ชื่อ-คะแนน'!$D50="ย้าย","",IF('ชื่อ-คะแนน'!$D50="พัก","",IF($AS$6="?",$AS$6,$AS$6)))))</f>
        <v/>
      </c>
      <c r="AT51" s="812" t="str">
        <f>IF('ชื่อ-คะแนน'!$C50="","",IF('ชื่อ-คะแนน'!$D50="ออก","",IF('ชื่อ-คะแนน'!$D50="ย้าย","",IF('ชื่อ-คะแนน'!$D50="พัก","",IF($AT$6="?",$AT$6,$AT$6)))))</f>
        <v/>
      </c>
      <c r="AU51" s="813"/>
      <c r="AV51" s="810" t="str">
        <f>IF('ชื่อ-คะแนน'!$C50="","",IF('ชื่อ-คะแนน'!$D50="ออก","",IF('ชื่อ-คะแนน'!$D50="ย้าย","",IF('ชื่อ-คะแนน'!$D50="พัก","",IF($AV$6="?",$AV$6,$AV$6)))))</f>
        <v/>
      </c>
      <c r="AW51" s="811" t="str">
        <f>IF('ชื่อ-คะแนน'!$C50="","",IF('ชื่อ-คะแนน'!$D50="ออก","",IF('ชื่อ-คะแนน'!$D50="ย้าย","",IF('ชื่อ-คะแนน'!$D50="พัก","",IF($AW$6="?",$AW$6,$AW$6)))))</f>
        <v/>
      </c>
      <c r="AX51" s="811" t="str">
        <f>IF('ชื่อ-คะแนน'!$C50="","",IF('ชื่อ-คะแนน'!$D50="ออก","",IF('ชื่อ-คะแนน'!$D50="ย้าย","",IF('ชื่อ-คะแนน'!$D50="พัก","",IF($AX$6="?",$AX$6,$AX$6)))))</f>
        <v/>
      </c>
      <c r="AY51" s="811" t="str">
        <f>IF('ชื่อ-คะแนน'!$C50="","",IF('ชื่อ-คะแนน'!$D50="ออก","",IF('ชื่อ-คะแนน'!$D50="ย้าย","",IF('ชื่อ-คะแนน'!$D50="พัก","",IF($AY$6="?",$AY$6,$AY$6)))))</f>
        <v/>
      </c>
      <c r="AZ51" s="812" t="str">
        <f>IF('ชื่อ-คะแนน'!$C50="","",IF('ชื่อ-คะแนน'!$D50="ออก","",IF('ชื่อ-คะแนน'!$D50="ย้าย","",IF('ชื่อ-คะแนน'!$D50="พัก","",IF($AZ$6="?",$AZ$6,$AZ$6)))))</f>
        <v/>
      </c>
      <c r="BA51" s="813"/>
      <c r="BB51" s="1422" t="str">
        <f>IF('ชื่อ-คะแนน'!$C50="","",IF('ชื่อ-คะแนน'!$D50="ออก","",IF('ชื่อ-คะแนน'!$D50="ย้าย","",IF('ชื่อ-คะแนน'!$D50="พัก","",IF($BB$6="?",$BB$6,$BB$6)))))</f>
        <v/>
      </c>
      <c r="BC51" s="1423" t="str">
        <f>IF('ชื่อ-คะแนน'!$C50="","",IF('ชื่อ-คะแนน'!$D50="ออก","",IF('ชื่อ-คะแนน'!$D50="ย้าย","",IF('ชื่อ-คะแนน'!$D50="พัก","",IF($BC$6="?",$BC$6,$BC$6)))))</f>
        <v/>
      </c>
      <c r="BD51" s="1423" t="str">
        <f>IF('ชื่อ-คะแนน'!$C50="","",IF('ชื่อ-คะแนน'!$D50="ออก","",IF('ชื่อ-คะแนน'!$D50="ย้าย","",IF('ชื่อ-คะแนน'!$D50="พัก","",IF($BD$6="?",$BD$6,$BD$6)))))</f>
        <v/>
      </c>
      <c r="BE51" s="1423" t="str">
        <f>IF('ชื่อ-คะแนน'!$C50="","",IF('ชื่อ-คะแนน'!$D50="ออก","",IF('ชื่อ-คะแนน'!$D50="ย้าย","",IF('ชื่อ-คะแนน'!$D50="พัก","",IF($BE$6="?",$BE$6,$BE$6)))))</f>
        <v/>
      </c>
      <c r="BF51" s="1424" t="str">
        <f>IF('ชื่อ-คะแนน'!$C50="","",IF('ชื่อ-คะแนน'!$D50="ออก","",IF('ชื่อ-คะแนน'!$D50="ย้าย","",IF('ชื่อ-คะแนน'!$D50="พัก","",IF($BF$6="?",$BF$6,$BF$6)))))</f>
        <v/>
      </c>
      <c r="BG51" s="813"/>
      <c r="BH51" s="814" t="str">
        <f>IF('ชื่อ-คะแนน'!$C50="","",IF('ชื่อ-คะแนน'!$D50="ออก","",IF('ชื่อ-คะแนน'!$D50="ย้าย","",IF('ชื่อ-คะแนน'!$D50="พัก","",IF($BH$6="?",$BH$6,$BH$6)))))</f>
        <v/>
      </c>
      <c r="BI51" s="815" t="str">
        <f>IF('ชื่อ-คะแนน'!$C50="","",IF('ชื่อ-คะแนน'!$D50="ออก","",IF('ชื่อ-คะแนน'!$D50="ย้าย","",IF('ชื่อ-คะแนน'!$D50="พัก","",IF($BI$6="?",$BI$6,$BI$6)))))</f>
        <v/>
      </c>
      <c r="BJ51" s="815" t="str">
        <f>IF('ชื่อ-คะแนน'!$C50="","",IF('ชื่อ-คะแนน'!$D50="ออก","",IF('ชื่อ-คะแนน'!$D50="ย้าย","",IF('ชื่อ-คะแนน'!$D50="พัก","",IF($BJ$6="?",$BJ$6,$BJ$6)))))</f>
        <v/>
      </c>
      <c r="BK51" s="815" t="str">
        <f>IF('ชื่อ-คะแนน'!$C50="","",IF('ชื่อ-คะแนน'!$D50="ออก","",IF('ชื่อ-คะแนน'!$D50="ย้าย","",IF('ชื่อ-คะแนน'!$D50="พัก","",IF($BK$6="?",$BK$6,$BK$6)))))</f>
        <v/>
      </c>
      <c r="BL51" s="816" t="str">
        <f>IF('ชื่อ-คะแนน'!$C50="","",IF('ชื่อ-คะแนน'!$D50="ออก","",IF('ชื่อ-คะแนน'!$D50="ย้าย","",IF('ชื่อ-คะแนน'!$D50="พัก","",IF($BL$6="?",$BL$6,$BL$6)))))</f>
        <v/>
      </c>
      <c r="BM51" s="813"/>
      <c r="BN51" s="810" t="str">
        <f>IF('ชื่อ-คะแนน'!$C50="","",IF('ชื่อ-คะแนน'!$D50="ออก","",IF('ชื่อ-คะแนน'!$D50="ย้าย","",IF('ชื่อ-คะแนน'!$D50="พัก","",IF($BN$6="?",$BN$6,$BN$6)))))</f>
        <v/>
      </c>
      <c r="BO51" s="811" t="str">
        <f>IF('ชื่อ-คะแนน'!$C50="","",IF('ชื่อ-คะแนน'!$D50="ออก","",IF('ชื่อ-คะแนน'!$D50="ย้าย","",IF('ชื่อ-คะแนน'!$D50="พัก","",IF($BO$6="?",$BO$6,$BO$6)))))</f>
        <v/>
      </c>
      <c r="BP51" s="811" t="str">
        <f>IF('ชื่อ-คะแนน'!$C50="","",IF('ชื่อ-คะแนน'!$D50="ออก","",IF('ชื่อ-คะแนน'!$D50="ย้าย","",IF('ชื่อ-คะแนน'!$D50="พัก","",IF($BP$6="?",$BP$6,$BP$6)))))</f>
        <v/>
      </c>
      <c r="BQ51" s="811" t="str">
        <f>IF('ชื่อ-คะแนน'!$C50="","",IF('ชื่อ-คะแนน'!$D50="ออก","",IF('ชื่อ-คะแนน'!$D50="ย้าย","",IF('ชื่อ-คะแนน'!$D50="พัก","",IF($BQ$6="?",$BQ$6,$BQ$6)))))</f>
        <v/>
      </c>
      <c r="BR51" s="812" t="str">
        <f>IF('ชื่อ-คะแนน'!$C50="","",IF('ชื่อ-คะแนน'!$D50="ออก","",IF('ชื่อ-คะแนน'!$D50="ย้าย","",IF('ชื่อ-คะแนน'!$D50="พัก","",IF($BR$6="?",$BR$6,$BR$6)))))</f>
        <v/>
      </c>
      <c r="BS51" s="813"/>
      <c r="BT51" s="810" t="str">
        <f>IF('ชื่อ-คะแนน'!$C50="","",IF('ชื่อ-คะแนน'!$D50="ออก","",IF('ชื่อ-คะแนน'!$D50="ย้าย","",IF('ชื่อ-คะแนน'!$D50="พัก","",IF($BT$6="?",$BT$6,$BT$6)))))</f>
        <v/>
      </c>
      <c r="BU51" s="811" t="str">
        <f>IF('ชื่อ-คะแนน'!$C50="","",IF('ชื่อ-คะแนน'!$D50="ออก","",IF('ชื่อ-คะแนน'!$D50="ย้าย","",IF('ชื่อ-คะแนน'!$D50="พัก","",IF($BU$6="?",$BU$6,$BU$6)))))</f>
        <v/>
      </c>
      <c r="BV51" s="811" t="str">
        <f>IF('ชื่อ-คะแนน'!$C50="","",IF('ชื่อ-คะแนน'!$D50="ออก","",IF('ชื่อ-คะแนน'!$D50="ย้าย","",IF('ชื่อ-คะแนน'!$D50="พัก","",IF($BV$6="?",$BV$6,$BV$6)))))</f>
        <v/>
      </c>
      <c r="BW51" s="811" t="str">
        <f>IF('ชื่อ-คะแนน'!$C50="","",IF('ชื่อ-คะแนน'!$D50="ออก","",IF('ชื่อ-คะแนน'!$D50="ย้าย","",IF('ชื่อ-คะแนน'!$D50="พัก","",IF($BW$6="?",$BW$6,$BW$6)))))</f>
        <v/>
      </c>
      <c r="BX51" s="812" t="str">
        <f>IF('ชื่อ-คะแนน'!$C50="","",IF('ชื่อ-คะแนน'!$D50="ออก","",IF('ชื่อ-คะแนน'!$D50="ย้าย","",IF('ชื่อ-คะแนน'!$D50="พัก","",IF($BX$6="?",$BX$6,$BX$6)))))</f>
        <v/>
      </c>
      <c r="BY51" s="813"/>
      <c r="BZ51" s="810" t="str">
        <f>IF('ชื่อ-คะแนน'!$C50="","",IF('ชื่อ-คะแนน'!$D50="ออก","",IF('ชื่อ-คะแนน'!$D50="ย้าย","",IF('ชื่อ-คะแนน'!$D50="พัก","",IF($BZ$6="?",$BZ$6,$BZ$6)))))</f>
        <v/>
      </c>
      <c r="CA51" s="811" t="str">
        <f>IF('ชื่อ-คะแนน'!$C50="","",IF('ชื่อ-คะแนน'!$D50="ออก","",IF('ชื่อ-คะแนน'!$D50="ย้าย","",IF('ชื่อ-คะแนน'!$D50="พัก","",IF($CA$6="?",$CA$6,$CA$6)))))</f>
        <v/>
      </c>
      <c r="CB51" s="811" t="str">
        <f>IF('ชื่อ-คะแนน'!$C50="","",IF('ชื่อ-คะแนน'!$D50="ออก","",IF('ชื่อ-คะแนน'!$D50="ย้าย","",IF('ชื่อ-คะแนน'!$D50="พัก","",IF($CB$6="?",$CB$6,$CB$6)))))</f>
        <v/>
      </c>
      <c r="CC51" s="811" t="str">
        <f>IF('ชื่อ-คะแนน'!$C50="","",IF('ชื่อ-คะแนน'!$D50="ออก","",IF('ชื่อ-คะแนน'!$D50="ย้าย","",IF('ชื่อ-คะแนน'!$D50="พัก","",IF($CC$6="?",$CC$6,$CC$6)))))</f>
        <v/>
      </c>
      <c r="CD51" s="812" t="str">
        <f>IF('ชื่อ-คะแนน'!$C50="","",IF('ชื่อ-คะแนน'!$D50="ออก","",IF('ชื่อ-คะแนน'!$D50="ย้าย","",IF('ชื่อ-คะแนน'!$D50="พัก","",IF($CD$6="?",$CD$6,$CD$6)))))</f>
        <v/>
      </c>
      <c r="CE51" s="813"/>
      <c r="CF51" s="810" t="str">
        <f>IF('ชื่อ-คะแนน'!$C50="","",IF('ชื่อ-คะแนน'!$D50="ออก","",IF('ชื่อ-คะแนน'!$D50="ย้าย","",IF('ชื่อ-คะแนน'!$D50="พัก","",IF($CF$6="?",$CF$6,$CF$6)))))</f>
        <v/>
      </c>
      <c r="CG51" s="811" t="str">
        <f>IF('ชื่อ-คะแนน'!$C50="","",IF('ชื่อ-คะแนน'!$D50="ออก","",IF('ชื่อ-คะแนน'!$D50="ย้าย","",IF('ชื่อ-คะแนน'!$D50="พัก","",IF($CG$6="?",$CG$6,$CG$6)))))</f>
        <v/>
      </c>
      <c r="CH51" s="811" t="str">
        <f>IF('ชื่อ-คะแนน'!$C50="","",IF('ชื่อ-คะแนน'!$D50="ออก","",IF('ชื่อ-คะแนน'!$D50="ย้าย","",IF('ชื่อ-คะแนน'!$D50="พัก","",IF($CH$6="?",$CH$6,$CH$6)))))</f>
        <v/>
      </c>
      <c r="CI51" s="811" t="str">
        <f>IF('ชื่อ-คะแนน'!$C50="","",IF('ชื่อ-คะแนน'!$D50="ออก","",IF('ชื่อ-คะแนน'!$D50="ย้าย","",IF('ชื่อ-คะแนน'!$D50="พัก","",IF($CI$6="?",$CI$6,$CI$6)))))</f>
        <v/>
      </c>
      <c r="CJ51" s="812" t="str">
        <f>IF('ชื่อ-คะแนน'!$C50="","",IF('ชื่อ-คะแนน'!$D50="ออก","",IF('ชื่อ-คะแนน'!$D50="ย้าย","",IF('ชื่อ-คะแนน'!$D50="พัก","",IF($CJ$6="?",$CJ$6,$CJ$6)))))</f>
        <v/>
      </c>
      <c r="CK51" s="813"/>
      <c r="CL51" s="810" t="str">
        <f>IF('ชื่อ-คะแนน'!$C50="","",IF('ชื่อ-คะแนน'!$D50="ออก","",IF('ชื่อ-คะแนน'!$D50="ย้าย","",IF('ชื่อ-คะแนน'!$D50="พัก","",IF($CL$6="?",$CL$6,$CL$6)))))</f>
        <v/>
      </c>
      <c r="CM51" s="811" t="str">
        <f>IF('ชื่อ-คะแนน'!$C50="","",IF('ชื่อ-คะแนน'!$D50="ออก","",IF('ชื่อ-คะแนน'!$D50="ย้าย","",IF('ชื่อ-คะแนน'!$D50="พัก","",IF($CM$6="?",$CM$6,$CM$6)))))</f>
        <v/>
      </c>
      <c r="CN51" s="811" t="str">
        <f>IF('ชื่อ-คะแนน'!$C50="","",IF('ชื่อ-คะแนน'!$D50="ออก","",IF('ชื่อ-คะแนน'!$D50="ย้าย","",IF('ชื่อ-คะแนน'!$D50="พัก","",IF($CN$6="?",$CN$6,$CN$6)))))</f>
        <v/>
      </c>
      <c r="CO51" s="811" t="str">
        <f>IF('ชื่อ-คะแนน'!$C50="","",IF('ชื่อ-คะแนน'!$D50="ออก","",IF('ชื่อ-คะแนน'!$D50="ย้าย","",IF('ชื่อ-คะแนน'!$D50="พัก","",IF($CO$6="?",$CO$6,$CO$6)))))</f>
        <v/>
      </c>
      <c r="CP51" s="812" t="str">
        <f>IF('ชื่อ-คะแนน'!$C50="","",IF('ชื่อ-คะแนน'!$D50="ออก","",IF('ชื่อ-คะแนน'!$D50="ย้าย","",IF('ชื่อ-คะแนน'!$D50="พัก","",IF($CP$6="?",$CP$6,$CP$6)))))</f>
        <v/>
      </c>
      <c r="CQ51" s="813"/>
      <c r="CR51" s="810" t="str">
        <f>IF('ชื่อ-คะแนน'!$C50="","",IF('ชื่อ-คะแนน'!$D50="ออก","",IF('ชื่อ-คะแนน'!$D50="ย้าย","",IF('ชื่อ-คะแนน'!$D50="พัก","",IF($CR$6="?",$CR$6,$CR$6)))))</f>
        <v/>
      </c>
      <c r="CS51" s="811" t="str">
        <f>IF('ชื่อ-คะแนน'!$C50="","",IF('ชื่อ-คะแนน'!$D50="ออก","",IF('ชื่อ-คะแนน'!$D50="ย้าย","",IF('ชื่อ-คะแนน'!$D50="พัก","",IF($CS$6="?",$CS$6,$CS$6)))))</f>
        <v/>
      </c>
      <c r="CT51" s="811" t="str">
        <f>IF('ชื่อ-คะแนน'!$C50="","",IF('ชื่อ-คะแนน'!$D50="ออก","",IF('ชื่อ-คะแนน'!$D50="ย้าย","",IF('ชื่อ-คะแนน'!$D50="พัก","",IF($CT$6="?",$CT$6,$CT$6)))))</f>
        <v/>
      </c>
      <c r="CU51" s="811" t="str">
        <f>IF('ชื่อ-คะแนน'!$C50="","",IF('ชื่อ-คะแนน'!$D50="ออก","",IF('ชื่อ-คะแนน'!$D50="ย้าย","",IF('ชื่อ-คะแนน'!$D50="พัก","",IF($CU$6="?",$CU$6,$CU$6)))))</f>
        <v/>
      </c>
      <c r="CV51" s="812" t="str">
        <f>IF('ชื่อ-คะแนน'!$C50="","",IF('ชื่อ-คะแนน'!$D50="ออก","",IF('ชื่อ-คะแนน'!$D50="ย้าย","",IF('ชื่อ-คะแนน'!$D50="พัก","",IF($CV$6="?",$CV$6,$CV$6)))))</f>
        <v/>
      </c>
      <c r="CW51" s="813"/>
      <c r="CX51" s="810" t="str">
        <f>IF('ชื่อ-คะแนน'!$C50="","",IF('ชื่อ-คะแนน'!$D50="ออก","",IF('ชื่อ-คะแนน'!$D50="ย้าย","",IF('ชื่อ-คะแนน'!$D50="พัก","",IF($CX$6="?",$CX$6,$CX$6)))))</f>
        <v/>
      </c>
      <c r="CY51" s="811" t="str">
        <f>IF('ชื่อ-คะแนน'!$C50="","",IF('ชื่อ-คะแนน'!$D50="ออก","",IF('ชื่อ-คะแนน'!$D50="ย้าย","",IF('ชื่อ-คะแนน'!$D50="พัก","",IF($CY$6="?",$CY$6,$CY$6)))))</f>
        <v/>
      </c>
      <c r="CZ51" s="811" t="str">
        <f>IF('ชื่อ-คะแนน'!$C50="","",IF('ชื่อ-คะแนน'!$D50="ออก","",IF('ชื่อ-คะแนน'!$D50="ย้าย","",IF('ชื่อ-คะแนน'!$D50="พัก","",IF($CZ$6="?",$CZ$6,$CZ$6)))))</f>
        <v/>
      </c>
      <c r="DA51" s="811" t="str">
        <f>IF('ชื่อ-คะแนน'!$C50="","",IF('ชื่อ-คะแนน'!$D50="ออก","",IF('ชื่อ-คะแนน'!$D50="ย้าย","",IF('ชื่อ-คะแนน'!$D50="พัก","",IF($DA$6="?",$DA$6,$DA$6)))))</f>
        <v/>
      </c>
      <c r="DB51" s="812" t="str">
        <f>IF('ชื่อ-คะแนน'!$C50="","",IF('ชื่อ-คะแนน'!$D50="ออก","",IF('ชื่อ-คะแนน'!$D50="ย้าย","",IF('ชื่อ-คะแนน'!$D50="พัก","",IF($DB$6="?",$DB$6,$DB$6)))))</f>
        <v/>
      </c>
      <c r="DC51" s="813"/>
      <c r="DD51" s="1422" t="str">
        <f>IF('ชื่อ-คะแนน'!$C50="","",IF('ชื่อ-คะแนน'!$D50="ออก","",IF('ชื่อ-คะแนน'!$D50="ย้าย","",IF('ชื่อ-คะแนน'!$D50="พัก","",IF($DD$6="?",$DD$6,$DD$6)))))</f>
        <v/>
      </c>
      <c r="DE51" s="1423" t="str">
        <f>IF('ชื่อ-คะแนน'!$C50="","",IF('ชื่อ-คะแนน'!$D50="ออก","",IF('ชื่อ-คะแนน'!$D50="ย้าย","",IF('ชื่อ-คะแนน'!$D50="พัก","",IF($DE$6="?",$DE$6,$DE$6)))))</f>
        <v/>
      </c>
      <c r="DF51" s="1423" t="str">
        <f>IF('ชื่อ-คะแนน'!$C50="","",IF('ชื่อ-คะแนน'!$D50="ออก","",IF('ชื่อ-คะแนน'!$D50="ย้าย","",IF('ชื่อ-คะแนน'!$D50="พัก","",IF($DF$6="?",$DF$6,$DF$6)))))</f>
        <v/>
      </c>
      <c r="DG51" s="1423" t="str">
        <f>IF('ชื่อ-คะแนน'!$C50="","",IF('ชื่อ-คะแนน'!$D50="ออก","",IF('ชื่อ-คะแนน'!$D50="ย้าย","",IF('ชื่อ-คะแนน'!$D50="พัก","",IF($DG$6="?",$DG$6,$DG$6)))))</f>
        <v/>
      </c>
      <c r="DH51" s="1424" t="str">
        <f>IF('ชื่อ-คะแนน'!$C50="","",IF('ชื่อ-คะแนน'!$D50="ออก","",IF('ชื่อ-คะแนน'!$D50="ย้าย","",IF('ชื่อ-คะแนน'!$D50="พัก","",IF($DH$6="?",$DH$6,$DH$6)))))</f>
        <v/>
      </c>
      <c r="DI51" s="813"/>
      <c r="DJ51" s="810" t="str">
        <f>IF('ชื่อ-คะแนน'!$C50="","",IF('ชื่อ-คะแนน'!$D50="ออก","",IF('ชื่อ-คะแนน'!$D50="ย้าย","",IF('ชื่อ-คะแนน'!$D50="พัก","",IF($DJ$6="?",$DJ$6,$DJ$6)))))</f>
        <v/>
      </c>
      <c r="DK51" s="811" t="str">
        <f>IF('ชื่อ-คะแนน'!$C50="","",IF('ชื่อ-คะแนน'!$D50="ออก","",IF('ชื่อ-คะแนน'!$D50="ย้าย","",IF('ชื่อ-คะแนน'!$D50="พัก","",IF($DK$6="?",$DK$6,$DK$6)))))</f>
        <v/>
      </c>
      <c r="DL51" s="811" t="str">
        <f>IF('ชื่อ-คะแนน'!$C50="","",IF('ชื่อ-คะแนน'!$D50="ออก","",IF('ชื่อ-คะแนน'!$D50="ย้าย","",IF('ชื่อ-คะแนน'!$D50="พัก","",IF($DL$6="?",$DL$6,$DL$6)))))</f>
        <v/>
      </c>
      <c r="DM51" s="811" t="str">
        <f>IF('ชื่อ-คะแนน'!$C50="","",IF('ชื่อ-คะแนน'!$D50="ออก","",IF('ชื่อ-คะแนน'!$D50="ย้าย","",IF('ชื่อ-คะแนน'!$D50="พัก","",IF($DM$6="?",$DM$6,$DM$6)))))</f>
        <v/>
      </c>
      <c r="DN51" s="812" t="str">
        <f>IF('ชื่อ-คะแนน'!$C50="","",IF('ชื่อ-คะแนน'!$D50="ออก","",IF('ชื่อ-คะแนน'!$D50="ย้าย","",IF('ชื่อ-คะแนน'!$D50="พัก","",IF($DN$6="?",$DN$6,$DN$6)))))</f>
        <v/>
      </c>
      <c r="DO51" s="813"/>
      <c r="DP51" s="814" t="str">
        <f>IF('ชื่อ-คะแนน'!$C50="","",IF('ชื่อ-คะแนน'!$D50="ออก","",IF('ชื่อ-คะแนน'!$D50="ย้าย","",IF('ชื่อ-คะแนน'!$D50="พัก","",IF($DP$6="?",$DP$6,$DP$6)))))</f>
        <v/>
      </c>
      <c r="DQ51" s="815" t="str">
        <f>IF('ชื่อ-คะแนน'!$C50="","",IF('ชื่อ-คะแนน'!$D50="ออก","",IF('ชื่อ-คะแนน'!$D50="ย้าย","",IF('ชื่อ-คะแนน'!$D50="พัก","",IF($DQ$6="?",$DQ$6,$DQ$6)))))</f>
        <v/>
      </c>
      <c r="DR51" s="815" t="str">
        <f>IF('ชื่อ-คะแนน'!$C50="","",IF('ชื่อ-คะแนน'!$D50="ออก","",IF('ชื่อ-คะแนน'!$D50="ย้าย","",IF('ชื่อ-คะแนน'!$D50="พัก","",IF($DR$6="?",$DR$6,$DR$6)))))</f>
        <v/>
      </c>
      <c r="DS51" s="815" t="str">
        <f>IF('ชื่อ-คะแนน'!$C50="","",IF('ชื่อ-คะแนน'!$D50="ออก","",IF('ชื่อ-คะแนน'!$D50="ย้าย","",IF('ชื่อ-คะแนน'!$D50="พัก","",IF($DS$6="?",$DS$6,$DS$6)))))</f>
        <v/>
      </c>
      <c r="DT51" s="816" t="str">
        <f>IF('ชื่อ-คะแนน'!$C50="","",IF('ชื่อ-คะแนน'!$D50="ออก","",IF('ชื่อ-คะแนน'!$D50="ย้าย","",IF('ชื่อ-คะแนน'!$D50="พัก","",IF($DT$6="?",$DT$6,$DT$6)))))</f>
        <v/>
      </c>
      <c r="DU51" s="813"/>
      <c r="DV51" s="810" t="str">
        <f>IF('ชื่อ-คะแนน'!$C50="","",IF('ชื่อ-คะแนน'!$D50="ออก","",IF('ชื่อ-คะแนน'!$D50="ย้าย","",IF('ชื่อ-คะแนน'!$D50="พัก","",IF($DV$6="?",$DV$6,$DV$6)))))</f>
        <v/>
      </c>
      <c r="DW51" s="811" t="str">
        <f>IF('ชื่อ-คะแนน'!$C50="","",IF('ชื่อ-คะแนน'!$D50="ออก","",IF('ชื่อ-คะแนน'!$D50="ย้าย","",IF('ชื่อ-คะแนน'!$D50="พัก","",IF($DW$6="?",$DW$6,$DW$6)))))</f>
        <v/>
      </c>
      <c r="DX51" s="811" t="str">
        <f>IF('ชื่อ-คะแนน'!$C50="","",IF('ชื่อ-คะแนน'!$D50="ออก","",IF('ชื่อ-คะแนน'!$D50="ย้าย","",IF('ชื่อ-คะแนน'!$D50="พัก","",IF($DX$6="?",$DX$6,$DX$6)))))</f>
        <v/>
      </c>
      <c r="DY51" s="811" t="str">
        <f>IF('ชื่อ-คะแนน'!$C50="","",IF('ชื่อ-คะแนน'!$D50="ออก","",IF('ชื่อ-คะแนน'!$D50="ย้าย","",IF('ชื่อ-คะแนน'!$D50="พัก","",IF($DY$6="?",$DY$6,$DY$6)))))</f>
        <v/>
      </c>
      <c r="DZ51" s="812" t="str">
        <f>IF('ชื่อ-คะแนน'!$C50="","",IF('ชื่อ-คะแนน'!$D50="ออก","",IF('ชื่อ-คะแนน'!$D50="ย้าย","",IF('ชื่อ-คะแนน'!$D50="พัก","",IF($DZ$6="?",$DZ$6,$DZ$6)))))</f>
        <v/>
      </c>
      <c r="EA51" s="813"/>
      <c r="EB51" s="810" t="str">
        <f>IF('ชื่อ-คะแนน'!$C50="","",IF('ชื่อ-คะแนน'!$D50="ออก","",IF('ชื่อ-คะแนน'!$D50="ย้าย","",IF('ชื่อ-คะแนน'!$D50="พัก","",IF($EB$6="?",$EB$6,$EB$6)))))</f>
        <v/>
      </c>
      <c r="EC51" s="811" t="str">
        <f>IF('ชื่อ-คะแนน'!$C50="","",IF('ชื่อ-คะแนน'!$D50="ออก","",IF('ชื่อ-คะแนน'!$D50="ย้าย","",IF('ชื่อ-คะแนน'!$D50="พัก","",IF($EC$6="?",$EC$6,$EC$6)))))</f>
        <v/>
      </c>
      <c r="ED51" s="811" t="str">
        <f>IF('ชื่อ-คะแนน'!$C50="","",IF('ชื่อ-คะแนน'!$D50="ออก","",IF('ชื่อ-คะแนน'!$D50="ย้าย","",IF('ชื่อ-คะแนน'!$D50="พัก","",IF($ED$6="?",$ED$6,$ED$6)))))</f>
        <v/>
      </c>
      <c r="EE51" s="811" t="str">
        <f>IF('ชื่อ-คะแนน'!$C50="","",IF('ชื่อ-คะแนน'!$D50="ออก","",IF('ชื่อ-คะแนน'!$D50="ย้าย","",IF('ชื่อ-คะแนน'!$D50="พัก","",IF($EE$6="?",$EE$6,$EE$6)))))</f>
        <v/>
      </c>
      <c r="EF51" s="812" t="str">
        <f>IF('ชื่อ-คะแนน'!$C50="","",IF('ชื่อ-คะแนน'!$D50="ออก","",IF('ชื่อ-คะแนน'!$D50="ย้าย","",IF('ชื่อ-คะแนน'!$D50="พัก","",IF($EF$6="?",$EF$6,$EF$6)))))</f>
        <v/>
      </c>
      <c r="EG51" s="817"/>
      <c r="EH51" s="818" t="str">
        <f>IF('ชื่อ-คะแนน'!C50="","",COUNTIF(E51:DZ51,"ป")+COUNTIF(E51:DZ51,"ล")+COUNTIF(E51:DZ51,"ข")+COUNTIF(E51:DZ51,"ร")+COUNTIF(E51:DZ51,"อ")+COUNTIF(E51:DZ51,"ก")+COUNTIF(E51:DZ51,"ฟ")+COUNTIF(E51:DZ51,"ด")+COUNTIF(E51:DZ51,"ย"))&amp;IF('ชื่อ-คะแนน'!C50="","","/")&amp;IF('ชื่อ-คะแนน'!C50="","",SUM($F$6:$DZ$6)-SUM(F51:DZ51))</f>
        <v/>
      </c>
      <c r="EI51" s="819" t="str">
        <f>IF('ชื่อ-คะแนน'!C50="","",COUNTIF(F51:EF51,"/")+SUM(F51:EF51))</f>
        <v/>
      </c>
      <c r="EJ51" s="758"/>
      <c r="EK51" s="778" t="str">
        <f>IF('ชื่อ-คะแนน'!C50="","",IF(EI51=0,"",IF(EI51&gt;$EI$3-$EI$4,"-",$EI$3-$EI$4-EI51)))</f>
        <v/>
      </c>
      <c r="EL51" s="760" t="str">
        <f>IF('ชื่อ-คะแนน'!C50="","",IF(EI51=0,"",(EI51/$EI$3)*100))</f>
        <v/>
      </c>
      <c r="EM51" s="806" t="str">
        <f t="shared" si="1"/>
        <v>-</v>
      </c>
      <c r="EN51" s="807" t="str">
        <f t="shared" si="2"/>
        <v>-</v>
      </c>
    </row>
    <row r="52" spans="1:144" s="141" customFormat="1" ht="18" customHeight="1" thickBot="1" x14ac:dyDescent="0.55000000000000004">
      <c r="A52" s="112" t="str">
        <f>'ชื่อ-คะแนน'!A51</f>
        <v/>
      </c>
      <c r="B52" s="794">
        <f>'ชื่อ-คะแนน'!B51</f>
        <v>0</v>
      </c>
      <c r="C52" s="1311">
        <f>'ชื่อ-คะแนน'!C51</f>
        <v>0</v>
      </c>
      <c r="D52" s="780" t="str">
        <f>'ชื่อ-คะแนน'!D51</f>
        <v/>
      </c>
      <c r="E52" s="781" t="str">
        <f>'ชื่อ-คะแนน'!E51</f>
        <v/>
      </c>
      <c r="F52" s="782" t="str">
        <f>IF('ชื่อ-คะแนน'!$C51="","",IF('ชื่อ-คะแนน'!$D51="ออก","",IF('ชื่อ-คะแนน'!$D51="ย้าย","",IF('ชื่อ-คะแนน'!$D51="พัก","",IF(F$6="?",F$6,F$6)))))</f>
        <v/>
      </c>
      <c r="G52" s="783" t="str">
        <f>IF('ชื่อ-คะแนน'!C51="","",IF('ชื่อ-คะแนน'!$D51="ออก","",IF('ชื่อ-คะแนน'!$D51="ย้าย","",IF('ชื่อ-คะแนน'!$D51="พัก","",IF(G$6="?",G$6,G$6)))))</f>
        <v/>
      </c>
      <c r="H52" s="783" t="str">
        <f>IF('ชื่อ-คะแนน'!C51="","",IF('ชื่อ-คะแนน'!$D51="ออก","",IF('ชื่อ-คะแนน'!$D51="ย้าย","",IF('ชื่อ-คะแนน'!$D51="พัก","",IF(H$6="?",H$6,H$6)))))</f>
        <v/>
      </c>
      <c r="I52" s="783" t="str">
        <f>IF('ชื่อ-คะแนน'!G51="","",IF('ชื่อ-คะแนน'!$D51="ออก","",IF('ชื่อ-คะแนน'!$D51="ย้าย","",IF('ชื่อ-คะแนน'!$D51="พัก","",IF(I$6="?",I$6,$I$6)))))</f>
        <v/>
      </c>
      <c r="J52" s="784" t="str">
        <f>IF('ชื่อ-คะแนน'!$C51="","",IF('ชื่อ-คะแนน'!$D51="ออก","",IF('ชื่อ-คะแนน'!$D51="ย้าย","",IF('ชื่อ-คะแนน'!$D51="พัก","",IF(J$6="?",J$6,J$6)))))</f>
        <v/>
      </c>
      <c r="K52" s="785"/>
      <c r="L52" s="782" t="str">
        <f>IF('ชื่อ-คะแนน'!$C51="","",IF('ชื่อ-คะแนน'!$D51="ออก","",IF('ชื่อ-คะแนน'!$D51="ย้าย","",IF('ชื่อ-คะแนน'!$D51="พัก","",IF(L$6="?",L$6,L$6)))))</f>
        <v/>
      </c>
      <c r="M52" s="783" t="str">
        <f>IF('ชื่อ-คะแนน'!$C51="","",IF('ชื่อ-คะแนน'!$D51="ออก","",IF('ชื่อ-คะแนน'!$D51="ย้าย","",IF('ชื่อ-คะแนน'!$D51="พัก","",IF(M$6="?",M$6,M$6)))))</f>
        <v/>
      </c>
      <c r="N52" s="783" t="str">
        <f>IF('ชื่อ-คะแนน'!$C51="","",IF('ชื่อ-คะแนน'!$D51="ออก","",IF('ชื่อ-คะแนน'!$D51="ย้าย","",IF('ชื่อ-คะแนน'!$D51="พัก","",IF(N$6="?",N$6,N$6)))))</f>
        <v/>
      </c>
      <c r="O52" s="783" t="str">
        <f>IF('ชื่อ-คะแนน'!$C51="","",IF('ชื่อ-คะแนน'!$D51="ออก","",IF('ชื่อ-คะแนน'!$D51="ย้าย","",IF('ชื่อ-คะแนน'!$D51="พัก","",IF(O$6="?",O$6,O$6)))))</f>
        <v/>
      </c>
      <c r="P52" s="784" t="str">
        <f>IF('ชื่อ-คะแนน'!$C51="","",IF('ชื่อ-คะแนน'!$D51="ออก","",IF('ชื่อ-คะแนน'!$D51="ย้าย","",IF('ชื่อ-คะแนน'!$D51="พัก","",IF(P$6="?",P$6,P$6)))))</f>
        <v/>
      </c>
      <c r="Q52" s="785"/>
      <c r="R52" s="782" t="str">
        <f>IF('ชื่อ-คะแนน'!$C51="","",IF('ชื่อ-คะแนน'!$D51="ออก","",IF('ชื่อ-คะแนน'!$D51="ย้าย","",IF('ชื่อ-คะแนน'!$D51="พัก","",IF(R$6="?",R$6,R$6)))))</f>
        <v/>
      </c>
      <c r="S52" s="783" t="str">
        <f>IF('ชื่อ-คะแนน'!$C51="","",IF('ชื่อ-คะแนน'!$D51="ออก","",IF('ชื่อ-คะแนน'!$D51="ย้าย","",IF('ชื่อ-คะแนน'!$D51="พัก","",IF(S$6="?",S$6,S$6)))))</f>
        <v/>
      </c>
      <c r="T52" s="783" t="str">
        <f>IF('ชื่อ-คะแนน'!$C51="","",IF('ชื่อ-คะแนน'!$D51="ออก","",IF('ชื่อ-คะแนน'!$D51="ย้าย","",IF('ชื่อ-คะแนน'!$D51="พัก","",IF(T$6="?",T$6,T$6)))))</f>
        <v/>
      </c>
      <c r="U52" s="783" t="str">
        <f>IF('ชื่อ-คะแนน'!$C51="","",IF('ชื่อ-คะแนน'!$D51="ออก","",IF('ชื่อ-คะแนน'!$D51="ย้าย","",IF('ชื่อ-คะแนน'!$D51="พัก","",IF(U$6="?",U$6,U$6)))))</f>
        <v/>
      </c>
      <c r="V52" s="784" t="str">
        <f>IF('ชื่อ-คะแนน'!$C51="","",IF('ชื่อ-คะแนน'!$D51="ออก","",IF('ชื่อ-คะแนน'!$D51="ย้าย","",IF('ชื่อ-คะแนน'!$D51="พัก","",IF(V$6="?",V$6,V$6)))))</f>
        <v/>
      </c>
      <c r="W52" s="785"/>
      <c r="X52" s="782" t="str">
        <f>IF('ชื่อ-คะแนน'!$C51="","",IF('ชื่อ-คะแนน'!$D51="ออก","",IF('ชื่อ-คะแนน'!$D51="ย้าย","",IF('ชื่อ-คะแนน'!$D51="พัก","",IF(X$6="?",X$6,X$6)))))</f>
        <v/>
      </c>
      <c r="Y52" s="783" t="str">
        <f>IF('ชื่อ-คะแนน'!$C51="","",IF('ชื่อ-คะแนน'!$D51="ออก","",IF('ชื่อ-คะแนน'!$D51="ย้าย","",IF('ชื่อ-คะแนน'!$D51="พัก","",IF(Y$6="?",Y$6,Y$6)))))</f>
        <v/>
      </c>
      <c r="Z52" s="783" t="str">
        <f>IF('ชื่อ-คะแนน'!$C51="","",IF('ชื่อ-คะแนน'!$D51="ออก","",IF('ชื่อ-คะแนน'!$D51="ย้าย","",IF('ชื่อ-คะแนน'!$D51="พัก","",IF(Z$6="?",Z$6,Z$6)))))</f>
        <v/>
      </c>
      <c r="AA52" s="783" t="str">
        <f>IF('ชื่อ-คะแนน'!$C51="","",IF('ชื่อ-คะแนน'!$D51="ออก","",IF('ชื่อ-คะแนน'!$D51="ย้าย","",IF('ชื่อ-คะแนน'!$D51="พัก","",IF(AA$6="?",AA$6,AA$6)))))</f>
        <v/>
      </c>
      <c r="AB52" s="784" t="str">
        <f>IF('ชื่อ-คะแนน'!$C51="","",IF('ชื่อ-คะแนน'!$D51="ออก","",IF('ชื่อ-คะแนน'!$D51="ย้าย","",IF('ชื่อ-คะแนน'!$D51="พัก","",IF(AB$6="?",AB$6,AB$6)))))</f>
        <v/>
      </c>
      <c r="AC52" s="785"/>
      <c r="AD52" s="782" t="str">
        <f>IF('ชื่อ-คะแนน'!$C51="","",IF('ชื่อ-คะแนน'!$D51="ออก","",IF('ชื่อ-คะแนน'!$D51="ย้าย","",IF('ชื่อ-คะแนน'!$D51="พัก","",IF(AD$6="?",AD$6,AD$6)))))</f>
        <v/>
      </c>
      <c r="AE52" s="783" t="str">
        <f>IF('ชื่อ-คะแนน'!$C51="","",IF('ชื่อ-คะแนน'!$D51="ออก","",IF('ชื่อ-คะแนน'!$D51="ย้าย","",IF('ชื่อ-คะแนน'!$D51="พัก","",IF(AE$6="?",AE$6,AE$6)))))</f>
        <v/>
      </c>
      <c r="AF52" s="783" t="str">
        <f>IF('ชื่อ-คะแนน'!$C51="","",IF('ชื่อ-คะแนน'!$D51="ออก","",IF('ชื่อ-คะแนน'!$D51="ย้าย","",IF('ชื่อ-คะแนน'!$D51="พัก","",IF(AF$6="?",AF$6,AF$6)))))</f>
        <v/>
      </c>
      <c r="AG52" s="783" t="str">
        <f>IF('ชื่อ-คะแนน'!$C51="","",IF('ชื่อ-คะแนน'!$D51="ออก","",IF('ชื่อ-คะแนน'!$D51="ย้าย","",IF('ชื่อ-คะแนน'!$D51="พัก","",IF($AG$6="?",$AG$6,$AG$6)))))</f>
        <v/>
      </c>
      <c r="AH52" s="784" t="str">
        <f>IF('ชื่อ-คะแนน'!$C51="","",IF('ชื่อ-คะแนน'!$D51="ออก","",IF('ชื่อ-คะแนน'!$D51="ย้าย","",IF('ชื่อ-คะแนน'!$D51="พัก","",IF($AH$6="?",$AH$6,$AH$6)))))</f>
        <v/>
      </c>
      <c r="AI52" s="785"/>
      <c r="AJ52" s="782" t="str">
        <f>IF('ชื่อ-คะแนน'!$C51="","",IF('ชื่อ-คะแนน'!$D51="ออก","",IF('ชื่อ-คะแนน'!$D51="ย้าย","",IF('ชื่อ-คะแนน'!$D51="พัก","",IF($AJ$6="?",$AJ$6,$AJ$6)))))</f>
        <v/>
      </c>
      <c r="AK52" s="783" t="str">
        <f>IF('ชื่อ-คะแนน'!$C51="","",IF('ชื่อ-คะแนน'!$D51="ออก","",IF('ชื่อ-คะแนน'!$D51="ย้าย","",IF('ชื่อ-คะแนน'!$D51="พัก","",IF($AK$6="?",$AK$6,$AK$6)))))</f>
        <v/>
      </c>
      <c r="AL52" s="783" t="str">
        <f>IF('ชื่อ-คะแนน'!$C51="","",IF('ชื่อ-คะแนน'!$D51="ออก","",IF('ชื่อ-คะแนน'!$D51="ย้าย","",IF('ชื่อ-คะแนน'!$D51="พัก","",IF($AL$6="?",$AL$6,$AL$6)))))</f>
        <v/>
      </c>
      <c r="AM52" s="783" t="str">
        <f>IF('ชื่อ-คะแนน'!$C51="","",IF('ชื่อ-คะแนน'!$D51="ออก","",IF('ชื่อ-คะแนน'!$D51="ย้าย","",IF('ชื่อ-คะแนน'!$D51="พัก","",IF($AM$6="?",$AM$6,$AM$6)))))</f>
        <v/>
      </c>
      <c r="AN52" s="784" t="str">
        <f>IF('ชื่อ-คะแนน'!$C51="","",IF('ชื่อ-คะแนน'!$D51="ออก","",IF('ชื่อ-คะแนน'!$D51="ย้าย","",IF('ชื่อ-คะแนน'!$D51="พัก","",IF($AN$6="?",$AN$6,$AN$6)))))</f>
        <v/>
      </c>
      <c r="AO52" s="785"/>
      <c r="AP52" s="782" t="str">
        <f>IF('ชื่อ-คะแนน'!$C51="","",IF('ชื่อ-คะแนน'!$D51="ออก","",IF('ชื่อ-คะแนน'!$D51="ย้าย","",IF('ชื่อ-คะแนน'!$D51="พัก","",IF($AP$6="?",$AP$6,$AP$6)))))</f>
        <v/>
      </c>
      <c r="AQ52" s="783" t="str">
        <f>IF('ชื่อ-คะแนน'!$C51="","",IF('ชื่อ-คะแนน'!$D51="ออก","",IF('ชื่อ-คะแนน'!$D51="ย้าย","",IF('ชื่อ-คะแนน'!$D51="พัก","",IF($AQ$6="?",$AQ$6,$AQ$6)))))</f>
        <v/>
      </c>
      <c r="AR52" s="783" t="str">
        <f>IF('ชื่อ-คะแนน'!$C51="","",IF('ชื่อ-คะแนน'!$D51="ออก","",IF('ชื่อ-คะแนน'!$D51="ย้าย","",IF('ชื่อ-คะแนน'!$D51="พัก","",IF($AR$6="?",$AR$6,$AR$6)))))</f>
        <v/>
      </c>
      <c r="AS52" s="783" t="str">
        <f>IF('ชื่อ-คะแนน'!$C51="","",IF('ชื่อ-คะแนน'!$D51="ออก","",IF('ชื่อ-คะแนน'!$D51="ย้าย","",IF('ชื่อ-คะแนน'!$D51="พัก","",IF($AS$6="?",$AS$6,$AS$6)))))</f>
        <v/>
      </c>
      <c r="AT52" s="784" t="str">
        <f>IF('ชื่อ-คะแนน'!$C51="","",IF('ชื่อ-คะแนน'!$D51="ออก","",IF('ชื่อ-คะแนน'!$D51="ย้าย","",IF('ชื่อ-คะแนน'!$D51="พัก","",IF($AT$6="?",$AT$6,$AT$6)))))</f>
        <v/>
      </c>
      <c r="AU52" s="785"/>
      <c r="AV52" s="782" t="str">
        <f>IF('ชื่อ-คะแนน'!$C51="","",IF('ชื่อ-คะแนน'!$D51="ออก","",IF('ชื่อ-คะแนน'!$D51="ย้าย","",IF('ชื่อ-คะแนน'!$D51="พัก","",IF($AV$6="?",$AV$6,$AV$6)))))</f>
        <v/>
      </c>
      <c r="AW52" s="783" t="str">
        <f>IF('ชื่อ-คะแนน'!$C51="","",IF('ชื่อ-คะแนน'!$D51="ออก","",IF('ชื่อ-คะแนน'!$D51="ย้าย","",IF('ชื่อ-คะแนน'!$D51="พัก","",IF($AW$6="?",$AW$6,$AW$6)))))</f>
        <v/>
      </c>
      <c r="AX52" s="783" t="str">
        <f>IF('ชื่อ-คะแนน'!$C51="","",IF('ชื่อ-คะแนน'!$D51="ออก","",IF('ชื่อ-คะแนน'!$D51="ย้าย","",IF('ชื่อ-คะแนน'!$D51="พัก","",IF($AX$6="?",$AX$6,$AX$6)))))</f>
        <v/>
      </c>
      <c r="AY52" s="783" t="str">
        <f>IF('ชื่อ-คะแนน'!$C51="","",IF('ชื่อ-คะแนน'!$D51="ออก","",IF('ชื่อ-คะแนน'!$D51="ย้าย","",IF('ชื่อ-คะแนน'!$D51="พัก","",IF($AY$6="?",$AY$6,$AY$6)))))</f>
        <v/>
      </c>
      <c r="AZ52" s="784" t="str">
        <f>IF('ชื่อ-คะแนน'!$C51="","",IF('ชื่อ-คะแนน'!$D51="ออก","",IF('ชื่อ-คะแนน'!$D51="ย้าย","",IF('ชื่อ-คะแนน'!$D51="พัก","",IF($AZ$6="?",$AZ$6,$AZ$6)))))</f>
        <v/>
      </c>
      <c r="BA52" s="785"/>
      <c r="BB52" s="1416" t="str">
        <f>IF('ชื่อ-คะแนน'!$C51="","",IF('ชื่อ-คะแนน'!$D51="ออก","",IF('ชื่อ-คะแนน'!$D51="ย้าย","",IF('ชื่อ-คะแนน'!$D51="พัก","",IF($BB$6="?",$BB$6,$BB$6)))))</f>
        <v/>
      </c>
      <c r="BC52" s="1417" t="str">
        <f>IF('ชื่อ-คะแนน'!$C51="","",IF('ชื่อ-คะแนน'!$D51="ออก","",IF('ชื่อ-คะแนน'!$D51="ย้าย","",IF('ชื่อ-คะแนน'!$D51="พัก","",IF($BC$6="?",$BC$6,$BC$6)))))</f>
        <v/>
      </c>
      <c r="BD52" s="1417" t="str">
        <f>IF('ชื่อ-คะแนน'!$C51="","",IF('ชื่อ-คะแนน'!$D51="ออก","",IF('ชื่อ-คะแนน'!$D51="ย้าย","",IF('ชื่อ-คะแนน'!$D51="พัก","",IF($BD$6="?",$BD$6,$BD$6)))))</f>
        <v/>
      </c>
      <c r="BE52" s="1417" t="str">
        <f>IF('ชื่อ-คะแนน'!$C51="","",IF('ชื่อ-คะแนน'!$D51="ออก","",IF('ชื่อ-คะแนน'!$D51="ย้าย","",IF('ชื่อ-คะแนน'!$D51="พัก","",IF($BE$6="?",$BE$6,$BE$6)))))</f>
        <v/>
      </c>
      <c r="BF52" s="1418" t="str">
        <f>IF('ชื่อ-คะแนน'!$C51="","",IF('ชื่อ-คะแนน'!$D51="ออก","",IF('ชื่อ-คะแนน'!$D51="ย้าย","",IF('ชื่อ-คะแนน'!$D51="พัก","",IF($BF$6="?",$BF$6,$BF$6)))))</f>
        <v/>
      </c>
      <c r="BG52" s="785"/>
      <c r="BH52" s="786" t="str">
        <f>IF('ชื่อ-คะแนน'!$C51="","",IF('ชื่อ-คะแนน'!$D51="ออก","",IF('ชื่อ-คะแนน'!$D51="ย้าย","",IF('ชื่อ-คะแนน'!$D51="พัก","",IF($BH$6="?",$BH$6,$BH$6)))))</f>
        <v/>
      </c>
      <c r="BI52" s="787" t="str">
        <f>IF('ชื่อ-คะแนน'!$C51="","",IF('ชื่อ-คะแนน'!$D51="ออก","",IF('ชื่อ-คะแนน'!$D51="ย้าย","",IF('ชื่อ-คะแนน'!$D51="พัก","",IF($BI$6="?",$BI$6,$BI$6)))))</f>
        <v/>
      </c>
      <c r="BJ52" s="787" t="str">
        <f>IF('ชื่อ-คะแนน'!$C51="","",IF('ชื่อ-คะแนน'!$D51="ออก","",IF('ชื่อ-คะแนน'!$D51="ย้าย","",IF('ชื่อ-คะแนน'!$D51="พัก","",IF($BJ$6="?",$BJ$6,$BJ$6)))))</f>
        <v/>
      </c>
      <c r="BK52" s="787" t="str">
        <f>IF('ชื่อ-คะแนน'!$C51="","",IF('ชื่อ-คะแนน'!$D51="ออก","",IF('ชื่อ-คะแนน'!$D51="ย้าย","",IF('ชื่อ-คะแนน'!$D51="พัก","",IF($BK$6="?",$BK$6,$BK$6)))))</f>
        <v/>
      </c>
      <c r="BL52" s="788" t="str">
        <f>IF('ชื่อ-คะแนน'!$C51="","",IF('ชื่อ-คะแนน'!$D51="ออก","",IF('ชื่อ-คะแนน'!$D51="ย้าย","",IF('ชื่อ-คะแนน'!$D51="พัก","",IF($BL$6="?",$BL$6,$BL$6)))))</f>
        <v/>
      </c>
      <c r="BM52" s="785"/>
      <c r="BN52" s="782" t="str">
        <f>IF('ชื่อ-คะแนน'!$C51="","",IF('ชื่อ-คะแนน'!$D51="ออก","",IF('ชื่อ-คะแนน'!$D51="ย้าย","",IF('ชื่อ-คะแนน'!$D51="พัก","",IF($BN$6="?",$BN$6,$BN$6)))))</f>
        <v/>
      </c>
      <c r="BO52" s="783" t="str">
        <f>IF('ชื่อ-คะแนน'!$C51="","",IF('ชื่อ-คะแนน'!$D51="ออก","",IF('ชื่อ-คะแนน'!$D51="ย้าย","",IF('ชื่อ-คะแนน'!$D51="พัก","",IF($BO$6="?",$BO$6,$BO$6)))))</f>
        <v/>
      </c>
      <c r="BP52" s="783" t="str">
        <f>IF('ชื่อ-คะแนน'!$C51="","",IF('ชื่อ-คะแนน'!$D51="ออก","",IF('ชื่อ-คะแนน'!$D51="ย้าย","",IF('ชื่อ-คะแนน'!$D51="พัก","",IF($BP$6="?",$BP$6,$BP$6)))))</f>
        <v/>
      </c>
      <c r="BQ52" s="783" t="str">
        <f>IF('ชื่อ-คะแนน'!$C51="","",IF('ชื่อ-คะแนน'!$D51="ออก","",IF('ชื่อ-คะแนน'!$D51="ย้าย","",IF('ชื่อ-คะแนน'!$D51="พัก","",IF($BQ$6="?",$BQ$6,$BQ$6)))))</f>
        <v/>
      </c>
      <c r="BR52" s="784" t="str">
        <f>IF('ชื่อ-คะแนน'!$C51="","",IF('ชื่อ-คะแนน'!$D51="ออก","",IF('ชื่อ-คะแนน'!$D51="ย้าย","",IF('ชื่อ-คะแนน'!$D51="พัก","",IF($BR$6="?",$BR$6,$BR$6)))))</f>
        <v/>
      </c>
      <c r="BS52" s="785"/>
      <c r="BT52" s="782" t="str">
        <f>IF('ชื่อ-คะแนน'!$C51="","",IF('ชื่อ-คะแนน'!$D51="ออก","",IF('ชื่อ-คะแนน'!$D51="ย้าย","",IF('ชื่อ-คะแนน'!$D51="พัก","",IF($BT$6="?",$BT$6,$BT$6)))))</f>
        <v/>
      </c>
      <c r="BU52" s="783" t="str">
        <f>IF('ชื่อ-คะแนน'!$C51="","",IF('ชื่อ-คะแนน'!$D51="ออก","",IF('ชื่อ-คะแนน'!$D51="ย้าย","",IF('ชื่อ-คะแนน'!$D51="พัก","",IF($BU$6="?",$BU$6,$BU$6)))))</f>
        <v/>
      </c>
      <c r="BV52" s="783" t="str">
        <f>IF('ชื่อ-คะแนน'!$C51="","",IF('ชื่อ-คะแนน'!$D51="ออก","",IF('ชื่อ-คะแนน'!$D51="ย้าย","",IF('ชื่อ-คะแนน'!$D51="พัก","",IF($BV$6="?",$BV$6,$BV$6)))))</f>
        <v/>
      </c>
      <c r="BW52" s="783" t="str">
        <f>IF('ชื่อ-คะแนน'!$C51="","",IF('ชื่อ-คะแนน'!$D51="ออก","",IF('ชื่อ-คะแนน'!$D51="ย้าย","",IF('ชื่อ-คะแนน'!$D51="พัก","",IF($BW$6="?",$BW$6,$BW$6)))))</f>
        <v/>
      </c>
      <c r="BX52" s="784" t="str">
        <f>IF('ชื่อ-คะแนน'!$C51="","",IF('ชื่อ-คะแนน'!$D51="ออก","",IF('ชื่อ-คะแนน'!$D51="ย้าย","",IF('ชื่อ-คะแนน'!$D51="พัก","",IF($BX$6="?",$BX$6,$BX$6)))))</f>
        <v/>
      </c>
      <c r="BY52" s="785"/>
      <c r="BZ52" s="782" t="str">
        <f>IF('ชื่อ-คะแนน'!$C51="","",IF('ชื่อ-คะแนน'!$D51="ออก","",IF('ชื่อ-คะแนน'!$D51="ย้าย","",IF('ชื่อ-คะแนน'!$D51="พัก","",IF($BZ$6="?",$BZ$6,$BZ$6)))))</f>
        <v/>
      </c>
      <c r="CA52" s="783" t="str">
        <f>IF('ชื่อ-คะแนน'!$C51="","",IF('ชื่อ-คะแนน'!$D51="ออก","",IF('ชื่อ-คะแนน'!$D51="ย้าย","",IF('ชื่อ-คะแนน'!$D51="พัก","",IF($CA$6="?",$CA$6,$CA$6)))))</f>
        <v/>
      </c>
      <c r="CB52" s="783" t="str">
        <f>IF('ชื่อ-คะแนน'!$C51="","",IF('ชื่อ-คะแนน'!$D51="ออก","",IF('ชื่อ-คะแนน'!$D51="ย้าย","",IF('ชื่อ-คะแนน'!$D51="พัก","",IF($CB$6="?",$CB$6,$CB$6)))))</f>
        <v/>
      </c>
      <c r="CC52" s="783" t="str">
        <f>IF('ชื่อ-คะแนน'!$C51="","",IF('ชื่อ-คะแนน'!$D51="ออก","",IF('ชื่อ-คะแนน'!$D51="ย้าย","",IF('ชื่อ-คะแนน'!$D51="พัก","",IF($CC$6="?",$CC$6,$CC$6)))))</f>
        <v/>
      </c>
      <c r="CD52" s="784" t="str">
        <f>IF('ชื่อ-คะแนน'!$C51="","",IF('ชื่อ-คะแนน'!$D51="ออก","",IF('ชื่อ-คะแนน'!$D51="ย้าย","",IF('ชื่อ-คะแนน'!$D51="พัก","",IF($CD$6="?",$CD$6,$CD$6)))))</f>
        <v/>
      </c>
      <c r="CE52" s="785"/>
      <c r="CF52" s="782" t="str">
        <f>IF('ชื่อ-คะแนน'!$C51="","",IF('ชื่อ-คะแนน'!$D51="ออก","",IF('ชื่อ-คะแนน'!$D51="ย้าย","",IF('ชื่อ-คะแนน'!$D51="พัก","",IF($CF$6="?",$CF$6,$CF$6)))))</f>
        <v/>
      </c>
      <c r="CG52" s="783" t="str">
        <f>IF('ชื่อ-คะแนน'!$C51="","",IF('ชื่อ-คะแนน'!$D51="ออก","",IF('ชื่อ-คะแนน'!$D51="ย้าย","",IF('ชื่อ-คะแนน'!$D51="พัก","",IF($CG$6="?",$CG$6,$CG$6)))))</f>
        <v/>
      </c>
      <c r="CH52" s="783" t="str">
        <f>IF('ชื่อ-คะแนน'!$C51="","",IF('ชื่อ-คะแนน'!$D51="ออก","",IF('ชื่อ-คะแนน'!$D51="ย้าย","",IF('ชื่อ-คะแนน'!$D51="พัก","",IF($CH$6="?",$CH$6,$CH$6)))))</f>
        <v/>
      </c>
      <c r="CI52" s="783" t="str">
        <f>IF('ชื่อ-คะแนน'!$C51="","",IF('ชื่อ-คะแนน'!$D51="ออก","",IF('ชื่อ-คะแนน'!$D51="ย้าย","",IF('ชื่อ-คะแนน'!$D51="พัก","",IF($CI$6="?",$CI$6,$CI$6)))))</f>
        <v/>
      </c>
      <c r="CJ52" s="784" t="str">
        <f>IF('ชื่อ-คะแนน'!$C51="","",IF('ชื่อ-คะแนน'!$D51="ออก","",IF('ชื่อ-คะแนน'!$D51="ย้าย","",IF('ชื่อ-คะแนน'!$D51="พัก","",IF($CJ$6="?",$CJ$6,$CJ$6)))))</f>
        <v/>
      </c>
      <c r="CK52" s="785"/>
      <c r="CL52" s="782" t="str">
        <f>IF('ชื่อ-คะแนน'!$C51="","",IF('ชื่อ-คะแนน'!$D51="ออก","",IF('ชื่อ-คะแนน'!$D51="ย้าย","",IF('ชื่อ-คะแนน'!$D51="พัก","",IF($CL$6="?",$CL$6,$CL$6)))))</f>
        <v/>
      </c>
      <c r="CM52" s="783" t="str">
        <f>IF('ชื่อ-คะแนน'!$C51="","",IF('ชื่อ-คะแนน'!$D51="ออก","",IF('ชื่อ-คะแนน'!$D51="ย้าย","",IF('ชื่อ-คะแนน'!$D51="พัก","",IF($CM$6="?",$CM$6,$CM$6)))))</f>
        <v/>
      </c>
      <c r="CN52" s="783" t="str">
        <f>IF('ชื่อ-คะแนน'!$C51="","",IF('ชื่อ-คะแนน'!$D51="ออก","",IF('ชื่อ-คะแนน'!$D51="ย้าย","",IF('ชื่อ-คะแนน'!$D51="พัก","",IF($CN$6="?",$CN$6,$CN$6)))))</f>
        <v/>
      </c>
      <c r="CO52" s="783" t="str">
        <f>IF('ชื่อ-คะแนน'!$C51="","",IF('ชื่อ-คะแนน'!$D51="ออก","",IF('ชื่อ-คะแนน'!$D51="ย้าย","",IF('ชื่อ-คะแนน'!$D51="พัก","",IF($CO$6="?",$CO$6,$CO$6)))))</f>
        <v/>
      </c>
      <c r="CP52" s="784" t="str">
        <f>IF('ชื่อ-คะแนน'!$C51="","",IF('ชื่อ-คะแนน'!$D51="ออก","",IF('ชื่อ-คะแนน'!$D51="ย้าย","",IF('ชื่อ-คะแนน'!$D51="พัก","",IF($CP$6="?",$CP$6,$CP$6)))))</f>
        <v/>
      </c>
      <c r="CQ52" s="785"/>
      <c r="CR52" s="782" t="str">
        <f>IF('ชื่อ-คะแนน'!$C51="","",IF('ชื่อ-คะแนน'!$D51="ออก","",IF('ชื่อ-คะแนน'!$D51="ย้าย","",IF('ชื่อ-คะแนน'!$D51="พัก","",IF($CR$6="?",$CR$6,$CR$6)))))</f>
        <v/>
      </c>
      <c r="CS52" s="783" t="str">
        <f>IF('ชื่อ-คะแนน'!$C51="","",IF('ชื่อ-คะแนน'!$D51="ออก","",IF('ชื่อ-คะแนน'!$D51="ย้าย","",IF('ชื่อ-คะแนน'!$D51="พัก","",IF($CS$6="?",$CS$6,$CS$6)))))</f>
        <v/>
      </c>
      <c r="CT52" s="783" t="str">
        <f>IF('ชื่อ-คะแนน'!$C51="","",IF('ชื่อ-คะแนน'!$D51="ออก","",IF('ชื่อ-คะแนน'!$D51="ย้าย","",IF('ชื่อ-คะแนน'!$D51="พัก","",IF($CT$6="?",$CT$6,$CT$6)))))</f>
        <v/>
      </c>
      <c r="CU52" s="783" t="str">
        <f>IF('ชื่อ-คะแนน'!$C51="","",IF('ชื่อ-คะแนน'!$D51="ออก","",IF('ชื่อ-คะแนน'!$D51="ย้าย","",IF('ชื่อ-คะแนน'!$D51="พัก","",IF($CU$6="?",$CU$6,$CU$6)))))</f>
        <v/>
      </c>
      <c r="CV52" s="784" t="str">
        <f>IF('ชื่อ-คะแนน'!$C51="","",IF('ชื่อ-คะแนน'!$D51="ออก","",IF('ชื่อ-คะแนน'!$D51="ย้าย","",IF('ชื่อ-คะแนน'!$D51="พัก","",IF($CV$6="?",$CV$6,$CV$6)))))</f>
        <v/>
      </c>
      <c r="CW52" s="785"/>
      <c r="CX52" s="782" t="str">
        <f>IF('ชื่อ-คะแนน'!$C51="","",IF('ชื่อ-คะแนน'!$D51="ออก","",IF('ชื่อ-คะแนน'!$D51="ย้าย","",IF('ชื่อ-คะแนน'!$D51="พัก","",IF($CX$6="?",$CX$6,$CX$6)))))</f>
        <v/>
      </c>
      <c r="CY52" s="783" t="str">
        <f>IF('ชื่อ-คะแนน'!$C51="","",IF('ชื่อ-คะแนน'!$D51="ออก","",IF('ชื่อ-คะแนน'!$D51="ย้าย","",IF('ชื่อ-คะแนน'!$D51="พัก","",IF($CY$6="?",$CY$6,$CY$6)))))</f>
        <v/>
      </c>
      <c r="CZ52" s="783" t="str">
        <f>IF('ชื่อ-คะแนน'!$C51="","",IF('ชื่อ-คะแนน'!$D51="ออก","",IF('ชื่อ-คะแนน'!$D51="ย้าย","",IF('ชื่อ-คะแนน'!$D51="พัก","",IF($CZ$6="?",$CZ$6,$CZ$6)))))</f>
        <v/>
      </c>
      <c r="DA52" s="783" t="str">
        <f>IF('ชื่อ-คะแนน'!$C51="","",IF('ชื่อ-คะแนน'!$D51="ออก","",IF('ชื่อ-คะแนน'!$D51="ย้าย","",IF('ชื่อ-คะแนน'!$D51="พัก","",IF($DA$6="?",$DA$6,$DA$6)))))</f>
        <v/>
      </c>
      <c r="DB52" s="784" t="str">
        <f>IF('ชื่อ-คะแนน'!$C51="","",IF('ชื่อ-คะแนน'!$D51="ออก","",IF('ชื่อ-คะแนน'!$D51="ย้าย","",IF('ชื่อ-คะแนน'!$D51="พัก","",IF($DB$6="?",$DB$6,$DB$6)))))</f>
        <v/>
      </c>
      <c r="DC52" s="785"/>
      <c r="DD52" s="1416" t="str">
        <f>IF('ชื่อ-คะแนน'!$C51="","",IF('ชื่อ-คะแนน'!$D51="ออก","",IF('ชื่อ-คะแนน'!$D51="ย้าย","",IF('ชื่อ-คะแนน'!$D51="พัก","",IF($DD$6="?",$DD$6,$DD$6)))))</f>
        <v/>
      </c>
      <c r="DE52" s="1417" t="str">
        <f>IF('ชื่อ-คะแนน'!$C51="","",IF('ชื่อ-คะแนน'!$D51="ออก","",IF('ชื่อ-คะแนน'!$D51="ย้าย","",IF('ชื่อ-คะแนน'!$D51="พัก","",IF($DE$6="?",$DE$6,$DE$6)))))</f>
        <v/>
      </c>
      <c r="DF52" s="1417" t="str">
        <f>IF('ชื่อ-คะแนน'!$C51="","",IF('ชื่อ-คะแนน'!$D51="ออก","",IF('ชื่อ-คะแนน'!$D51="ย้าย","",IF('ชื่อ-คะแนน'!$D51="พัก","",IF($DF$6="?",$DF$6,$DF$6)))))</f>
        <v/>
      </c>
      <c r="DG52" s="1417" t="str">
        <f>IF('ชื่อ-คะแนน'!$C51="","",IF('ชื่อ-คะแนน'!$D51="ออก","",IF('ชื่อ-คะแนน'!$D51="ย้าย","",IF('ชื่อ-คะแนน'!$D51="พัก","",IF($DG$6="?",$DG$6,$DG$6)))))</f>
        <v/>
      </c>
      <c r="DH52" s="1418" t="str">
        <f>IF('ชื่อ-คะแนน'!$C51="","",IF('ชื่อ-คะแนน'!$D51="ออก","",IF('ชื่อ-คะแนน'!$D51="ย้าย","",IF('ชื่อ-คะแนน'!$D51="พัก","",IF($DH$6="?",$DH$6,$DH$6)))))</f>
        <v/>
      </c>
      <c r="DI52" s="785"/>
      <c r="DJ52" s="782" t="str">
        <f>IF('ชื่อ-คะแนน'!$C51="","",IF('ชื่อ-คะแนน'!$D51="ออก","",IF('ชื่อ-คะแนน'!$D51="ย้าย","",IF('ชื่อ-คะแนน'!$D51="พัก","",IF($DJ$6="?",$DJ$6,$DJ$6)))))</f>
        <v/>
      </c>
      <c r="DK52" s="783" t="str">
        <f>IF('ชื่อ-คะแนน'!$C51="","",IF('ชื่อ-คะแนน'!$D51="ออก","",IF('ชื่อ-คะแนน'!$D51="ย้าย","",IF('ชื่อ-คะแนน'!$D51="พัก","",IF($DK$6="?",$DK$6,$DK$6)))))</f>
        <v/>
      </c>
      <c r="DL52" s="783" t="str">
        <f>IF('ชื่อ-คะแนน'!$C51="","",IF('ชื่อ-คะแนน'!$D51="ออก","",IF('ชื่อ-คะแนน'!$D51="ย้าย","",IF('ชื่อ-คะแนน'!$D51="พัก","",IF($DL$6="?",$DL$6,$DL$6)))))</f>
        <v/>
      </c>
      <c r="DM52" s="783" t="str">
        <f>IF('ชื่อ-คะแนน'!$C51="","",IF('ชื่อ-คะแนน'!$D51="ออก","",IF('ชื่อ-คะแนน'!$D51="ย้าย","",IF('ชื่อ-คะแนน'!$D51="พัก","",IF($DM$6="?",$DM$6,$DM$6)))))</f>
        <v/>
      </c>
      <c r="DN52" s="784" t="str">
        <f>IF('ชื่อ-คะแนน'!$C51="","",IF('ชื่อ-คะแนน'!$D51="ออก","",IF('ชื่อ-คะแนน'!$D51="ย้าย","",IF('ชื่อ-คะแนน'!$D51="พัก","",IF($DN$6="?",$DN$6,$DN$6)))))</f>
        <v/>
      </c>
      <c r="DO52" s="785"/>
      <c r="DP52" s="786" t="str">
        <f>IF('ชื่อ-คะแนน'!$C51="","",IF('ชื่อ-คะแนน'!$D51="ออก","",IF('ชื่อ-คะแนน'!$D51="ย้าย","",IF('ชื่อ-คะแนน'!$D51="พัก","",IF($DP$6="?",$DP$6,$DP$6)))))</f>
        <v/>
      </c>
      <c r="DQ52" s="787" t="str">
        <f>IF('ชื่อ-คะแนน'!$C51="","",IF('ชื่อ-คะแนน'!$D51="ออก","",IF('ชื่อ-คะแนน'!$D51="ย้าย","",IF('ชื่อ-คะแนน'!$D51="พัก","",IF($DQ$6="?",$DQ$6,$DQ$6)))))</f>
        <v/>
      </c>
      <c r="DR52" s="787" t="str">
        <f>IF('ชื่อ-คะแนน'!$C51="","",IF('ชื่อ-คะแนน'!$D51="ออก","",IF('ชื่อ-คะแนน'!$D51="ย้าย","",IF('ชื่อ-คะแนน'!$D51="พัก","",IF($DR$6="?",$DR$6,$DR$6)))))</f>
        <v/>
      </c>
      <c r="DS52" s="787" t="str">
        <f>IF('ชื่อ-คะแนน'!$C51="","",IF('ชื่อ-คะแนน'!$D51="ออก","",IF('ชื่อ-คะแนน'!$D51="ย้าย","",IF('ชื่อ-คะแนน'!$D51="พัก","",IF($DS$6="?",$DS$6,$DS$6)))))</f>
        <v/>
      </c>
      <c r="DT52" s="788" t="str">
        <f>IF('ชื่อ-คะแนน'!$C51="","",IF('ชื่อ-คะแนน'!$D51="ออก","",IF('ชื่อ-คะแนน'!$D51="ย้าย","",IF('ชื่อ-คะแนน'!$D51="พัก","",IF($DT$6="?",$DT$6,$DT$6)))))</f>
        <v/>
      </c>
      <c r="DU52" s="785"/>
      <c r="DV52" s="782" t="str">
        <f>IF('ชื่อ-คะแนน'!$C51="","",IF('ชื่อ-คะแนน'!$D51="ออก","",IF('ชื่อ-คะแนน'!$D51="ย้าย","",IF('ชื่อ-คะแนน'!$D51="พัก","",IF($DV$6="?",$DV$6,$DV$6)))))</f>
        <v/>
      </c>
      <c r="DW52" s="783" t="str">
        <f>IF('ชื่อ-คะแนน'!$C51="","",IF('ชื่อ-คะแนน'!$D51="ออก","",IF('ชื่อ-คะแนน'!$D51="ย้าย","",IF('ชื่อ-คะแนน'!$D51="พัก","",IF($DW$6="?",$DW$6,$DW$6)))))</f>
        <v/>
      </c>
      <c r="DX52" s="783" t="str">
        <f>IF('ชื่อ-คะแนน'!$C51="","",IF('ชื่อ-คะแนน'!$D51="ออก","",IF('ชื่อ-คะแนน'!$D51="ย้าย","",IF('ชื่อ-คะแนน'!$D51="พัก","",IF($DX$6="?",$DX$6,$DX$6)))))</f>
        <v/>
      </c>
      <c r="DY52" s="783" t="str">
        <f>IF('ชื่อ-คะแนน'!$C51="","",IF('ชื่อ-คะแนน'!$D51="ออก","",IF('ชื่อ-คะแนน'!$D51="ย้าย","",IF('ชื่อ-คะแนน'!$D51="พัก","",IF($DY$6="?",$DY$6,$DY$6)))))</f>
        <v/>
      </c>
      <c r="DZ52" s="784" t="str">
        <f>IF('ชื่อ-คะแนน'!$C51="","",IF('ชื่อ-คะแนน'!$D51="ออก","",IF('ชื่อ-คะแนน'!$D51="ย้าย","",IF('ชื่อ-คะแนน'!$D51="พัก","",IF($DZ$6="?",$DZ$6,$DZ$6)))))</f>
        <v/>
      </c>
      <c r="EA52" s="785"/>
      <c r="EB52" s="782" t="str">
        <f>IF('ชื่อ-คะแนน'!$C51="","",IF('ชื่อ-คะแนน'!$D51="ออก","",IF('ชื่อ-คะแนน'!$D51="ย้าย","",IF('ชื่อ-คะแนน'!$D51="พัก","",IF($EB$6="?",$EB$6,$EB$6)))))</f>
        <v/>
      </c>
      <c r="EC52" s="783" t="str">
        <f>IF('ชื่อ-คะแนน'!$C51="","",IF('ชื่อ-คะแนน'!$D51="ออก","",IF('ชื่อ-คะแนน'!$D51="ย้าย","",IF('ชื่อ-คะแนน'!$D51="พัก","",IF($EC$6="?",$EC$6,$EC$6)))))</f>
        <v/>
      </c>
      <c r="ED52" s="783" t="str">
        <f>IF('ชื่อ-คะแนน'!$C51="","",IF('ชื่อ-คะแนน'!$D51="ออก","",IF('ชื่อ-คะแนน'!$D51="ย้าย","",IF('ชื่อ-คะแนน'!$D51="พัก","",IF($ED$6="?",$ED$6,$ED$6)))))</f>
        <v/>
      </c>
      <c r="EE52" s="783" t="str">
        <f>IF('ชื่อ-คะแนน'!$C51="","",IF('ชื่อ-คะแนน'!$D51="ออก","",IF('ชื่อ-คะแนน'!$D51="ย้าย","",IF('ชื่อ-คะแนน'!$D51="พัก","",IF($EE$6="?",$EE$6,$EE$6)))))</f>
        <v/>
      </c>
      <c r="EF52" s="784" t="str">
        <f>IF('ชื่อ-คะแนน'!$C51="","",IF('ชื่อ-คะแนน'!$D51="ออก","",IF('ชื่อ-คะแนน'!$D51="ย้าย","",IF('ชื่อ-คะแนน'!$D51="พัก","",IF($EF$6="?",$EF$6,$EF$6)))))</f>
        <v/>
      </c>
      <c r="EG52" s="820"/>
      <c r="EH52" s="790" t="str">
        <f>IF('ชื่อ-คะแนน'!C51="","",COUNTIF(E52:DZ52,"ป")+COUNTIF(E52:DZ52,"ล")+COUNTIF(E52:DZ52,"ข")+COUNTIF(E52:DZ52,"ร")+COUNTIF(E52:DZ52,"อ")+COUNTIF(E52:DZ52,"ก")+COUNTIF(E52:DZ52,"ฟ")+COUNTIF(E52:DZ52,"ด")+COUNTIF(E52:DZ52,"ย"))&amp;IF('ชื่อ-คะแนน'!C51="","","/")&amp;IF('ชื่อ-คะแนน'!C51="","",SUM($F$6:$DZ$6)-SUM(F52:DZ52))</f>
        <v/>
      </c>
      <c r="EI52" s="821" t="str">
        <f>IF('ชื่อ-คะแนน'!C51="","",COUNTIF(F52:EF52,"/")+SUM(F52:EF52))</f>
        <v/>
      </c>
      <c r="EJ52" s="758"/>
      <c r="EK52" s="778" t="str">
        <f>IF('ชื่อ-คะแนน'!C51="","",IF(EI52=0,"",IF(EI52&gt;$EI$3-$EI$4,"-",$EI$3-$EI$4-EI52)))</f>
        <v/>
      </c>
      <c r="EL52" s="760" t="str">
        <f>IF('ชื่อ-คะแนน'!C51="","",IF(EI52=0,"",(EI52/$EI$3)*100))</f>
        <v/>
      </c>
      <c r="EM52" s="761" t="str">
        <f t="shared" si="1"/>
        <v>-</v>
      </c>
      <c r="EN52" s="762" t="str">
        <f t="shared" si="2"/>
        <v>-</v>
      </c>
    </row>
    <row r="53" spans="1:144" s="141" customFormat="1" ht="18" customHeight="1" thickBot="1" x14ac:dyDescent="0.55000000000000004">
      <c r="A53" s="142" t="str">
        <f>'ชื่อ-คะแนน'!A52</f>
        <v/>
      </c>
      <c r="B53" s="822">
        <f>'ชื่อ-คะแนน'!B52</f>
        <v>0</v>
      </c>
      <c r="C53" s="1312">
        <f>'ชื่อ-คะแนน'!C52</f>
        <v>0</v>
      </c>
      <c r="D53" s="795" t="str">
        <f>'ชื่อ-คะแนน'!D52</f>
        <v/>
      </c>
      <c r="E53" s="781" t="str">
        <f>'ชื่อ-คะแนน'!E52</f>
        <v/>
      </c>
      <c r="F53" s="796" t="str">
        <f>IF('ชื่อ-คะแนน'!$C52="","",IF('ชื่อ-คะแนน'!$D52="ออก","",IF('ชื่อ-คะแนน'!$D52="ย้าย","",IF('ชื่อ-คะแนน'!$D52="พัก","",IF(F$6="?",F$6,F$6)))))</f>
        <v/>
      </c>
      <c r="G53" s="797" t="str">
        <f>IF('ชื่อ-คะแนน'!C52="","",IF('ชื่อ-คะแนน'!$D52="ออก","",IF('ชื่อ-คะแนน'!$D52="ย้าย","",IF('ชื่อ-คะแนน'!$D52="พัก","",IF(G$6="?",G$6,G$6)))))</f>
        <v/>
      </c>
      <c r="H53" s="797" t="str">
        <f>IF('ชื่อ-คะแนน'!C52="","",IF('ชื่อ-คะแนน'!$D52="ออก","",IF('ชื่อ-คะแนน'!$D52="ย้าย","",IF('ชื่อ-คะแนน'!$D52="พัก","",IF(H$6="?",H$6,H$6)))))</f>
        <v/>
      </c>
      <c r="I53" s="797" t="str">
        <f>IF('ชื่อ-คะแนน'!G52="","",IF('ชื่อ-คะแนน'!$D52="ออก","",IF('ชื่อ-คะแนน'!$D52="ย้าย","",IF('ชื่อ-คะแนน'!$D52="พัก","",IF(I$6="?",I$6,$I$6)))))</f>
        <v/>
      </c>
      <c r="J53" s="798" t="str">
        <f>IF('ชื่อ-คะแนน'!$C52="","",IF('ชื่อ-คะแนน'!$D52="ออก","",IF('ชื่อ-คะแนน'!$D52="ย้าย","",IF('ชื่อ-คะแนน'!$D52="พัก","",IF(J$6="?",J$6,J$6)))))</f>
        <v/>
      </c>
      <c r="K53" s="799"/>
      <c r="L53" s="796" t="str">
        <f>IF('ชื่อ-คะแนน'!$C52="","",IF('ชื่อ-คะแนน'!$D52="ออก","",IF('ชื่อ-คะแนน'!$D52="ย้าย","",IF('ชื่อ-คะแนน'!$D52="พัก","",IF(L$6="?",L$6,L$6)))))</f>
        <v/>
      </c>
      <c r="M53" s="797" t="str">
        <f>IF('ชื่อ-คะแนน'!$C52="","",IF('ชื่อ-คะแนน'!$D52="ออก","",IF('ชื่อ-คะแนน'!$D52="ย้าย","",IF('ชื่อ-คะแนน'!$D52="พัก","",IF(M$6="?",M$6,M$6)))))</f>
        <v/>
      </c>
      <c r="N53" s="797" t="str">
        <f>IF('ชื่อ-คะแนน'!$C52="","",IF('ชื่อ-คะแนน'!$D52="ออก","",IF('ชื่อ-คะแนน'!$D52="ย้าย","",IF('ชื่อ-คะแนน'!$D52="พัก","",IF(N$6="?",N$6,N$6)))))</f>
        <v/>
      </c>
      <c r="O53" s="797" t="str">
        <f>IF('ชื่อ-คะแนน'!$C52="","",IF('ชื่อ-คะแนน'!$D52="ออก","",IF('ชื่อ-คะแนน'!$D52="ย้าย","",IF('ชื่อ-คะแนน'!$D52="พัก","",IF(O$6="?",O$6,O$6)))))</f>
        <v/>
      </c>
      <c r="P53" s="798" t="str">
        <f>IF('ชื่อ-คะแนน'!$C52="","",IF('ชื่อ-คะแนน'!$D52="ออก","",IF('ชื่อ-คะแนน'!$D52="ย้าย","",IF('ชื่อ-คะแนน'!$D52="พัก","",IF(P$6="?",P$6,P$6)))))</f>
        <v/>
      </c>
      <c r="Q53" s="799"/>
      <c r="R53" s="796" t="str">
        <f>IF('ชื่อ-คะแนน'!$C52="","",IF('ชื่อ-คะแนน'!$D52="ออก","",IF('ชื่อ-คะแนน'!$D52="ย้าย","",IF('ชื่อ-คะแนน'!$D52="พัก","",IF(R$6="?",R$6,R$6)))))</f>
        <v/>
      </c>
      <c r="S53" s="797" t="str">
        <f>IF('ชื่อ-คะแนน'!$C52="","",IF('ชื่อ-คะแนน'!$D52="ออก","",IF('ชื่อ-คะแนน'!$D52="ย้าย","",IF('ชื่อ-คะแนน'!$D52="พัก","",IF(S$6="?",S$6,S$6)))))</f>
        <v/>
      </c>
      <c r="T53" s="797" t="str">
        <f>IF('ชื่อ-คะแนน'!$C52="","",IF('ชื่อ-คะแนน'!$D52="ออก","",IF('ชื่อ-คะแนน'!$D52="ย้าย","",IF('ชื่อ-คะแนน'!$D52="พัก","",IF(T$6="?",T$6,T$6)))))</f>
        <v/>
      </c>
      <c r="U53" s="797" t="str">
        <f>IF('ชื่อ-คะแนน'!$C52="","",IF('ชื่อ-คะแนน'!$D52="ออก","",IF('ชื่อ-คะแนน'!$D52="ย้าย","",IF('ชื่อ-คะแนน'!$D52="พัก","",IF(U$6="?",U$6,U$6)))))</f>
        <v/>
      </c>
      <c r="V53" s="798" t="str">
        <f>IF('ชื่อ-คะแนน'!$C52="","",IF('ชื่อ-คะแนน'!$D52="ออก","",IF('ชื่อ-คะแนน'!$D52="ย้าย","",IF('ชื่อ-คะแนน'!$D52="พัก","",IF(V$6="?",V$6,V$6)))))</f>
        <v/>
      </c>
      <c r="W53" s="799"/>
      <c r="X53" s="796" t="str">
        <f>IF('ชื่อ-คะแนน'!$C52="","",IF('ชื่อ-คะแนน'!$D52="ออก","",IF('ชื่อ-คะแนน'!$D52="ย้าย","",IF('ชื่อ-คะแนน'!$D52="พัก","",IF(X$6="?",X$6,X$6)))))</f>
        <v/>
      </c>
      <c r="Y53" s="797" t="str">
        <f>IF('ชื่อ-คะแนน'!$C52="","",IF('ชื่อ-คะแนน'!$D52="ออก","",IF('ชื่อ-คะแนน'!$D52="ย้าย","",IF('ชื่อ-คะแนน'!$D52="พัก","",IF(Y$6="?",Y$6,Y$6)))))</f>
        <v/>
      </c>
      <c r="Z53" s="797" t="str">
        <f>IF('ชื่อ-คะแนน'!$C52="","",IF('ชื่อ-คะแนน'!$D52="ออก","",IF('ชื่อ-คะแนน'!$D52="ย้าย","",IF('ชื่อ-คะแนน'!$D52="พัก","",IF(Z$6="?",Z$6,Z$6)))))</f>
        <v/>
      </c>
      <c r="AA53" s="797" t="str">
        <f>IF('ชื่อ-คะแนน'!$C52="","",IF('ชื่อ-คะแนน'!$D52="ออก","",IF('ชื่อ-คะแนน'!$D52="ย้าย","",IF('ชื่อ-คะแนน'!$D52="พัก","",IF(AA$6="?",AA$6,AA$6)))))</f>
        <v/>
      </c>
      <c r="AB53" s="798" t="str">
        <f>IF('ชื่อ-คะแนน'!$C52="","",IF('ชื่อ-คะแนน'!$D52="ออก","",IF('ชื่อ-คะแนน'!$D52="ย้าย","",IF('ชื่อ-คะแนน'!$D52="พัก","",IF(AB$6="?",AB$6,AB$6)))))</f>
        <v/>
      </c>
      <c r="AC53" s="799"/>
      <c r="AD53" s="796" t="str">
        <f>IF('ชื่อ-คะแนน'!$C52="","",IF('ชื่อ-คะแนน'!$D52="ออก","",IF('ชื่อ-คะแนน'!$D52="ย้าย","",IF('ชื่อ-คะแนน'!$D52="พัก","",IF(AD$6="?",AD$6,AD$6)))))</f>
        <v/>
      </c>
      <c r="AE53" s="797" t="str">
        <f>IF('ชื่อ-คะแนน'!$C52="","",IF('ชื่อ-คะแนน'!$D52="ออก","",IF('ชื่อ-คะแนน'!$D52="ย้าย","",IF('ชื่อ-คะแนน'!$D52="พัก","",IF(AE$6="?",AE$6,AE$6)))))</f>
        <v/>
      </c>
      <c r="AF53" s="797" t="str">
        <f>IF('ชื่อ-คะแนน'!$C52="","",IF('ชื่อ-คะแนน'!$D52="ออก","",IF('ชื่อ-คะแนน'!$D52="ย้าย","",IF('ชื่อ-คะแนน'!$D52="พัก","",IF(AF$6="?",AF$6,AF$6)))))</f>
        <v/>
      </c>
      <c r="AG53" s="797" t="str">
        <f>IF('ชื่อ-คะแนน'!$C52="","",IF('ชื่อ-คะแนน'!$D52="ออก","",IF('ชื่อ-คะแนน'!$D52="ย้าย","",IF('ชื่อ-คะแนน'!$D52="พัก","",IF($AG$6="?",$AG$6,$AG$6)))))</f>
        <v/>
      </c>
      <c r="AH53" s="798" t="str">
        <f>IF('ชื่อ-คะแนน'!$C52="","",IF('ชื่อ-คะแนน'!$D52="ออก","",IF('ชื่อ-คะแนน'!$D52="ย้าย","",IF('ชื่อ-คะแนน'!$D52="พัก","",IF($AH$6="?",$AH$6,$AH$6)))))</f>
        <v/>
      </c>
      <c r="AI53" s="799"/>
      <c r="AJ53" s="796" t="str">
        <f>IF('ชื่อ-คะแนน'!$C52="","",IF('ชื่อ-คะแนน'!$D52="ออก","",IF('ชื่อ-คะแนน'!$D52="ย้าย","",IF('ชื่อ-คะแนน'!$D52="พัก","",IF($AJ$6="?",$AJ$6,$AJ$6)))))</f>
        <v/>
      </c>
      <c r="AK53" s="797" t="str">
        <f>IF('ชื่อ-คะแนน'!$C52="","",IF('ชื่อ-คะแนน'!$D52="ออก","",IF('ชื่อ-คะแนน'!$D52="ย้าย","",IF('ชื่อ-คะแนน'!$D52="พัก","",IF($AK$6="?",$AK$6,$AK$6)))))</f>
        <v/>
      </c>
      <c r="AL53" s="797" t="str">
        <f>IF('ชื่อ-คะแนน'!$C52="","",IF('ชื่อ-คะแนน'!$D52="ออก","",IF('ชื่อ-คะแนน'!$D52="ย้าย","",IF('ชื่อ-คะแนน'!$D52="พัก","",IF($AL$6="?",$AL$6,$AL$6)))))</f>
        <v/>
      </c>
      <c r="AM53" s="797" t="str">
        <f>IF('ชื่อ-คะแนน'!$C52="","",IF('ชื่อ-คะแนน'!$D52="ออก","",IF('ชื่อ-คะแนน'!$D52="ย้าย","",IF('ชื่อ-คะแนน'!$D52="พัก","",IF($AM$6="?",$AM$6,$AM$6)))))</f>
        <v/>
      </c>
      <c r="AN53" s="798" t="str">
        <f>IF('ชื่อ-คะแนน'!$C52="","",IF('ชื่อ-คะแนน'!$D52="ออก","",IF('ชื่อ-คะแนน'!$D52="ย้าย","",IF('ชื่อ-คะแนน'!$D52="พัก","",IF($AN$6="?",$AN$6,$AN$6)))))</f>
        <v/>
      </c>
      <c r="AO53" s="799"/>
      <c r="AP53" s="796" t="str">
        <f>IF('ชื่อ-คะแนน'!$C52="","",IF('ชื่อ-คะแนน'!$D52="ออก","",IF('ชื่อ-คะแนน'!$D52="ย้าย","",IF('ชื่อ-คะแนน'!$D52="พัก","",IF($AP$6="?",$AP$6,$AP$6)))))</f>
        <v/>
      </c>
      <c r="AQ53" s="797" t="str">
        <f>IF('ชื่อ-คะแนน'!$C52="","",IF('ชื่อ-คะแนน'!$D52="ออก","",IF('ชื่อ-คะแนน'!$D52="ย้าย","",IF('ชื่อ-คะแนน'!$D52="พัก","",IF($AQ$6="?",$AQ$6,$AQ$6)))))</f>
        <v/>
      </c>
      <c r="AR53" s="797" t="str">
        <f>IF('ชื่อ-คะแนน'!$C52="","",IF('ชื่อ-คะแนน'!$D52="ออก","",IF('ชื่อ-คะแนน'!$D52="ย้าย","",IF('ชื่อ-คะแนน'!$D52="พัก","",IF($AR$6="?",$AR$6,$AR$6)))))</f>
        <v/>
      </c>
      <c r="AS53" s="797" t="str">
        <f>IF('ชื่อ-คะแนน'!$C52="","",IF('ชื่อ-คะแนน'!$D52="ออก","",IF('ชื่อ-คะแนน'!$D52="ย้าย","",IF('ชื่อ-คะแนน'!$D52="พัก","",IF($AS$6="?",$AS$6,$AS$6)))))</f>
        <v/>
      </c>
      <c r="AT53" s="798" t="str">
        <f>IF('ชื่อ-คะแนน'!$C52="","",IF('ชื่อ-คะแนน'!$D52="ออก","",IF('ชื่อ-คะแนน'!$D52="ย้าย","",IF('ชื่อ-คะแนน'!$D52="พัก","",IF($AT$6="?",$AT$6,$AT$6)))))</f>
        <v/>
      </c>
      <c r="AU53" s="799"/>
      <c r="AV53" s="796" t="str">
        <f>IF('ชื่อ-คะแนน'!$C52="","",IF('ชื่อ-คะแนน'!$D52="ออก","",IF('ชื่อ-คะแนน'!$D52="ย้าย","",IF('ชื่อ-คะแนน'!$D52="พัก","",IF($AV$6="?",$AV$6,$AV$6)))))</f>
        <v/>
      </c>
      <c r="AW53" s="797" t="str">
        <f>IF('ชื่อ-คะแนน'!$C52="","",IF('ชื่อ-คะแนน'!$D52="ออก","",IF('ชื่อ-คะแนน'!$D52="ย้าย","",IF('ชื่อ-คะแนน'!$D52="พัก","",IF($AW$6="?",$AW$6,$AW$6)))))</f>
        <v/>
      </c>
      <c r="AX53" s="797" t="str">
        <f>IF('ชื่อ-คะแนน'!$C52="","",IF('ชื่อ-คะแนน'!$D52="ออก","",IF('ชื่อ-คะแนน'!$D52="ย้าย","",IF('ชื่อ-คะแนน'!$D52="พัก","",IF($AX$6="?",$AX$6,$AX$6)))))</f>
        <v/>
      </c>
      <c r="AY53" s="797" t="str">
        <f>IF('ชื่อ-คะแนน'!$C52="","",IF('ชื่อ-คะแนน'!$D52="ออก","",IF('ชื่อ-คะแนน'!$D52="ย้าย","",IF('ชื่อ-คะแนน'!$D52="พัก","",IF($AY$6="?",$AY$6,$AY$6)))))</f>
        <v/>
      </c>
      <c r="AZ53" s="798" t="str">
        <f>IF('ชื่อ-คะแนน'!$C52="","",IF('ชื่อ-คะแนน'!$D52="ออก","",IF('ชื่อ-คะแนน'!$D52="ย้าย","",IF('ชื่อ-คะแนน'!$D52="พัก","",IF($AZ$6="?",$AZ$6,$AZ$6)))))</f>
        <v/>
      </c>
      <c r="BA53" s="799"/>
      <c r="BB53" s="1419" t="str">
        <f>IF('ชื่อ-คะแนน'!$C52="","",IF('ชื่อ-คะแนน'!$D52="ออก","",IF('ชื่อ-คะแนน'!$D52="ย้าย","",IF('ชื่อ-คะแนน'!$D52="พัก","",IF($BB$6="?",$BB$6,$BB$6)))))</f>
        <v/>
      </c>
      <c r="BC53" s="1420" t="str">
        <f>IF('ชื่อ-คะแนน'!$C52="","",IF('ชื่อ-คะแนน'!$D52="ออก","",IF('ชื่อ-คะแนน'!$D52="ย้าย","",IF('ชื่อ-คะแนน'!$D52="พัก","",IF($BC$6="?",$BC$6,$BC$6)))))</f>
        <v/>
      </c>
      <c r="BD53" s="1420" t="str">
        <f>IF('ชื่อ-คะแนน'!$C52="","",IF('ชื่อ-คะแนน'!$D52="ออก","",IF('ชื่อ-คะแนน'!$D52="ย้าย","",IF('ชื่อ-คะแนน'!$D52="พัก","",IF($BD$6="?",$BD$6,$BD$6)))))</f>
        <v/>
      </c>
      <c r="BE53" s="1420" t="str">
        <f>IF('ชื่อ-คะแนน'!$C52="","",IF('ชื่อ-คะแนน'!$D52="ออก","",IF('ชื่อ-คะแนน'!$D52="ย้าย","",IF('ชื่อ-คะแนน'!$D52="พัก","",IF($BE$6="?",$BE$6,$BE$6)))))</f>
        <v/>
      </c>
      <c r="BF53" s="1421" t="str">
        <f>IF('ชื่อ-คะแนน'!$C52="","",IF('ชื่อ-คะแนน'!$D52="ออก","",IF('ชื่อ-คะแนน'!$D52="ย้าย","",IF('ชื่อ-คะแนน'!$D52="พัก","",IF($BF$6="?",$BF$6,$BF$6)))))</f>
        <v/>
      </c>
      <c r="BG53" s="799"/>
      <c r="BH53" s="800" t="str">
        <f>IF('ชื่อ-คะแนน'!$C52="","",IF('ชื่อ-คะแนน'!$D52="ออก","",IF('ชื่อ-คะแนน'!$D52="ย้าย","",IF('ชื่อ-คะแนน'!$D52="พัก","",IF($BH$6="?",$BH$6,$BH$6)))))</f>
        <v/>
      </c>
      <c r="BI53" s="801" t="str">
        <f>IF('ชื่อ-คะแนน'!$C52="","",IF('ชื่อ-คะแนน'!$D52="ออก","",IF('ชื่อ-คะแนน'!$D52="ย้าย","",IF('ชื่อ-คะแนน'!$D52="พัก","",IF($BI$6="?",$BI$6,$BI$6)))))</f>
        <v/>
      </c>
      <c r="BJ53" s="801" t="str">
        <f>IF('ชื่อ-คะแนน'!$C52="","",IF('ชื่อ-คะแนน'!$D52="ออก","",IF('ชื่อ-คะแนน'!$D52="ย้าย","",IF('ชื่อ-คะแนน'!$D52="พัก","",IF($BJ$6="?",$BJ$6,$BJ$6)))))</f>
        <v/>
      </c>
      <c r="BK53" s="801" t="str">
        <f>IF('ชื่อ-คะแนน'!$C52="","",IF('ชื่อ-คะแนน'!$D52="ออก","",IF('ชื่อ-คะแนน'!$D52="ย้าย","",IF('ชื่อ-คะแนน'!$D52="พัก","",IF($BK$6="?",$BK$6,$BK$6)))))</f>
        <v/>
      </c>
      <c r="BL53" s="802" t="str">
        <f>IF('ชื่อ-คะแนน'!$C52="","",IF('ชื่อ-คะแนน'!$D52="ออก","",IF('ชื่อ-คะแนน'!$D52="ย้าย","",IF('ชื่อ-คะแนน'!$D52="พัก","",IF($BL$6="?",$BL$6,$BL$6)))))</f>
        <v/>
      </c>
      <c r="BM53" s="799"/>
      <c r="BN53" s="796" t="str">
        <f>IF('ชื่อ-คะแนน'!$C52="","",IF('ชื่อ-คะแนน'!$D52="ออก","",IF('ชื่อ-คะแนน'!$D52="ย้าย","",IF('ชื่อ-คะแนน'!$D52="พัก","",IF($BN$6="?",$BN$6,$BN$6)))))</f>
        <v/>
      </c>
      <c r="BO53" s="797" t="str">
        <f>IF('ชื่อ-คะแนน'!$C52="","",IF('ชื่อ-คะแนน'!$D52="ออก","",IF('ชื่อ-คะแนน'!$D52="ย้าย","",IF('ชื่อ-คะแนน'!$D52="พัก","",IF($BO$6="?",$BO$6,$BO$6)))))</f>
        <v/>
      </c>
      <c r="BP53" s="797" t="str">
        <f>IF('ชื่อ-คะแนน'!$C52="","",IF('ชื่อ-คะแนน'!$D52="ออก","",IF('ชื่อ-คะแนน'!$D52="ย้าย","",IF('ชื่อ-คะแนน'!$D52="พัก","",IF($BP$6="?",$BP$6,$BP$6)))))</f>
        <v/>
      </c>
      <c r="BQ53" s="797" t="str">
        <f>IF('ชื่อ-คะแนน'!$C52="","",IF('ชื่อ-คะแนน'!$D52="ออก","",IF('ชื่อ-คะแนน'!$D52="ย้าย","",IF('ชื่อ-คะแนน'!$D52="พัก","",IF($BQ$6="?",$BQ$6,$BQ$6)))))</f>
        <v/>
      </c>
      <c r="BR53" s="798" t="str">
        <f>IF('ชื่อ-คะแนน'!$C52="","",IF('ชื่อ-คะแนน'!$D52="ออก","",IF('ชื่อ-คะแนน'!$D52="ย้าย","",IF('ชื่อ-คะแนน'!$D52="พัก","",IF($BR$6="?",$BR$6,$BR$6)))))</f>
        <v/>
      </c>
      <c r="BS53" s="799"/>
      <c r="BT53" s="796" t="str">
        <f>IF('ชื่อ-คะแนน'!$C52="","",IF('ชื่อ-คะแนน'!$D52="ออก","",IF('ชื่อ-คะแนน'!$D52="ย้าย","",IF('ชื่อ-คะแนน'!$D52="พัก","",IF($BT$6="?",$BT$6,$BT$6)))))</f>
        <v/>
      </c>
      <c r="BU53" s="797" t="str">
        <f>IF('ชื่อ-คะแนน'!$C52="","",IF('ชื่อ-คะแนน'!$D52="ออก","",IF('ชื่อ-คะแนน'!$D52="ย้าย","",IF('ชื่อ-คะแนน'!$D52="พัก","",IF($BU$6="?",$BU$6,$BU$6)))))</f>
        <v/>
      </c>
      <c r="BV53" s="797" t="str">
        <f>IF('ชื่อ-คะแนน'!$C52="","",IF('ชื่อ-คะแนน'!$D52="ออก","",IF('ชื่อ-คะแนน'!$D52="ย้าย","",IF('ชื่อ-คะแนน'!$D52="พัก","",IF($BV$6="?",$BV$6,$BV$6)))))</f>
        <v/>
      </c>
      <c r="BW53" s="797" t="str">
        <f>IF('ชื่อ-คะแนน'!$C52="","",IF('ชื่อ-คะแนน'!$D52="ออก","",IF('ชื่อ-คะแนน'!$D52="ย้าย","",IF('ชื่อ-คะแนน'!$D52="พัก","",IF($BW$6="?",$BW$6,$BW$6)))))</f>
        <v/>
      </c>
      <c r="BX53" s="798" t="str">
        <f>IF('ชื่อ-คะแนน'!$C52="","",IF('ชื่อ-คะแนน'!$D52="ออก","",IF('ชื่อ-คะแนน'!$D52="ย้าย","",IF('ชื่อ-คะแนน'!$D52="พัก","",IF($BX$6="?",$BX$6,$BX$6)))))</f>
        <v/>
      </c>
      <c r="BY53" s="799"/>
      <c r="BZ53" s="796" t="str">
        <f>IF('ชื่อ-คะแนน'!$C52="","",IF('ชื่อ-คะแนน'!$D52="ออก","",IF('ชื่อ-คะแนน'!$D52="ย้าย","",IF('ชื่อ-คะแนน'!$D52="พัก","",IF($BZ$6="?",$BZ$6,$BZ$6)))))</f>
        <v/>
      </c>
      <c r="CA53" s="797" t="str">
        <f>IF('ชื่อ-คะแนน'!$C52="","",IF('ชื่อ-คะแนน'!$D52="ออก","",IF('ชื่อ-คะแนน'!$D52="ย้าย","",IF('ชื่อ-คะแนน'!$D52="พัก","",IF($CA$6="?",$CA$6,$CA$6)))))</f>
        <v/>
      </c>
      <c r="CB53" s="797" t="str">
        <f>IF('ชื่อ-คะแนน'!$C52="","",IF('ชื่อ-คะแนน'!$D52="ออก","",IF('ชื่อ-คะแนน'!$D52="ย้าย","",IF('ชื่อ-คะแนน'!$D52="พัก","",IF($CB$6="?",$CB$6,$CB$6)))))</f>
        <v/>
      </c>
      <c r="CC53" s="797" t="str">
        <f>IF('ชื่อ-คะแนน'!$C52="","",IF('ชื่อ-คะแนน'!$D52="ออก","",IF('ชื่อ-คะแนน'!$D52="ย้าย","",IF('ชื่อ-คะแนน'!$D52="พัก","",IF($CC$6="?",$CC$6,$CC$6)))))</f>
        <v/>
      </c>
      <c r="CD53" s="798" t="str">
        <f>IF('ชื่อ-คะแนน'!$C52="","",IF('ชื่อ-คะแนน'!$D52="ออก","",IF('ชื่อ-คะแนน'!$D52="ย้าย","",IF('ชื่อ-คะแนน'!$D52="พัก","",IF($CD$6="?",$CD$6,$CD$6)))))</f>
        <v/>
      </c>
      <c r="CE53" s="799"/>
      <c r="CF53" s="796" t="str">
        <f>IF('ชื่อ-คะแนน'!$C52="","",IF('ชื่อ-คะแนน'!$D52="ออก","",IF('ชื่อ-คะแนน'!$D52="ย้าย","",IF('ชื่อ-คะแนน'!$D52="พัก","",IF($CF$6="?",$CF$6,$CF$6)))))</f>
        <v/>
      </c>
      <c r="CG53" s="797" t="str">
        <f>IF('ชื่อ-คะแนน'!$C52="","",IF('ชื่อ-คะแนน'!$D52="ออก","",IF('ชื่อ-คะแนน'!$D52="ย้าย","",IF('ชื่อ-คะแนน'!$D52="พัก","",IF($CG$6="?",$CG$6,$CG$6)))))</f>
        <v/>
      </c>
      <c r="CH53" s="797" t="str">
        <f>IF('ชื่อ-คะแนน'!$C52="","",IF('ชื่อ-คะแนน'!$D52="ออก","",IF('ชื่อ-คะแนน'!$D52="ย้าย","",IF('ชื่อ-คะแนน'!$D52="พัก","",IF($CH$6="?",$CH$6,$CH$6)))))</f>
        <v/>
      </c>
      <c r="CI53" s="797" t="str">
        <f>IF('ชื่อ-คะแนน'!$C52="","",IF('ชื่อ-คะแนน'!$D52="ออก","",IF('ชื่อ-คะแนน'!$D52="ย้าย","",IF('ชื่อ-คะแนน'!$D52="พัก","",IF($CI$6="?",$CI$6,$CI$6)))))</f>
        <v/>
      </c>
      <c r="CJ53" s="798" t="str">
        <f>IF('ชื่อ-คะแนน'!$C52="","",IF('ชื่อ-คะแนน'!$D52="ออก","",IF('ชื่อ-คะแนน'!$D52="ย้าย","",IF('ชื่อ-คะแนน'!$D52="พัก","",IF($CJ$6="?",$CJ$6,$CJ$6)))))</f>
        <v/>
      </c>
      <c r="CK53" s="799"/>
      <c r="CL53" s="796" t="str">
        <f>IF('ชื่อ-คะแนน'!$C52="","",IF('ชื่อ-คะแนน'!$D52="ออก","",IF('ชื่อ-คะแนน'!$D52="ย้าย","",IF('ชื่อ-คะแนน'!$D52="พัก","",IF($CL$6="?",$CL$6,$CL$6)))))</f>
        <v/>
      </c>
      <c r="CM53" s="797" t="str">
        <f>IF('ชื่อ-คะแนน'!$C52="","",IF('ชื่อ-คะแนน'!$D52="ออก","",IF('ชื่อ-คะแนน'!$D52="ย้าย","",IF('ชื่อ-คะแนน'!$D52="พัก","",IF($CM$6="?",$CM$6,$CM$6)))))</f>
        <v/>
      </c>
      <c r="CN53" s="797" t="str">
        <f>IF('ชื่อ-คะแนน'!$C52="","",IF('ชื่อ-คะแนน'!$D52="ออก","",IF('ชื่อ-คะแนน'!$D52="ย้าย","",IF('ชื่อ-คะแนน'!$D52="พัก","",IF($CN$6="?",$CN$6,$CN$6)))))</f>
        <v/>
      </c>
      <c r="CO53" s="797" t="str">
        <f>IF('ชื่อ-คะแนน'!$C52="","",IF('ชื่อ-คะแนน'!$D52="ออก","",IF('ชื่อ-คะแนน'!$D52="ย้าย","",IF('ชื่อ-คะแนน'!$D52="พัก","",IF($CO$6="?",$CO$6,$CO$6)))))</f>
        <v/>
      </c>
      <c r="CP53" s="798" t="str">
        <f>IF('ชื่อ-คะแนน'!$C52="","",IF('ชื่อ-คะแนน'!$D52="ออก","",IF('ชื่อ-คะแนน'!$D52="ย้าย","",IF('ชื่อ-คะแนน'!$D52="พัก","",IF($CP$6="?",$CP$6,$CP$6)))))</f>
        <v/>
      </c>
      <c r="CQ53" s="799"/>
      <c r="CR53" s="796" t="str">
        <f>IF('ชื่อ-คะแนน'!$C52="","",IF('ชื่อ-คะแนน'!$D52="ออก","",IF('ชื่อ-คะแนน'!$D52="ย้าย","",IF('ชื่อ-คะแนน'!$D52="พัก","",IF($CR$6="?",$CR$6,$CR$6)))))</f>
        <v/>
      </c>
      <c r="CS53" s="797" t="str">
        <f>IF('ชื่อ-คะแนน'!$C52="","",IF('ชื่อ-คะแนน'!$D52="ออก","",IF('ชื่อ-คะแนน'!$D52="ย้าย","",IF('ชื่อ-คะแนน'!$D52="พัก","",IF($CS$6="?",$CS$6,$CS$6)))))</f>
        <v/>
      </c>
      <c r="CT53" s="797" t="str">
        <f>IF('ชื่อ-คะแนน'!$C52="","",IF('ชื่อ-คะแนน'!$D52="ออก","",IF('ชื่อ-คะแนน'!$D52="ย้าย","",IF('ชื่อ-คะแนน'!$D52="พัก","",IF($CT$6="?",$CT$6,$CT$6)))))</f>
        <v/>
      </c>
      <c r="CU53" s="797" t="str">
        <f>IF('ชื่อ-คะแนน'!$C52="","",IF('ชื่อ-คะแนน'!$D52="ออก","",IF('ชื่อ-คะแนน'!$D52="ย้าย","",IF('ชื่อ-คะแนน'!$D52="พัก","",IF($CU$6="?",$CU$6,$CU$6)))))</f>
        <v/>
      </c>
      <c r="CV53" s="798" t="str">
        <f>IF('ชื่อ-คะแนน'!$C52="","",IF('ชื่อ-คะแนน'!$D52="ออก","",IF('ชื่อ-คะแนน'!$D52="ย้าย","",IF('ชื่อ-คะแนน'!$D52="พัก","",IF($CV$6="?",$CV$6,$CV$6)))))</f>
        <v/>
      </c>
      <c r="CW53" s="799"/>
      <c r="CX53" s="796" t="str">
        <f>IF('ชื่อ-คะแนน'!$C52="","",IF('ชื่อ-คะแนน'!$D52="ออก","",IF('ชื่อ-คะแนน'!$D52="ย้าย","",IF('ชื่อ-คะแนน'!$D52="พัก","",IF($CX$6="?",$CX$6,$CX$6)))))</f>
        <v/>
      </c>
      <c r="CY53" s="797" t="str">
        <f>IF('ชื่อ-คะแนน'!$C52="","",IF('ชื่อ-คะแนน'!$D52="ออก","",IF('ชื่อ-คะแนน'!$D52="ย้าย","",IF('ชื่อ-คะแนน'!$D52="พัก","",IF($CY$6="?",$CY$6,$CY$6)))))</f>
        <v/>
      </c>
      <c r="CZ53" s="797" t="str">
        <f>IF('ชื่อ-คะแนน'!$C52="","",IF('ชื่อ-คะแนน'!$D52="ออก","",IF('ชื่อ-คะแนน'!$D52="ย้าย","",IF('ชื่อ-คะแนน'!$D52="พัก","",IF($CZ$6="?",$CZ$6,$CZ$6)))))</f>
        <v/>
      </c>
      <c r="DA53" s="797" t="str">
        <f>IF('ชื่อ-คะแนน'!$C52="","",IF('ชื่อ-คะแนน'!$D52="ออก","",IF('ชื่อ-คะแนน'!$D52="ย้าย","",IF('ชื่อ-คะแนน'!$D52="พัก","",IF($DA$6="?",$DA$6,$DA$6)))))</f>
        <v/>
      </c>
      <c r="DB53" s="798" t="str">
        <f>IF('ชื่อ-คะแนน'!$C52="","",IF('ชื่อ-คะแนน'!$D52="ออก","",IF('ชื่อ-คะแนน'!$D52="ย้าย","",IF('ชื่อ-คะแนน'!$D52="พัก","",IF($DB$6="?",$DB$6,$DB$6)))))</f>
        <v/>
      </c>
      <c r="DC53" s="799"/>
      <c r="DD53" s="1419" t="str">
        <f>IF('ชื่อ-คะแนน'!$C52="","",IF('ชื่อ-คะแนน'!$D52="ออก","",IF('ชื่อ-คะแนน'!$D52="ย้าย","",IF('ชื่อ-คะแนน'!$D52="พัก","",IF($DD$6="?",$DD$6,$DD$6)))))</f>
        <v/>
      </c>
      <c r="DE53" s="1420" t="str">
        <f>IF('ชื่อ-คะแนน'!$C52="","",IF('ชื่อ-คะแนน'!$D52="ออก","",IF('ชื่อ-คะแนน'!$D52="ย้าย","",IF('ชื่อ-คะแนน'!$D52="พัก","",IF($DE$6="?",$DE$6,$DE$6)))))</f>
        <v/>
      </c>
      <c r="DF53" s="1420" t="str">
        <f>IF('ชื่อ-คะแนน'!$C52="","",IF('ชื่อ-คะแนน'!$D52="ออก","",IF('ชื่อ-คะแนน'!$D52="ย้าย","",IF('ชื่อ-คะแนน'!$D52="พัก","",IF($DF$6="?",$DF$6,$DF$6)))))</f>
        <v/>
      </c>
      <c r="DG53" s="1420" t="str">
        <f>IF('ชื่อ-คะแนน'!$C52="","",IF('ชื่อ-คะแนน'!$D52="ออก","",IF('ชื่อ-คะแนน'!$D52="ย้าย","",IF('ชื่อ-คะแนน'!$D52="พัก","",IF($DG$6="?",$DG$6,$DG$6)))))</f>
        <v/>
      </c>
      <c r="DH53" s="1421" t="str">
        <f>IF('ชื่อ-คะแนน'!$C52="","",IF('ชื่อ-คะแนน'!$D52="ออก","",IF('ชื่อ-คะแนน'!$D52="ย้าย","",IF('ชื่อ-คะแนน'!$D52="พัก","",IF($DH$6="?",$DH$6,$DH$6)))))</f>
        <v/>
      </c>
      <c r="DI53" s="799"/>
      <c r="DJ53" s="796" t="str">
        <f>IF('ชื่อ-คะแนน'!$C52="","",IF('ชื่อ-คะแนน'!$D52="ออก","",IF('ชื่อ-คะแนน'!$D52="ย้าย","",IF('ชื่อ-คะแนน'!$D52="พัก","",IF($DJ$6="?",$DJ$6,$DJ$6)))))</f>
        <v/>
      </c>
      <c r="DK53" s="797" t="str">
        <f>IF('ชื่อ-คะแนน'!$C52="","",IF('ชื่อ-คะแนน'!$D52="ออก","",IF('ชื่อ-คะแนน'!$D52="ย้าย","",IF('ชื่อ-คะแนน'!$D52="พัก","",IF($DK$6="?",$DK$6,$DK$6)))))</f>
        <v/>
      </c>
      <c r="DL53" s="797" t="str">
        <f>IF('ชื่อ-คะแนน'!$C52="","",IF('ชื่อ-คะแนน'!$D52="ออก","",IF('ชื่อ-คะแนน'!$D52="ย้าย","",IF('ชื่อ-คะแนน'!$D52="พัก","",IF($DL$6="?",$DL$6,$DL$6)))))</f>
        <v/>
      </c>
      <c r="DM53" s="797" t="str">
        <f>IF('ชื่อ-คะแนน'!$C52="","",IF('ชื่อ-คะแนน'!$D52="ออก","",IF('ชื่อ-คะแนน'!$D52="ย้าย","",IF('ชื่อ-คะแนน'!$D52="พัก","",IF($DM$6="?",$DM$6,$DM$6)))))</f>
        <v/>
      </c>
      <c r="DN53" s="798" t="str">
        <f>IF('ชื่อ-คะแนน'!$C52="","",IF('ชื่อ-คะแนน'!$D52="ออก","",IF('ชื่อ-คะแนน'!$D52="ย้าย","",IF('ชื่อ-คะแนน'!$D52="พัก","",IF($DN$6="?",$DN$6,$DN$6)))))</f>
        <v/>
      </c>
      <c r="DO53" s="799"/>
      <c r="DP53" s="800" t="str">
        <f>IF('ชื่อ-คะแนน'!$C52="","",IF('ชื่อ-คะแนน'!$D52="ออก","",IF('ชื่อ-คะแนน'!$D52="ย้าย","",IF('ชื่อ-คะแนน'!$D52="พัก","",IF($DP$6="?",$DP$6,$DP$6)))))</f>
        <v/>
      </c>
      <c r="DQ53" s="801" t="str">
        <f>IF('ชื่อ-คะแนน'!$C52="","",IF('ชื่อ-คะแนน'!$D52="ออก","",IF('ชื่อ-คะแนน'!$D52="ย้าย","",IF('ชื่อ-คะแนน'!$D52="พัก","",IF($DQ$6="?",$DQ$6,$DQ$6)))))</f>
        <v/>
      </c>
      <c r="DR53" s="801" t="str">
        <f>IF('ชื่อ-คะแนน'!$C52="","",IF('ชื่อ-คะแนน'!$D52="ออก","",IF('ชื่อ-คะแนน'!$D52="ย้าย","",IF('ชื่อ-คะแนน'!$D52="พัก","",IF($DR$6="?",$DR$6,$DR$6)))))</f>
        <v/>
      </c>
      <c r="DS53" s="801" t="str">
        <f>IF('ชื่อ-คะแนน'!$C52="","",IF('ชื่อ-คะแนน'!$D52="ออก","",IF('ชื่อ-คะแนน'!$D52="ย้าย","",IF('ชื่อ-คะแนน'!$D52="พัก","",IF($DS$6="?",$DS$6,$DS$6)))))</f>
        <v/>
      </c>
      <c r="DT53" s="802" t="str">
        <f>IF('ชื่อ-คะแนน'!$C52="","",IF('ชื่อ-คะแนน'!$D52="ออก","",IF('ชื่อ-คะแนน'!$D52="ย้าย","",IF('ชื่อ-คะแนน'!$D52="พัก","",IF($DT$6="?",$DT$6,$DT$6)))))</f>
        <v/>
      </c>
      <c r="DU53" s="799"/>
      <c r="DV53" s="796" t="str">
        <f>IF('ชื่อ-คะแนน'!$C52="","",IF('ชื่อ-คะแนน'!$D52="ออก","",IF('ชื่อ-คะแนน'!$D52="ย้าย","",IF('ชื่อ-คะแนน'!$D52="พัก","",IF($DV$6="?",$DV$6,$DV$6)))))</f>
        <v/>
      </c>
      <c r="DW53" s="797" t="str">
        <f>IF('ชื่อ-คะแนน'!$C52="","",IF('ชื่อ-คะแนน'!$D52="ออก","",IF('ชื่อ-คะแนน'!$D52="ย้าย","",IF('ชื่อ-คะแนน'!$D52="พัก","",IF($DW$6="?",$DW$6,$DW$6)))))</f>
        <v/>
      </c>
      <c r="DX53" s="797" t="str">
        <f>IF('ชื่อ-คะแนน'!$C52="","",IF('ชื่อ-คะแนน'!$D52="ออก","",IF('ชื่อ-คะแนน'!$D52="ย้าย","",IF('ชื่อ-คะแนน'!$D52="พัก","",IF($DX$6="?",$DX$6,$DX$6)))))</f>
        <v/>
      </c>
      <c r="DY53" s="797" t="str">
        <f>IF('ชื่อ-คะแนน'!$C52="","",IF('ชื่อ-คะแนน'!$D52="ออก","",IF('ชื่อ-คะแนน'!$D52="ย้าย","",IF('ชื่อ-คะแนน'!$D52="พัก","",IF($DY$6="?",$DY$6,$DY$6)))))</f>
        <v/>
      </c>
      <c r="DZ53" s="798" t="str">
        <f>IF('ชื่อ-คะแนน'!$C52="","",IF('ชื่อ-คะแนน'!$D52="ออก","",IF('ชื่อ-คะแนน'!$D52="ย้าย","",IF('ชื่อ-คะแนน'!$D52="พัก","",IF($DZ$6="?",$DZ$6,$DZ$6)))))</f>
        <v/>
      </c>
      <c r="EA53" s="799"/>
      <c r="EB53" s="796" t="str">
        <f>IF('ชื่อ-คะแนน'!$C52="","",IF('ชื่อ-คะแนน'!$D52="ออก","",IF('ชื่อ-คะแนน'!$D52="ย้าย","",IF('ชื่อ-คะแนน'!$D52="พัก","",IF($EB$6="?",$EB$6,$EB$6)))))</f>
        <v/>
      </c>
      <c r="EC53" s="797" t="str">
        <f>IF('ชื่อ-คะแนน'!$C52="","",IF('ชื่อ-คะแนน'!$D52="ออก","",IF('ชื่อ-คะแนน'!$D52="ย้าย","",IF('ชื่อ-คะแนน'!$D52="พัก","",IF($EC$6="?",$EC$6,$EC$6)))))</f>
        <v/>
      </c>
      <c r="ED53" s="797" t="str">
        <f>IF('ชื่อ-คะแนน'!$C52="","",IF('ชื่อ-คะแนน'!$D52="ออก","",IF('ชื่อ-คะแนน'!$D52="ย้าย","",IF('ชื่อ-คะแนน'!$D52="พัก","",IF($ED$6="?",$ED$6,$ED$6)))))</f>
        <v/>
      </c>
      <c r="EE53" s="797" t="str">
        <f>IF('ชื่อ-คะแนน'!$C52="","",IF('ชื่อ-คะแนน'!$D52="ออก","",IF('ชื่อ-คะแนน'!$D52="ย้าย","",IF('ชื่อ-คะแนน'!$D52="พัก","",IF($EE$6="?",$EE$6,$EE$6)))))</f>
        <v/>
      </c>
      <c r="EF53" s="798" t="str">
        <f>IF('ชื่อ-คะแนน'!$C52="","",IF('ชื่อ-คะแนน'!$D52="ออก","",IF('ชื่อ-คะแนน'!$D52="ย้าย","",IF('ชื่อ-คะแนน'!$D52="พัก","",IF($EF$6="?",$EF$6,$EF$6)))))</f>
        <v/>
      </c>
      <c r="EG53" s="803"/>
      <c r="EH53" s="804" t="str">
        <f>IF('ชื่อ-คะแนน'!C52="","",COUNTIF(E53:DZ53,"ป")+COUNTIF(E53:DZ53,"ล")+COUNTIF(E53:DZ53,"ข")+COUNTIF(E53:DZ53,"ร")+COUNTIF(E53:DZ53,"อ")+COUNTIF(E53:DZ53,"ก")+COUNTIF(E53:DZ53,"ฟ")+COUNTIF(E53:DZ53,"ด")+COUNTIF(E53:DZ53,"ย"))&amp;IF('ชื่อ-คะแนน'!C52="","","/")&amp;IF('ชื่อ-คะแนน'!C52="","",SUM($F$6:$DZ$6)-SUM(F53:DZ53))</f>
        <v/>
      </c>
      <c r="EI53" s="805" t="str">
        <f>IF('ชื่อ-คะแนน'!C52="","",COUNTIF(F53:EF53,"/")+SUM(F53:EF53))</f>
        <v/>
      </c>
      <c r="EJ53" s="758"/>
      <c r="EK53" s="778" t="str">
        <f>IF('ชื่อ-คะแนน'!C52="","",IF(EI53=0,"",IF(EI53&gt;$EI$3-$EI$4,"-",$EI$3-$EI$4-EI53)))</f>
        <v/>
      </c>
      <c r="EL53" s="760" t="str">
        <f>IF('ชื่อ-คะแนน'!C52="","",IF(EI53=0,"",(EI53/$EI$3)*100))</f>
        <v/>
      </c>
      <c r="EM53" s="792" t="str">
        <f t="shared" si="1"/>
        <v>-</v>
      </c>
      <c r="EN53" s="793" t="str">
        <f t="shared" si="2"/>
        <v>-</v>
      </c>
    </row>
    <row r="54" spans="1:144" s="141" customFormat="1" ht="18" customHeight="1" thickBot="1" x14ac:dyDescent="0.55000000000000004">
      <c r="A54" s="142" t="str">
        <f>'ชื่อ-คะแนน'!A53</f>
        <v/>
      </c>
      <c r="B54" s="822">
        <f>'ชื่อ-คะแนน'!B53</f>
        <v>0</v>
      </c>
      <c r="C54" s="1312">
        <f>'ชื่อ-คะแนน'!C53</f>
        <v>0</v>
      </c>
      <c r="D54" s="795" t="str">
        <f>'ชื่อ-คะแนน'!D53</f>
        <v/>
      </c>
      <c r="E54" s="781" t="str">
        <f>'ชื่อ-คะแนน'!E53</f>
        <v/>
      </c>
      <c r="F54" s="796" t="str">
        <f>IF('ชื่อ-คะแนน'!$C53="","",IF('ชื่อ-คะแนน'!$D53="ออก","",IF('ชื่อ-คะแนน'!$D53="ย้าย","",IF('ชื่อ-คะแนน'!$D53="พัก","",IF(F$6="?",F$6,F$6)))))</f>
        <v/>
      </c>
      <c r="G54" s="797" t="str">
        <f>IF('ชื่อ-คะแนน'!C53="","",IF('ชื่อ-คะแนน'!$D53="ออก","",IF('ชื่อ-คะแนน'!$D53="ย้าย","",IF('ชื่อ-คะแนน'!$D53="พัก","",IF(G$6="?",G$6,G$6)))))</f>
        <v/>
      </c>
      <c r="H54" s="797" t="str">
        <f>IF('ชื่อ-คะแนน'!C53="","",IF('ชื่อ-คะแนน'!$D53="ออก","",IF('ชื่อ-คะแนน'!$D53="ย้าย","",IF('ชื่อ-คะแนน'!$D53="พัก","",IF(H$6="?",H$6,H$6)))))</f>
        <v/>
      </c>
      <c r="I54" s="797" t="str">
        <f>IF('ชื่อ-คะแนน'!G53="","",IF('ชื่อ-คะแนน'!$D53="ออก","",IF('ชื่อ-คะแนน'!$D53="ย้าย","",IF('ชื่อ-คะแนน'!$D53="พัก","",IF(I$6="?",I$6,$I$6)))))</f>
        <v/>
      </c>
      <c r="J54" s="798" t="str">
        <f>IF('ชื่อ-คะแนน'!$C53="","",IF('ชื่อ-คะแนน'!$D53="ออก","",IF('ชื่อ-คะแนน'!$D53="ย้าย","",IF('ชื่อ-คะแนน'!$D53="พัก","",IF(J$6="?",J$6,J$6)))))</f>
        <v/>
      </c>
      <c r="K54" s="799"/>
      <c r="L54" s="796" t="str">
        <f>IF('ชื่อ-คะแนน'!$C53="","",IF('ชื่อ-คะแนน'!$D53="ออก","",IF('ชื่อ-คะแนน'!$D53="ย้าย","",IF('ชื่อ-คะแนน'!$D53="พัก","",IF(L$6="?",L$6,L$6)))))</f>
        <v/>
      </c>
      <c r="M54" s="797" t="str">
        <f>IF('ชื่อ-คะแนน'!$C53="","",IF('ชื่อ-คะแนน'!$D53="ออก","",IF('ชื่อ-คะแนน'!$D53="ย้าย","",IF('ชื่อ-คะแนน'!$D53="พัก","",IF(M$6="?",M$6,M$6)))))</f>
        <v/>
      </c>
      <c r="N54" s="797" t="str">
        <f>IF('ชื่อ-คะแนน'!$C53="","",IF('ชื่อ-คะแนน'!$D53="ออก","",IF('ชื่อ-คะแนน'!$D53="ย้าย","",IF('ชื่อ-คะแนน'!$D53="พัก","",IF(N$6="?",N$6,N$6)))))</f>
        <v/>
      </c>
      <c r="O54" s="797" t="str">
        <f>IF('ชื่อ-คะแนน'!$C53="","",IF('ชื่อ-คะแนน'!$D53="ออก","",IF('ชื่อ-คะแนน'!$D53="ย้าย","",IF('ชื่อ-คะแนน'!$D53="พัก","",IF(O$6="?",O$6,O$6)))))</f>
        <v/>
      </c>
      <c r="P54" s="798" t="str">
        <f>IF('ชื่อ-คะแนน'!$C53="","",IF('ชื่อ-คะแนน'!$D53="ออก","",IF('ชื่อ-คะแนน'!$D53="ย้าย","",IF('ชื่อ-คะแนน'!$D53="พัก","",IF(P$6="?",P$6,P$6)))))</f>
        <v/>
      </c>
      <c r="Q54" s="799"/>
      <c r="R54" s="796" t="str">
        <f>IF('ชื่อ-คะแนน'!$C53="","",IF('ชื่อ-คะแนน'!$D53="ออก","",IF('ชื่อ-คะแนน'!$D53="ย้าย","",IF('ชื่อ-คะแนน'!$D53="พัก","",IF(R$6="?",R$6,R$6)))))</f>
        <v/>
      </c>
      <c r="S54" s="797" t="str">
        <f>IF('ชื่อ-คะแนน'!$C53="","",IF('ชื่อ-คะแนน'!$D53="ออก","",IF('ชื่อ-คะแนน'!$D53="ย้าย","",IF('ชื่อ-คะแนน'!$D53="พัก","",IF(S$6="?",S$6,S$6)))))</f>
        <v/>
      </c>
      <c r="T54" s="797" t="str">
        <f>IF('ชื่อ-คะแนน'!$C53="","",IF('ชื่อ-คะแนน'!$D53="ออก","",IF('ชื่อ-คะแนน'!$D53="ย้าย","",IF('ชื่อ-คะแนน'!$D53="พัก","",IF(T$6="?",T$6,T$6)))))</f>
        <v/>
      </c>
      <c r="U54" s="797" t="str">
        <f>IF('ชื่อ-คะแนน'!$C53="","",IF('ชื่อ-คะแนน'!$D53="ออก","",IF('ชื่อ-คะแนน'!$D53="ย้าย","",IF('ชื่อ-คะแนน'!$D53="พัก","",IF(U$6="?",U$6,U$6)))))</f>
        <v/>
      </c>
      <c r="V54" s="798" t="str">
        <f>IF('ชื่อ-คะแนน'!$C53="","",IF('ชื่อ-คะแนน'!$D53="ออก","",IF('ชื่อ-คะแนน'!$D53="ย้าย","",IF('ชื่อ-คะแนน'!$D53="พัก","",IF(V$6="?",V$6,V$6)))))</f>
        <v/>
      </c>
      <c r="W54" s="799"/>
      <c r="X54" s="796" t="str">
        <f>IF('ชื่อ-คะแนน'!$C53="","",IF('ชื่อ-คะแนน'!$D53="ออก","",IF('ชื่อ-คะแนน'!$D53="ย้าย","",IF('ชื่อ-คะแนน'!$D53="พัก","",IF(X$6="?",X$6,X$6)))))</f>
        <v/>
      </c>
      <c r="Y54" s="797" t="str">
        <f>IF('ชื่อ-คะแนน'!$C53="","",IF('ชื่อ-คะแนน'!$D53="ออก","",IF('ชื่อ-คะแนน'!$D53="ย้าย","",IF('ชื่อ-คะแนน'!$D53="พัก","",IF(Y$6="?",Y$6,Y$6)))))</f>
        <v/>
      </c>
      <c r="Z54" s="797" t="str">
        <f>IF('ชื่อ-คะแนน'!$C53="","",IF('ชื่อ-คะแนน'!$D53="ออก","",IF('ชื่อ-คะแนน'!$D53="ย้าย","",IF('ชื่อ-คะแนน'!$D53="พัก","",IF(Z$6="?",Z$6,Z$6)))))</f>
        <v/>
      </c>
      <c r="AA54" s="797" t="str">
        <f>IF('ชื่อ-คะแนน'!$C53="","",IF('ชื่อ-คะแนน'!$D53="ออก","",IF('ชื่อ-คะแนน'!$D53="ย้าย","",IF('ชื่อ-คะแนน'!$D53="พัก","",IF(AA$6="?",AA$6,AA$6)))))</f>
        <v/>
      </c>
      <c r="AB54" s="798" t="str">
        <f>IF('ชื่อ-คะแนน'!$C53="","",IF('ชื่อ-คะแนน'!$D53="ออก","",IF('ชื่อ-คะแนน'!$D53="ย้าย","",IF('ชื่อ-คะแนน'!$D53="พัก","",IF(AB$6="?",AB$6,AB$6)))))</f>
        <v/>
      </c>
      <c r="AC54" s="799"/>
      <c r="AD54" s="796" t="str">
        <f>IF('ชื่อ-คะแนน'!$C53="","",IF('ชื่อ-คะแนน'!$D53="ออก","",IF('ชื่อ-คะแนน'!$D53="ย้าย","",IF('ชื่อ-คะแนน'!$D53="พัก","",IF(AD$6="?",AD$6,AD$6)))))</f>
        <v/>
      </c>
      <c r="AE54" s="797" t="str">
        <f>IF('ชื่อ-คะแนน'!$C53="","",IF('ชื่อ-คะแนน'!$D53="ออก","",IF('ชื่อ-คะแนน'!$D53="ย้าย","",IF('ชื่อ-คะแนน'!$D53="พัก","",IF(AE$6="?",AE$6,AE$6)))))</f>
        <v/>
      </c>
      <c r="AF54" s="797" t="str">
        <f>IF('ชื่อ-คะแนน'!$C53="","",IF('ชื่อ-คะแนน'!$D53="ออก","",IF('ชื่อ-คะแนน'!$D53="ย้าย","",IF('ชื่อ-คะแนน'!$D53="พัก","",IF(AF$6="?",AF$6,AF$6)))))</f>
        <v/>
      </c>
      <c r="AG54" s="797" t="str">
        <f>IF('ชื่อ-คะแนน'!$C53="","",IF('ชื่อ-คะแนน'!$D53="ออก","",IF('ชื่อ-คะแนน'!$D53="ย้าย","",IF('ชื่อ-คะแนน'!$D53="พัก","",IF($AG$6="?",$AG$6,$AG$6)))))</f>
        <v/>
      </c>
      <c r="AH54" s="798" t="str">
        <f>IF('ชื่อ-คะแนน'!$C53="","",IF('ชื่อ-คะแนน'!$D53="ออก","",IF('ชื่อ-คะแนน'!$D53="ย้าย","",IF('ชื่อ-คะแนน'!$D53="พัก","",IF($AH$6="?",$AH$6,$AH$6)))))</f>
        <v/>
      </c>
      <c r="AI54" s="799"/>
      <c r="AJ54" s="796" t="str">
        <f>IF('ชื่อ-คะแนน'!$C53="","",IF('ชื่อ-คะแนน'!$D53="ออก","",IF('ชื่อ-คะแนน'!$D53="ย้าย","",IF('ชื่อ-คะแนน'!$D53="พัก","",IF($AJ$6="?",$AJ$6,$AJ$6)))))</f>
        <v/>
      </c>
      <c r="AK54" s="797" t="str">
        <f>IF('ชื่อ-คะแนน'!$C53="","",IF('ชื่อ-คะแนน'!$D53="ออก","",IF('ชื่อ-คะแนน'!$D53="ย้าย","",IF('ชื่อ-คะแนน'!$D53="พัก","",IF($AK$6="?",$AK$6,$AK$6)))))</f>
        <v/>
      </c>
      <c r="AL54" s="797" t="str">
        <f>IF('ชื่อ-คะแนน'!$C53="","",IF('ชื่อ-คะแนน'!$D53="ออก","",IF('ชื่อ-คะแนน'!$D53="ย้าย","",IF('ชื่อ-คะแนน'!$D53="พัก","",IF($AL$6="?",$AL$6,$AL$6)))))</f>
        <v/>
      </c>
      <c r="AM54" s="797" t="str">
        <f>IF('ชื่อ-คะแนน'!$C53="","",IF('ชื่อ-คะแนน'!$D53="ออก","",IF('ชื่อ-คะแนน'!$D53="ย้าย","",IF('ชื่อ-คะแนน'!$D53="พัก","",IF($AM$6="?",$AM$6,$AM$6)))))</f>
        <v/>
      </c>
      <c r="AN54" s="798" t="str">
        <f>IF('ชื่อ-คะแนน'!$C53="","",IF('ชื่อ-คะแนน'!$D53="ออก","",IF('ชื่อ-คะแนน'!$D53="ย้าย","",IF('ชื่อ-คะแนน'!$D53="พัก","",IF($AN$6="?",$AN$6,$AN$6)))))</f>
        <v/>
      </c>
      <c r="AO54" s="799"/>
      <c r="AP54" s="796" t="str">
        <f>IF('ชื่อ-คะแนน'!$C53="","",IF('ชื่อ-คะแนน'!$D53="ออก","",IF('ชื่อ-คะแนน'!$D53="ย้าย","",IF('ชื่อ-คะแนน'!$D53="พัก","",IF($AP$6="?",$AP$6,$AP$6)))))</f>
        <v/>
      </c>
      <c r="AQ54" s="797" t="str">
        <f>IF('ชื่อ-คะแนน'!$C53="","",IF('ชื่อ-คะแนน'!$D53="ออก","",IF('ชื่อ-คะแนน'!$D53="ย้าย","",IF('ชื่อ-คะแนน'!$D53="พัก","",IF($AQ$6="?",$AQ$6,$AQ$6)))))</f>
        <v/>
      </c>
      <c r="AR54" s="797" t="str">
        <f>IF('ชื่อ-คะแนน'!$C53="","",IF('ชื่อ-คะแนน'!$D53="ออก","",IF('ชื่อ-คะแนน'!$D53="ย้าย","",IF('ชื่อ-คะแนน'!$D53="พัก","",IF($AR$6="?",$AR$6,$AR$6)))))</f>
        <v/>
      </c>
      <c r="AS54" s="797" t="str">
        <f>IF('ชื่อ-คะแนน'!$C53="","",IF('ชื่อ-คะแนน'!$D53="ออก","",IF('ชื่อ-คะแนน'!$D53="ย้าย","",IF('ชื่อ-คะแนน'!$D53="พัก","",IF($AS$6="?",$AS$6,$AS$6)))))</f>
        <v/>
      </c>
      <c r="AT54" s="798" t="str">
        <f>IF('ชื่อ-คะแนน'!$C53="","",IF('ชื่อ-คะแนน'!$D53="ออก","",IF('ชื่อ-คะแนน'!$D53="ย้าย","",IF('ชื่อ-คะแนน'!$D53="พัก","",IF($AT$6="?",$AT$6,$AT$6)))))</f>
        <v/>
      </c>
      <c r="AU54" s="799"/>
      <c r="AV54" s="796" t="str">
        <f>IF('ชื่อ-คะแนน'!$C53="","",IF('ชื่อ-คะแนน'!$D53="ออก","",IF('ชื่อ-คะแนน'!$D53="ย้าย","",IF('ชื่อ-คะแนน'!$D53="พัก","",IF($AV$6="?",$AV$6,$AV$6)))))</f>
        <v/>
      </c>
      <c r="AW54" s="797" t="str">
        <f>IF('ชื่อ-คะแนน'!$C53="","",IF('ชื่อ-คะแนน'!$D53="ออก","",IF('ชื่อ-คะแนน'!$D53="ย้าย","",IF('ชื่อ-คะแนน'!$D53="พัก","",IF($AW$6="?",$AW$6,$AW$6)))))</f>
        <v/>
      </c>
      <c r="AX54" s="797" t="str">
        <f>IF('ชื่อ-คะแนน'!$C53="","",IF('ชื่อ-คะแนน'!$D53="ออก","",IF('ชื่อ-คะแนน'!$D53="ย้าย","",IF('ชื่อ-คะแนน'!$D53="พัก","",IF($AX$6="?",$AX$6,$AX$6)))))</f>
        <v/>
      </c>
      <c r="AY54" s="797" t="str">
        <f>IF('ชื่อ-คะแนน'!$C53="","",IF('ชื่อ-คะแนน'!$D53="ออก","",IF('ชื่อ-คะแนน'!$D53="ย้าย","",IF('ชื่อ-คะแนน'!$D53="พัก","",IF($AY$6="?",$AY$6,$AY$6)))))</f>
        <v/>
      </c>
      <c r="AZ54" s="798" t="str">
        <f>IF('ชื่อ-คะแนน'!$C53="","",IF('ชื่อ-คะแนน'!$D53="ออก","",IF('ชื่อ-คะแนน'!$D53="ย้าย","",IF('ชื่อ-คะแนน'!$D53="พัก","",IF($AZ$6="?",$AZ$6,$AZ$6)))))</f>
        <v/>
      </c>
      <c r="BA54" s="799"/>
      <c r="BB54" s="1419" t="str">
        <f>IF('ชื่อ-คะแนน'!$C53="","",IF('ชื่อ-คะแนน'!$D53="ออก","",IF('ชื่อ-คะแนน'!$D53="ย้าย","",IF('ชื่อ-คะแนน'!$D53="พัก","",IF($BB$6="?",$BB$6,$BB$6)))))</f>
        <v/>
      </c>
      <c r="BC54" s="1420" t="str">
        <f>IF('ชื่อ-คะแนน'!$C53="","",IF('ชื่อ-คะแนน'!$D53="ออก","",IF('ชื่อ-คะแนน'!$D53="ย้าย","",IF('ชื่อ-คะแนน'!$D53="พัก","",IF($BC$6="?",$BC$6,$BC$6)))))</f>
        <v/>
      </c>
      <c r="BD54" s="1420" t="str">
        <f>IF('ชื่อ-คะแนน'!$C53="","",IF('ชื่อ-คะแนน'!$D53="ออก","",IF('ชื่อ-คะแนน'!$D53="ย้าย","",IF('ชื่อ-คะแนน'!$D53="พัก","",IF($BD$6="?",$BD$6,$BD$6)))))</f>
        <v/>
      </c>
      <c r="BE54" s="1420" t="str">
        <f>IF('ชื่อ-คะแนน'!$C53="","",IF('ชื่อ-คะแนน'!$D53="ออก","",IF('ชื่อ-คะแนน'!$D53="ย้าย","",IF('ชื่อ-คะแนน'!$D53="พัก","",IF($BE$6="?",$BE$6,$BE$6)))))</f>
        <v/>
      </c>
      <c r="BF54" s="1421" t="str">
        <f>IF('ชื่อ-คะแนน'!$C53="","",IF('ชื่อ-คะแนน'!$D53="ออก","",IF('ชื่อ-คะแนน'!$D53="ย้าย","",IF('ชื่อ-คะแนน'!$D53="พัก","",IF($BF$6="?",$BF$6,$BF$6)))))</f>
        <v/>
      </c>
      <c r="BG54" s="799"/>
      <c r="BH54" s="800" t="str">
        <f>IF('ชื่อ-คะแนน'!$C53="","",IF('ชื่อ-คะแนน'!$D53="ออก","",IF('ชื่อ-คะแนน'!$D53="ย้าย","",IF('ชื่อ-คะแนน'!$D53="พัก","",IF($BH$6="?",$BH$6,$BH$6)))))</f>
        <v/>
      </c>
      <c r="BI54" s="801" t="str">
        <f>IF('ชื่อ-คะแนน'!$C53="","",IF('ชื่อ-คะแนน'!$D53="ออก","",IF('ชื่อ-คะแนน'!$D53="ย้าย","",IF('ชื่อ-คะแนน'!$D53="พัก","",IF($BI$6="?",$BI$6,$BI$6)))))</f>
        <v/>
      </c>
      <c r="BJ54" s="801" t="str">
        <f>IF('ชื่อ-คะแนน'!$C53="","",IF('ชื่อ-คะแนน'!$D53="ออก","",IF('ชื่อ-คะแนน'!$D53="ย้าย","",IF('ชื่อ-คะแนน'!$D53="พัก","",IF($BJ$6="?",$BJ$6,$BJ$6)))))</f>
        <v/>
      </c>
      <c r="BK54" s="801" t="str">
        <f>IF('ชื่อ-คะแนน'!$C53="","",IF('ชื่อ-คะแนน'!$D53="ออก","",IF('ชื่อ-คะแนน'!$D53="ย้าย","",IF('ชื่อ-คะแนน'!$D53="พัก","",IF($BK$6="?",$BK$6,$BK$6)))))</f>
        <v/>
      </c>
      <c r="BL54" s="802" t="str">
        <f>IF('ชื่อ-คะแนน'!$C53="","",IF('ชื่อ-คะแนน'!$D53="ออก","",IF('ชื่อ-คะแนน'!$D53="ย้าย","",IF('ชื่อ-คะแนน'!$D53="พัก","",IF($BL$6="?",$BL$6,$BL$6)))))</f>
        <v/>
      </c>
      <c r="BM54" s="799"/>
      <c r="BN54" s="796" t="str">
        <f>IF('ชื่อ-คะแนน'!$C53="","",IF('ชื่อ-คะแนน'!$D53="ออก","",IF('ชื่อ-คะแนน'!$D53="ย้าย","",IF('ชื่อ-คะแนน'!$D53="พัก","",IF($BN$6="?",$BN$6,$BN$6)))))</f>
        <v/>
      </c>
      <c r="BO54" s="797" t="str">
        <f>IF('ชื่อ-คะแนน'!$C53="","",IF('ชื่อ-คะแนน'!$D53="ออก","",IF('ชื่อ-คะแนน'!$D53="ย้าย","",IF('ชื่อ-คะแนน'!$D53="พัก","",IF($BO$6="?",$BO$6,$BO$6)))))</f>
        <v/>
      </c>
      <c r="BP54" s="797" t="str">
        <f>IF('ชื่อ-คะแนน'!$C53="","",IF('ชื่อ-คะแนน'!$D53="ออก","",IF('ชื่อ-คะแนน'!$D53="ย้าย","",IF('ชื่อ-คะแนน'!$D53="พัก","",IF($BP$6="?",$BP$6,$BP$6)))))</f>
        <v/>
      </c>
      <c r="BQ54" s="797" t="str">
        <f>IF('ชื่อ-คะแนน'!$C53="","",IF('ชื่อ-คะแนน'!$D53="ออก","",IF('ชื่อ-คะแนน'!$D53="ย้าย","",IF('ชื่อ-คะแนน'!$D53="พัก","",IF($BQ$6="?",$BQ$6,$BQ$6)))))</f>
        <v/>
      </c>
      <c r="BR54" s="798" t="str">
        <f>IF('ชื่อ-คะแนน'!$C53="","",IF('ชื่อ-คะแนน'!$D53="ออก","",IF('ชื่อ-คะแนน'!$D53="ย้าย","",IF('ชื่อ-คะแนน'!$D53="พัก","",IF($BR$6="?",$BR$6,$BR$6)))))</f>
        <v/>
      </c>
      <c r="BS54" s="799"/>
      <c r="BT54" s="796" t="str">
        <f>IF('ชื่อ-คะแนน'!$C53="","",IF('ชื่อ-คะแนน'!$D53="ออก","",IF('ชื่อ-คะแนน'!$D53="ย้าย","",IF('ชื่อ-คะแนน'!$D53="พัก","",IF($BT$6="?",$BT$6,$BT$6)))))</f>
        <v/>
      </c>
      <c r="BU54" s="797" t="str">
        <f>IF('ชื่อ-คะแนน'!$C53="","",IF('ชื่อ-คะแนน'!$D53="ออก","",IF('ชื่อ-คะแนน'!$D53="ย้าย","",IF('ชื่อ-คะแนน'!$D53="พัก","",IF($BU$6="?",$BU$6,$BU$6)))))</f>
        <v/>
      </c>
      <c r="BV54" s="797" t="str">
        <f>IF('ชื่อ-คะแนน'!$C53="","",IF('ชื่อ-คะแนน'!$D53="ออก","",IF('ชื่อ-คะแนน'!$D53="ย้าย","",IF('ชื่อ-คะแนน'!$D53="พัก","",IF($BV$6="?",$BV$6,$BV$6)))))</f>
        <v/>
      </c>
      <c r="BW54" s="797" t="str">
        <f>IF('ชื่อ-คะแนน'!$C53="","",IF('ชื่อ-คะแนน'!$D53="ออก","",IF('ชื่อ-คะแนน'!$D53="ย้าย","",IF('ชื่อ-คะแนน'!$D53="พัก","",IF($BW$6="?",$BW$6,$BW$6)))))</f>
        <v/>
      </c>
      <c r="BX54" s="798" t="str">
        <f>IF('ชื่อ-คะแนน'!$C53="","",IF('ชื่อ-คะแนน'!$D53="ออก","",IF('ชื่อ-คะแนน'!$D53="ย้าย","",IF('ชื่อ-คะแนน'!$D53="พัก","",IF($BX$6="?",$BX$6,$BX$6)))))</f>
        <v/>
      </c>
      <c r="BY54" s="799"/>
      <c r="BZ54" s="796" t="str">
        <f>IF('ชื่อ-คะแนน'!$C53="","",IF('ชื่อ-คะแนน'!$D53="ออก","",IF('ชื่อ-คะแนน'!$D53="ย้าย","",IF('ชื่อ-คะแนน'!$D53="พัก","",IF($BZ$6="?",$BZ$6,$BZ$6)))))</f>
        <v/>
      </c>
      <c r="CA54" s="797" t="str">
        <f>IF('ชื่อ-คะแนน'!$C53="","",IF('ชื่อ-คะแนน'!$D53="ออก","",IF('ชื่อ-คะแนน'!$D53="ย้าย","",IF('ชื่อ-คะแนน'!$D53="พัก","",IF($CA$6="?",$CA$6,$CA$6)))))</f>
        <v/>
      </c>
      <c r="CB54" s="797" t="str">
        <f>IF('ชื่อ-คะแนน'!$C53="","",IF('ชื่อ-คะแนน'!$D53="ออก","",IF('ชื่อ-คะแนน'!$D53="ย้าย","",IF('ชื่อ-คะแนน'!$D53="พัก","",IF($CB$6="?",$CB$6,$CB$6)))))</f>
        <v/>
      </c>
      <c r="CC54" s="797" t="str">
        <f>IF('ชื่อ-คะแนน'!$C53="","",IF('ชื่อ-คะแนน'!$D53="ออก","",IF('ชื่อ-คะแนน'!$D53="ย้าย","",IF('ชื่อ-คะแนน'!$D53="พัก","",IF($CC$6="?",$CC$6,$CC$6)))))</f>
        <v/>
      </c>
      <c r="CD54" s="798" t="str">
        <f>IF('ชื่อ-คะแนน'!$C53="","",IF('ชื่อ-คะแนน'!$D53="ออก","",IF('ชื่อ-คะแนน'!$D53="ย้าย","",IF('ชื่อ-คะแนน'!$D53="พัก","",IF($CD$6="?",$CD$6,$CD$6)))))</f>
        <v/>
      </c>
      <c r="CE54" s="799"/>
      <c r="CF54" s="796" t="str">
        <f>IF('ชื่อ-คะแนน'!$C53="","",IF('ชื่อ-คะแนน'!$D53="ออก","",IF('ชื่อ-คะแนน'!$D53="ย้าย","",IF('ชื่อ-คะแนน'!$D53="พัก","",IF($CF$6="?",$CF$6,$CF$6)))))</f>
        <v/>
      </c>
      <c r="CG54" s="797" t="str">
        <f>IF('ชื่อ-คะแนน'!$C53="","",IF('ชื่อ-คะแนน'!$D53="ออก","",IF('ชื่อ-คะแนน'!$D53="ย้าย","",IF('ชื่อ-คะแนน'!$D53="พัก","",IF($CG$6="?",$CG$6,$CG$6)))))</f>
        <v/>
      </c>
      <c r="CH54" s="797" t="str">
        <f>IF('ชื่อ-คะแนน'!$C53="","",IF('ชื่อ-คะแนน'!$D53="ออก","",IF('ชื่อ-คะแนน'!$D53="ย้าย","",IF('ชื่อ-คะแนน'!$D53="พัก","",IF($CH$6="?",$CH$6,$CH$6)))))</f>
        <v/>
      </c>
      <c r="CI54" s="797" t="str">
        <f>IF('ชื่อ-คะแนน'!$C53="","",IF('ชื่อ-คะแนน'!$D53="ออก","",IF('ชื่อ-คะแนน'!$D53="ย้าย","",IF('ชื่อ-คะแนน'!$D53="พัก","",IF($CI$6="?",$CI$6,$CI$6)))))</f>
        <v/>
      </c>
      <c r="CJ54" s="798" t="str">
        <f>IF('ชื่อ-คะแนน'!$C53="","",IF('ชื่อ-คะแนน'!$D53="ออก","",IF('ชื่อ-คะแนน'!$D53="ย้าย","",IF('ชื่อ-คะแนน'!$D53="พัก","",IF($CJ$6="?",$CJ$6,$CJ$6)))))</f>
        <v/>
      </c>
      <c r="CK54" s="799"/>
      <c r="CL54" s="796" t="str">
        <f>IF('ชื่อ-คะแนน'!$C53="","",IF('ชื่อ-คะแนน'!$D53="ออก","",IF('ชื่อ-คะแนน'!$D53="ย้าย","",IF('ชื่อ-คะแนน'!$D53="พัก","",IF($CL$6="?",$CL$6,$CL$6)))))</f>
        <v/>
      </c>
      <c r="CM54" s="797" t="str">
        <f>IF('ชื่อ-คะแนน'!$C53="","",IF('ชื่อ-คะแนน'!$D53="ออก","",IF('ชื่อ-คะแนน'!$D53="ย้าย","",IF('ชื่อ-คะแนน'!$D53="พัก","",IF($CM$6="?",$CM$6,$CM$6)))))</f>
        <v/>
      </c>
      <c r="CN54" s="797" t="str">
        <f>IF('ชื่อ-คะแนน'!$C53="","",IF('ชื่อ-คะแนน'!$D53="ออก","",IF('ชื่อ-คะแนน'!$D53="ย้าย","",IF('ชื่อ-คะแนน'!$D53="พัก","",IF($CN$6="?",$CN$6,$CN$6)))))</f>
        <v/>
      </c>
      <c r="CO54" s="797" t="str">
        <f>IF('ชื่อ-คะแนน'!$C53="","",IF('ชื่อ-คะแนน'!$D53="ออก","",IF('ชื่อ-คะแนน'!$D53="ย้าย","",IF('ชื่อ-คะแนน'!$D53="พัก","",IF($CO$6="?",$CO$6,$CO$6)))))</f>
        <v/>
      </c>
      <c r="CP54" s="798" t="str">
        <f>IF('ชื่อ-คะแนน'!$C53="","",IF('ชื่อ-คะแนน'!$D53="ออก","",IF('ชื่อ-คะแนน'!$D53="ย้าย","",IF('ชื่อ-คะแนน'!$D53="พัก","",IF($CP$6="?",$CP$6,$CP$6)))))</f>
        <v/>
      </c>
      <c r="CQ54" s="799"/>
      <c r="CR54" s="796" t="str">
        <f>IF('ชื่อ-คะแนน'!$C53="","",IF('ชื่อ-คะแนน'!$D53="ออก","",IF('ชื่อ-คะแนน'!$D53="ย้าย","",IF('ชื่อ-คะแนน'!$D53="พัก","",IF($CR$6="?",$CR$6,$CR$6)))))</f>
        <v/>
      </c>
      <c r="CS54" s="797" t="str">
        <f>IF('ชื่อ-คะแนน'!$C53="","",IF('ชื่อ-คะแนน'!$D53="ออก","",IF('ชื่อ-คะแนน'!$D53="ย้าย","",IF('ชื่อ-คะแนน'!$D53="พัก","",IF($CS$6="?",$CS$6,$CS$6)))))</f>
        <v/>
      </c>
      <c r="CT54" s="797" t="str">
        <f>IF('ชื่อ-คะแนน'!$C53="","",IF('ชื่อ-คะแนน'!$D53="ออก","",IF('ชื่อ-คะแนน'!$D53="ย้าย","",IF('ชื่อ-คะแนน'!$D53="พัก","",IF($CT$6="?",$CT$6,$CT$6)))))</f>
        <v/>
      </c>
      <c r="CU54" s="797" t="str">
        <f>IF('ชื่อ-คะแนน'!$C53="","",IF('ชื่อ-คะแนน'!$D53="ออก","",IF('ชื่อ-คะแนน'!$D53="ย้าย","",IF('ชื่อ-คะแนน'!$D53="พัก","",IF($CU$6="?",$CU$6,$CU$6)))))</f>
        <v/>
      </c>
      <c r="CV54" s="798" t="str">
        <f>IF('ชื่อ-คะแนน'!$C53="","",IF('ชื่อ-คะแนน'!$D53="ออก","",IF('ชื่อ-คะแนน'!$D53="ย้าย","",IF('ชื่อ-คะแนน'!$D53="พัก","",IF($CV$6="?",$CV$6,$CV$6)))))</f>
        <v/>
      </c>
      <c r="CW54" s="799"/>
      <c r="CX54" s="796" t="str">
        <f>IF('ชื่อ-คะแนน'!$C53="","",IF('ชื่อ-คะแนน'!$D53="ออก","",IF('ชื่อ-คะแนน'!$D53="ย้าย","",IF('ชื่อ-คะแนน'!$D53="พัก","",IF($CX$6="?",$CX$6,$CX$6)))))</f>
        <v/>
      </c>
      <c r="CY54" s="797" t="str">
        <f>IF('ชื่อ-คะแนน'!$C53="","",IF('ชื่อ-คะแนน'!$D53="ออก","",IF('ชื่อ-คะแนน'!$D53="ย้าย","",IF('ชื่อ-คะแนน'!$D53="พัก","",IF($CY$6="?",$CY$6,$CY$6)))))</f>
        <v/>
      </c>
      <c r="CZ54" s="797" t="str">
        <f>IF('ชื่อ-คะแนน'!$C53="","",IF('ชื่อ-คะแนน'!$D53="ออก","",IF('ชื่อ-คะแนน'!$D53="ย้าย","",IF('ชื่อ-คะแนน'!$D53="พัก","",IF($CZ$6="?",$CZ$6,$CZ$6)))))</f>
        <v/>
      </c>
      <c r="DA54" s="797" t="str">
        <f>IF('ชื่อ-คะแนน'!$C53="","",IF('ชื่อ-คะแนน'!$D53="ออก","",IF('ชื่อ-คะแนน'!$D53="ย้าย","",IF('ชื่อ-คะแนน'!$D53="พัก","",IF($DA$6="?",$DA$6,$DA$6)))))</f>
        <v/>
      </c>
      <c r="DB54" s="798" t="str">
        <f>IF('ชื่อ-คะแนน'!$C53="","",IF('ชื่อ-คะแนน'!$D53="ออก","",IF('ชื่อ-คะแนน'!$D53="ย้าย","",IF('ชื่อ-คะแนน'!$D53="พัก","",IF($DB$6="?",$DB$6,$DB$6)))))</f>
        <v/>
      </c>
      <c r="DC54" s="799"/>
      <c r="DD54" s="1419" t="str">
        <f>IF('ชื่อ-คะแนน'!$C53="","",IF('ชื่อ-คะแนน'!$D53="ออก","",IF('ชื่อ-คะแนน'!$D53="ย้าย","",IF('ชื่อ-คะแนน'!$D53="พัก","",IF($DD$6="?",$DD$6,$DD$6)))))</f>
        <v/>
      </c>
      <c r="DE54" s="1420" t="str">
        <f>IF('ชื่อ-คะแนน'!$C53="","",IF('ชื่อ-คะแนน'!$D53="ออก","",IF('ชื่อ-คะแนน'!$D53="ย้าย","",IF('ชื่อ-คะแนน'!$D53="พัก","",IF($DE$6="?",$DE$6,$DE$6)))))</f>
        <v/>
      </c>
      <c r="DF54" s="1420" t="str">
        <f>IF('ชื่อ-คะแนน'!$C53="","",IF('ชื่อ-คะแนน'!$D53="ออก","",IF('ชื่อ-คะแนน'!$D53="ย้าย","",IF('ชื่อ-คะแนน'!$D53="พัก","",IF($DF$6="?",$DF$6,$DF$6)))))</f>
        <v/>
      </c>
      <c r="DG54" s="1420" t="str">
        <f>IF('ชื่อ-คะแนน'!$C53="","",IF('ชื่อ-คะแนน'!$D53="ออก","",IF('ชื่อ-คะแนน'!$D53="ย้าย","",IF('ชื่อ-คะแนน'!$D53="พัก","",IF($DG$6="?",$DG$6,$DG$6)))))</f>
        <v/>
      </c>
      <c r="DH54" s="1421" t="str">
        <f>IF('ชื่อ-คะแนน'!$C53="","",IF('ชื่อ-คะแนน'!$D53="ออก","",IF('ชื่อ-คะแนน'!$D53="ย้าย","",IF('ชื่อ-คะแนน'!$D53="พัก","",IF($DH$6="?",$DH$6,$DH$6)))))</f>
        <v/>
      </c>
      <c r="DI54" s="799"/>
      <c r="DJ54" s="796" t="str">
        <f>IF('ชื่อ-คะแนน'!$C53="","",IF('ชื่อ-คะแนน'!$D53="ออก","",IF('ชื่อ-คะแนน'!$D53="ย้าย","",IF('ชื่อ-คะแนน'!$D53="พัก","",IF($DJ$6="?",$DJ$6,$DJ$6)))))</f>
        <v/>
      </c>
      <c r="DK54" s="797" t="str">
        <f>IF('ชื่อ-คะแนน'!$C53="","",IF('ชื่อ-คะแนน'!$D53="ออก","",IF('ชื่อ-คะแนน'!$D53="ย้าย","",IF('ชื่อ-คะแนน'!$D53="พัก","",IF($DK$6="?",$DK$6,$DK$6)))))</f>
        <v/>
      </c>
      <c r="DL54" s="797" t="str">
        <f>IF('ชื่อ-คะแนน'!$C53="","",IF('ชื่อ-คะแนน'!$D53="ออก","",IF('ชื่อ-คะแนน'!$D53="ย้าย","",IF('ชื่อ-คะแนน'!$D53="พัก","",IF($DL$6="?",$DL$6,$DL$6)))))</f>
        <v/>
      </c>
      <c r="DM54" s="797" t="str">
        <f>IF('ชื่อ-คะแนน'!$C53="","",IF('ชื่อ-คะแนน'!$D53="ออก","",IF('ชื่อ-คะแนน'!$D53="ย้าย","",IF('ชื่อ-คะแนน'!$D53="พัก","",IF($DM$6="?",$DM$6,$DM$6)))))</f>
        <v/>
      </c>
      <c r="DN54" s="798" t="str">
        <f>IF('ชื่อ-คะแนน'!$C53="","",IF('ชื่อ-คะแนน'!$D53="ออก","",IF('ชื่อ-คะแนน'!$D53="ย้าย","",IF('ชื่อ-คะแนน'!$D53="พัก","",IF($DN$6="?",$DN$6,$DN$6)))))</f>
        <v/>
      </c>
      <c r="DO54" s="799"/>
      <c r="DP54" s="800" t="str">
        <f>IF('ชื่อ-คะแนน'!$C53="","",IF('ชื่อ-คะแนน'!$D53="ออก","",IF('ชื่อ-คะแนน'!$D53="ย้าย","",IF('ชื่อ-คะแนน'!$D53="พัก","",IF($DP$6="?",$DP$6,$DP$6)))))</f>
        <v/>
      </c>
      <c r="DQ54" s="801" t="str">
        <f>IF('ชื่อ-คะแนน'!$C53="","",IF('ชื่อ-คะแนน'!$D53="ออก","",IF('ชื่อ-คะแนน'!$D53="ย้าย","",IF('ชื่อ-คะแนน'!$D53="พัก","",IF($DQ$6="?",$DQ$6,$DQ$6)))))</f>
        <v/>
      </c>
      <c r="DR54" s="801" t="str">
        <f>IF('ชื่อ-คะแนน'!$C53="","",IF('ชื่อ-คะแนน'!$D53="ออก","",IF('ชื่อ-คะแนน'!$D53="ย้าย","",IF('ชื่อ-คะแนน'!$D53="พัก","",IF($DR$6="?",$DR$6,$DR$6)))))</f>
        <v/>
      </c>
      <c r="DS54" s="801" t="str">
        <f>IF('ชื่อ-คะแนน'!$C53="","",IF('ชื่อ-คะแนน'!$D53="ออก","",IF('ชื่อ-คะแนน'!$D53="ย้าย","",IF('ชื่อ-คะแนน'!$D53="พัก","",IF($DS$6="?",$DS$6,$DS$6)))))</f>
        <v/>
      </c>
      <c r="DT54" s="802" t="str">
        <f>IF('ชื่อ-คะแนน'!$C53="","",IF('ชื่อ-คะแนน'!$D53="ออก","",IF('ชื่อ-คะแนน'!$D53="ย้าย","",IF('ชื่อ-คะแนน'!$D53="พัก","",IF($DT$6="?",$DT$6,$DT$6)))))</f>
        <v/>
      </c>
      <c r="DU54" s="799"/>
      <c r="DV54" s="796" t="str">
        <f>IF('ชื่อ-คะแนน'!$C53="","",IF('ชื่อ-คะแนน'!$D53="ออก","",IF('ชื่อ-คะแนน'!$D53="ย้าย","",IF('ชื่อ-คะแนน'!$D53="พัก","",IF($DV$6="?",$DV$6,$DV$6)))))</f>
        <v/>
      </c>
      <c r="DW54" s="797" t="str">
        <f>IF('ชื่อ-คะแนน'!$C53="","",IF('ชื่อ-คะแนน'!$D53="ออก","",IF('ชื่อ-คะแนน'!$D53="ย้าย","",IF('ชื่อ-คะแนน'!$D53="พัก","",IF($DW$6="?",$DW$6,$DW$6)))))</f>
        <v/>
      </c>
      <c r="DX54" s="797" t="str">
        <f>IF('ชื่อ-คะแนน'!$C53="","",IF('ชื่อ-คะแนน'!$D53="ออก","",IF('ชื่อ-คะแนน'!$D53="ย้าย","",IF('ชื่อ-คะแนน'!$D53="พัก","",IF($DX$6="?",$DX$6,$DX$6)))))</f>
        <v/>
      </c>
      <c r="DY54" s="797" t="str">
        <f>IF('ชื่อ-คะแนน'!$C53="","",IF('ชื่อ-คะแนน'!$D53="ออก","",IF('ชื่อ-คะแนน'!$D53="ย้าย","",IF('ชื่อ-คะแนน'!$D53="พัก","",IF($DY$6="?",$DY$6,$DY$6)))))</f>
        <v/>
      </c>
      <c r="DZ54" s="798" t="str">
        <f>IF('ชื่อ-คะแนน'!$C53="","",IF('ชื่อ-คะแนน'!$D53="ออก","",IF('ชื่อ-คะแนน'!$D53="ย้าย","",IF('ชื่อ-คะแนน'!$D53="พัก","",IF($DZ$6="?",$DZ$6,$DZ$6)))))</f>
        <v/>
      </c>
      <c r="EA54" s="799"/>
      <c r="EB54" s="796" t="str">
        <f>IF('ชื่อ-คะแนน'!$C53="","",IF('ชื่อ-คะแนน'!$D53="ออก","",IF('ชื่อ-คะแนน'!$D53="ย้าย","",IF('ชื่อ-คะแนน'!$D53="พัก","",IF($EB$6="?",$EB$6,$EB$6)))))</f>
        <v/>
      </c>
      <c r="EC54" s="797" t="str">
        <f>IF('ชื่อ-คะแนน'!$C53="","",IF('ชื่อ-คะแนน'!$D53="ออก","",IF('ชื่อ-คะแนน'!$D53="ย้าย","",IF('ชื่อ-คะแนน'!$D53="พัก","",IF($EC$6="?",$EC$6,$EC$6)))))</f>
        <v/>
      </c>
      <c r="ED54" s="797" t="str">
        <f>IF('ชื่อ-คะแนน'!$C53="","",IF('ชื่อ-คะแนน'!$D53="ออก","",IF('ชื่อ-คะแนน'!$D53="ย้าย","",IF('ชื่อ-คะแนน'!$D53="พัก","",IF($ED$6="?",$ED$6,$ED$6)))))</f>
        <v/>
      </c>
      <c r="EE54" s="797" t="str">
        <f>IF('ชื่อ-คะแนน'!$C53="","",IF('ชื่อ-คะแนน'!$D53="ออก","",IF('ชื่อ-คะแนน'!$D53="ย้าย","",IF('ชื่อ-คะแนน'!$D53="พัก","",IF($EE$6="?",$EE$6,$EE$6)))))</f>
        <v/>
      </c>
      <c r="EF54" s="798" t="str">
        <f>IF('ชื่อ-คะแนน'!$C53="","",IF('ชื่อ-คะแนน'!$D53="ออก","",IF('ชื่อ-คะแนน'!$D53="ย้าย","",IF('ชื่อ-คะแนน'!$D53="พัก","",IF($EF$6="?",$EF$6,$EF$6)))))</f>
        <v/>
      </c>
      <c r="EG54" s="803"/>
      <c r="EH54" s="804" t="str">
        <f>IF('ชื่อ-คะแนน'!C53="","",COUNTIF(E54:DZ54,"ป")+COUNTIF(E54:DZ54,"ล")+COUNTIF(E54:DZ54,"ข")+COUNTIF(E54:DZ54,"ร")+COUNTIF(E54:DZ54,"อ")+COUNTIF(E54:DZ54,"ก")+COUNTIF(E54:DZ54,"ฟ")+COUNTIF(E54:DZ54,"ด")+COUNTIF(E54:DZ54,"ย"))&amp;IF('ชื่อ-คะแนน'!C53="","","/")&amp;IF('ชื่อ-คะแนน'!C53="","",SUM($F$6:$DZ$6)-SUM(F54:DZ54))</f>
        <v/>
      </c>
      <c r="EI54" s="805" t="str">
        <f>IF('ชื่อ-คะแนน'!C53="","",COUNTIF(F54:EF54,"/")+SUM(F54:EF54))</f>
        <v/>
      </c>
      <c r="EJ54" s="758"/>
      <c r="EK54" s="778" t="str">
        <f>IF('ชื่อ-คะแนน'!C53="","",IF(EI54=0,"",IF(EI54&gt;$EI$3-$EI$4,"-",$EI$3-$EI$4-EI54)))</f>
        <v/>
      </c>
      <c r="EL54" s="760" t="str">
        <f>IF('ชื่อ-คะแนน'!C53="","",IF(EI54=0,"",(EI54/$EI$3)*100))</f>
        <v/>
      </c>
      <c r="EM54" s="792" t="str">
        <f t="shared" si="1"/>
        <v>-</v>
      </c>
      <c r="EN54" s="793" t="str">
        <f t="shared" si="2"/>
        <v>-</v>
      </c>
    </row>
    <row r="55" spans="1:144" s="141" customFormat="1" ht="18" customHeight="1" thickBot="1" x14ac:dyDescent="0.55000000000000004">
      <c r="A55" s="142" t="str">
        <f>'ชื่อ-คะแนน'!A54</f>
        <v/>
      </c>
      <c r="B55" s="822">
        <f>'ชื่อ-คะแนน'!B54</f>
        <v>0</v>
      </c>
      <c r="C55" s="1312">
        <f>'ชื่อ-คะแนน'!C54</f>
        <v>0</v>
      </c>
      <c r="D55" s="795" t="str">
        <f>'ชื่อ-คะแนน'!D54</f>
        <v/>
      </c>
      <c r="E55" s="781" t="str">
        <f>'ชื่อ-คะแนน'!E54</f>
        <v/>
      </c>
      <c r="F55" s="796" t="str">
        <f>IF('ชื่อ-คะแนน'!$C54="","",IF('ชื่อ-คะแนน'!$D54="ออก","",IF('ชื่อ-คะแนน'!$D54="ย้าย","",IF('ชื่อ-คะแนน'!$D54="พัก","",IF(F$6="?",F$6,F$6)))))</f>
        <v/>
      </c>
      <c r="G55" s="797" t="str">
        <f>IF('ชื่อ-คะแนน'!C54="","",IF('ชื่อ-คะแนน'!$D54="ออก","",IF('ชื่อ-คะแนน'!$D54="ย้าย","",IF('ชื่อ-คะแนน'!$D54="พัก","",IF(G$6="?",G$6,G$6)))))</f>
        <v/>
      </c>
      <c r="H55" s="797" t="str">
        <f>IF('ชื่อ-คะแนน'!C54="","",IF('ชื่อ-คะแนน'!$D54="ออก","",IF('ชื่อ-คะแนน'!$D54="ย้าย","",IF('ชื่อ-คะแนน'!$D54="พัก","",IF(H$6="?",H$6,H$6)))))</f>
        <v/>
      </c>
      <c r="I55" s="797" t="str">
        <f>IF('ชื่อ-คะแนน'!G54="","",IF('ชื่อ-คะแนน'!$D54="ออก","",IF('ชื่อ-คะแนน'!$D54="ย้าย","",IF('ชื่อ-คะแนน'!$D54="พัก","",IF(I$6="?",I$6,$I$6)))))</f>
        <v/>
      </c>
      <c r="J55" s="798" t="str">
        <f>IF('ชื่อ-คะแนน'!$C54="","",IF('ชื่อ-คะแนน'!$D54="ออก","",IF('ชื่อ-คะแนน'!$D54="ย้าย","",IF('ชื่อ-คะแนน'!$D54="พัก","",IF(J$6="?",J$6,J$6)))))</f>
        <v/>
      </c>
      <c r="K55" s="799"/>
      <c r="L55" s="796" t="str">
        <f>IF('ชื่อ-คะแนน'!$C54="","",IF('ชื่อ-คะแนน'!$D54="ออก","",IF('ชื่อ-คะแนน'!$D54="ย้าย","",IF('ชื่อ-คะแนน'!$D54="พัก","",IF(L$6="?",L$6,L$6)))))</f>
        <v/>
      </c>
      <c r="M55" s="797" t="str">
        <f>IF('ชื่อ-คะแนน'!$C54="","",IF('ชื่อ-คะแนน'!$D54="ออก","",IF('ชื่อ-คะแนน'!$D54="ย้าย","",IF('ชื่อ-คะแนน'!$D54="พัก","",IF(M$6="?",M$6,M$6)))))</f>
        <v/>
      </c>
      <c r="N55" s="797" t="str">
        <f>IF('ชื่อ-คะแนน'!$C54="","",IF('ชื่อ-คะแนน'!$D54="ออก","",IF('ชื่อ-คะแนน'!$D54="ย้าย","",IF('ชื่อ-คะแนน'!$D54="พัก","",IF(N$6="?",N$6,N$6)))))</f>
        <v/>
      </c>
      <c r="O55" s="797" t="str">
        <f>IF('ชื่อ-คะแนน'!$C54="","",IF('ชื่อ-คะแนน'!$D54="ออก","",IF('ชื่อ-คะแนน'!$D54="ย้าย","",IF('ชื่อ-คะแนน'!$D54="พัก","",IF(O$6="?",O$6,O$6)))))</f>
        <v/>
      </c>
      <c r="P55" s="798" t="str">
        <f>IF('ชื่อ-คะแนน'!$C54="","",IF('ชื่อ-คะแนน'!$D54="ออก","",IF('ชื่อ-คะแนน'!$D54="ย้าย","",IF('ชื่อ-คะแนน'!$D54="พัก","",IF(P$6="?",P$6,P$6)))))</f>
        <v/>
      </c>
      <c r="Q55" s="799"/>
      <c r="R55" s="796" t="str">
        <f>IF('ชื่อ-คะแนน'!$C54="","",IF('ชื่อ-คะแนน'!$D54="ออก","",IF('ชื่อ-คะแนน'!$D54="ย้าย","",IF('ชื่อ-คะแนน'!$D54="พัก","",IF(R$6="?",R$6,R$6)))))</f>
        <v/>
      </c>
      <c r="S55" s="797" t="str">
        <f>IF('ชื่อ-คะแนน'!$C54="","",IF('ชื่อ-คะแนน'!$D54="ออก","",IF('ชื่อ-คะแนน'!$D54="ย้าย","",IF('ชื่อ-คะแนน'!$D54="พัก","",IF(S$6="?",S$6,S$6)))))</f>
        <v/>
      </c>
      <c r="T55" s="797" t="str">
        <f>IF('ชื่อ-คะแนน'!$C54="","",IF('ชื่อ-คะแนน'!$D54="ออก","",IF('ชื่อ-คะแนน'!$D54="ย้าย","",IF('ชื่อ-คะแนน'!$D54="พัก","",IF(T$6="?",T$6,T$6)))))</f>
        <v/>
      </c>
      <c r="U55" s="797" t="str">
        <f>IF('ชื่อ-คะแนน'!$C54="","",IF('ชื่อ-คะแนน'!$D54="ออก","",IF('ชื่อ-คะแนน'!$D54="ย้าย","",IF('ชื่อ-คะแนน'!$D54="พัก","",IF(U$6="?",U$6,U$6)))))</f>
        <v/>
      </c>
      <c r="V55" s="798" t="str">
        <f>IF('ชื่อ-คะแนน'!$C54="","",IF('ชื่อ-คะแนน'!$D54="ออก","",IF('ชื่อ-คะแนน'!$D54="ย้าย","",IF('ชื่อ-คะแนน'!$D54="พัก","",IF(V$6="?",V$6,V$6)))))</f>
        <v/>
      </c>
      <c r="W55" s="799"/>
      <c r="X55" s="796" t="str">
        <f>IF('ชื่อ-คะแนน'!$C54="","",IF('ชื่อ-คะแนน'!$D54="ออก","",IF('ชื่อ-คะแนน'!$D54="ย้าย","",IF('ชื่อ-คะแนน'!$D54="พัก","",IF(X$6="?",X$6,X$6)))))</f>
        <v/>
      </c>
      <c r="Y55" s="797" t="str">
        <f>IF('ชื่อ-คะแนน'!$C54="","",IF('ชื่อ-คะแนน'!$D54="ออก","",IF('ชื่อ-คะแนน'!$D54="ย้าย","",IF('ชื่อ-คะแนน'!$D54="พัก","",IF(Y$6="?",Y$6,Y$6)))))</f>
        <v/>
      </c>
      <c r="Z55" s="797" t="str">
        <f>IF('ชื่อ-คะแนน'!$C54="","",IF('ชื่อ-คะแนน'!$D54="ออก","",IF('ชื่อ-คะแนน'!$D54="ย้าย","",IF('ชื่อ-คะแนน'!$D54="พัก","",IF(Z$6="?",Z$6,Z$6)))))</f>
        <v/>
      </c>
      <c r="AA55" s="797" t="str">
        <f>IF('ชื่อ-คะแนน'!$C54="","",IF('ชื่อ-คะแนน'!$D54="ออก","",IF('ชื่อ-คะแนน'!$D54="ย้าย","",IF('ชื่อ-คะแนน'!$D54="พัก","",IF(AA$6="?",AA$6,AA$6)))))</f>
        <v/>
      </c>
      <c r="AB55" s="798" t="str">
        <f>IF('ชื่อ-คะแนน'!$C54="","",IF('ชื่อ-คะแนน'!$D54="ออก","",IF('ชื่อ-คะแนน'!$D54="ย้าย","",IF('ชื่อ-คะแนน'!$D54="พัก","",IF(AB$6="?",AB$6,AB$6)))))</f>
        <v/>
      </c>
      <c r="AC55" s="799"/>
      <c r="AD55" s="796" t="str">
        <f>IF('ชื่อ-คะแนน'!$C54="","",IF('ชื่อ-คะแนน'!$D54="ออก","",IF('ชื่อ-คะแนน'!$D54="ย้าย","",IF('ชื่อ-คะแนน'!$D54="พัก","",IF(AD$6="?",AD$6,AD$6)))))</f>
        <v/>
      </c>
      <c r="AE55" s="797" t="str">
        <f>IF('ชื่อ-คะแนน'!$C54="","",IF('ชื่อ-คะแนน'!$D54="ออก","",IF('ชื่อ-คะแนน'!$D54="ย้าย","",IF('ชื่อ-คะแนน'!$D54="พัก","",IF(AE$6="?",AE$6,AE$6)))))</f>
        <v/>
      </c>
      <c r="AF55" s="797" t="str">
        <f>IF('ชื่อ-คะแนน'!$C54="","",IF('ชื่อ-คะแนน'!$D54="ออก","",IF('ชื่อ-คะแนน'!$D54="ย้าย","",IF('ชื่อ-คะแนน'!$D54="พัก","",IF(AF$6="?",AF$6,AF$6)))))</f>
        <v/>
      </c>
      <c r="AG55" s="797" t="str">
        <f>IF('ชื่อ-คะแนน'!$C54="","",IF('ชื่อ-คะแนน'!$D54="ออก","",IF('ชื่อ-คะแนน'!$D54="ย้าย","",IF('ชื่อ-คะแนน'!$D54="พัก","",IF($AG$6="?",$AG$6,$AG$6)))))</f>
        <v/>
      </c>
      <c r="AH55" s="798" t="str">
        <f>IF('ชื่อ-คะแนน'!$C54="","",IF('ชื่อ-คะแนน'!$D54="ออก","",IF('ชื่อ-คะแนน'!$D54="ย้าย","",IF('ชื่อ-คะแนน'!$D54="พัก","",IF($AH$6="?",$AH$6,$AH$6)))))</f>
        <v/>
      </c>
      <c r="AI55" s="799"/>
      <c r="AJ55" s="796" t="str">
        <f>IF('ชื่อ-คะแนน'!$C54="","",IF('ชื่อ-คะแนน'!$D54="ออก","",IF('ชื่อ-คะแนน'!$D54="ย้าย","",IF('ชื่อ-คะแนน'!$D54="พัก","",IF($AJ$6="?",$AJ$6,$AJ$6)))))</f>
        <v/>
      </c>
      <c r="AK55" s="797" t="str">
        <f>IF('ชื่อ-คะแนน'!$C54="","",IF('ชื่อ-คะแนน'!$D54="ออก","",IF('ชื่อ-คะแนน'!$D54="ย้าย","",IF('ชื่อ-คะแนน'!$D54="พัก","",IF($AK$6="?",$AK$6,$AK$6)))))</f>
        <v/>
      </c>
      <c r="AL55" s="797" t="str">
        <f>IF('ชื่อ-คะแนน'!$C54="","",IF('ชื่อ-คะแนน'!$D54="ออก","",IF('ชื่อ-คะแนน'!$D54="ย้าย","",IF('ชื่อ-คะแนน'!$D54="พัก","",IF($AL$6="?",$AL$6,$AL$6)))))</f>
        <v/>
      </c>
      <c r="AM55" s="797" t="str">
        <f>IF('ชื่อ-คะแนน'!$C54="","",IF('ชื่อ-คะแนน'!$D54="ออก","",IF('ชื่อ-คะแนน'!$D54="ย้าย","",IF('ชื่อ-คะแนน'!$D54="พัก","",IF($AM$6="?",$AM$6,$AM$6)))))</f>
        <v/>
      </c>
      <c r="AN55" s="798" t="str">
        <f>IF('ชื่อ-คะแนน'!$C54="","",IF('ชื่อ-คะแนน'!$D54="ออก","",IF('ชื่อ-คะแนน'!$D54="ย้าย","",IF('ชื่อ-คะแนน'!$D54="พัก","",IF($AN$6="?",$AN$6,$AN$6)))))</f>
        <v/>
      </c>
      <c r="AO55" s="799"/>
      <c r="AP55" s="796" t="str">
        <f>IF('ชื่อ-คะแนน'!$C54="","",IF('ชื่อ-คะแนน'!$D54="ออก","",IF('ชื่อ-คะแนน'!$D54="ย้าย","",IF('ชื่อ-คะแนน'!$D54="พัก","",IF($AP$6="?",$AP$6,$AP$6)))))</f>
        <v/>
      </c>
      <c r="AQ55" s="797" t="str">
        <f>IF('ชื่อ-คะแนน'!$C54="","",IF('ชื่อ-คะแนน'!$D54="ออก","",IF('ชื่อ-คะแนน'!$D54="ย้าย","",IF('ชื่อ-คะแนน'!$D54="พัก","",IF($AQ$6="?",$AQ$6,$AQ$6)))))</f>
        <v/>
      </c>
      <c r="AR55" s="797" t="str">
        <f>IF('ชื่อ-คะแนน'!$C54="","",IF('ชื่อ-คะแนน'!$D54="ออก","",IF('ชื่อ-คะแนน'!$D54="ย้าย","",IF('ชื่อ-คะแนน'!$D54="พัก","",IF($AR$6="?",$AR$6,$AR$6)))))</f>
        <v/>
      </c>
      <c r="AS55" s="797" t="str">
        <f>IF('ชื่อ-คะแนน'!$C54="","",IF('ชื่อ-คะแนน'!$D54="ออก","",IF('ชื่อ-คะแนน'!$D54="ย้าย","",IF('ชื่อ-คะแนน'!$D54="พัก","",IF($AS$6="?",$AS$6,$AS$6)))))</f>
        <v/>
      </c>
      <c r="AT55" s="798" t="str">
        <f>IF('ชื่อ-คะแนน'!$C54="","",IF('ชื่อ-คะแนน'!$D54="ออก","",IF('ชื่อ-คะแนน'!$D54="ย้าย","",IF('ชื่อ-คะแนน'!$D54="พัก","",IF($AT$6="?",$AT$6,$AT$6)))))</f>
        <v/>
      </c>
      <c r="AU55" s="799"/>
      <c r="AV55" s="796" t="str">
        <f>IF('ชื่อ-คะแนน'!$C54="","",IF('ชื่อ-คะแนน'!$D54="ออก","",IF('ชื่อ-คะแนน'!$D54="ย้าย","",IF('ชื่อ-คะแนน'!$D54="พัก","",IF($AV$6="?",$AV$6,$AV$6)))))</f>
        <v/>
      </c>
      <c r="AW55" s="797" t="str">
        <f>IF('ชื่อ-คะแนน'!$C54="","",IF('ชื่อ-คะแนน'!$D54="ออก","",IF('ชื่อ-คะแนน'!$D54="ย้าย","",IF('ชื่อ-คะแนน'!$D54="พัก","",IF($AW$6="?",$AW$6,$AW$6)))))</f>
        <v/>
      </c>
      <c r="AX55" s="797" t="str">
        <f>IF('ชื่อ-คะแนน'!$C54="","",IF('ชื่อ-คะแนน'!$D54="ออก","",IF('ชื่อ-คะแนน'!$D54="ย้าย","",IF('ชื่อ-คะแนน'!$D54="พัก","",IF($AX$6="?",$AX$6,$AX$6)))))</f>
        <v/>
      </c>
      <c r="AY55" s="797" t="str">
        <f>IF('ชื่อ-คะแนน'!$C54="","",IF('ชื่อ-คะแนน'!$D54="ออก","",IF('ชื่อ-คะแนน'!$D54="ย้าย","",IF('ชื่อ-คะแนน'!$D54="พัก","",IF($AY$6="?",$AY$6,$AY$6)))))</f>
        <v/>
      </c>
      <c r="AZ55" s="798" t="str">
        <f>IF('ชื่อ-คะแนน'!$C54="","",IF('ชื่อ-คะแนน'!$D54="ออก","",IF('ชื่อ-คะแนน'!$D54="ย้าย","",IF('ชื่อ-คะแนน'!$D54="พัก","",IF($AZ$6="?",$AZ$6,$AZ$6)))))</f>
        <v/>
      </c>
      <c r="BA55" s="799"/>
      <c r="BB55" s="1419" t="str">
        <f>IF('ชื่อ-คะแนน'!$C54="","",IF('ชื่อ-คะแนน'!$D54="ออก","",IF('ชื่อ-คะแนน'!$D54="ย้าย","",IF('ชื่อ-คะแนน'!$D54="พัก","",IF($BB$6="?",$BB$6,$BB$6)))))</f>
        <v/>
      </c>
      <c r="BC55" s="1420" t="str">
        <f>IF('ชื่อ-คะแนน'!$C54="","",IF('ชื่อ-คะแนน'!$D54="ออก","",IF('ชื่อ-คะแนน'!$D54="ย้าย","",IF('ชื่อ-คะแนน'!$D54="พัก","",IF($BC$6="?",$BC$6,$BC$6)))))</f>
        <v/>
      </c>
      <c r="BD55" s="1420" t="str">
        <f>IF('ชื่อ-คะแนน'!$C54="","",IF('ชื่อ-คะแนน'!$D54="ออก","",IF('ชื่อ-คะแนน'!$D54="ย้าย","",IF('ชื่อ-คะแนน'!$D54="พัก","",IF($BD$6="?",$BD$6,$BD$6)))))</f>
        <v/>
      </c>
      <c r="BE55" s="1420" t="str">
        <f>IF('ชื่อ-คะแนน'!$C54="","",IF('ชื่อ-คะแนน'!$D54="ออก","",IF('ชื่อ-คะแนน'!$D54="ย้าย","",IF('ชื่อ-คะแนน'!$D54="พัก","",IF($BE$6="?",$BE$6,$BE$6)))))</f>
        <v/>
      </c>
      <c r="BF55" s="1421" t="str">
        <f>IF('ชื่อ-คะแนน'!$C54="","",IF('ชื่อ-คะแนน'!$D54="ออก","",IF('ชื่อ-คะแนน'!$D54="ย้าย","",IF('ชื่อ-คะแนน'!$D54="พัก","",IF($BF$6="?",$BF$6,$BF$6)))))</f>
        <v/>
      </c>
      <c r="BG55" s="799"/>
      <c r="BH55" s="800" t="str">
        <f>IF('ชื่อ-คะแนน'!$C54="","",IF('ชื่อ-คะแนน'!$D54="ออก","",IF('ชื่อ-คะแนน'!$D54="ย้าย","",IF('ชื่อ-คะแนน'!$D54="พัก","",IF($BH$6="?",$BH$6,$BH$6)))))</f>
        <v/>
      </c>
      <c r="BI55" s="801" t="str">
        <f>IF('ชื่อ-คะแนน'!$C54="","",IF('ชื่อ-คะแนน'!$D54="ออก","",IF('ชื่อ-คะแนน'!$D54="ย้าย","",IF('ชื่อ-คะแนน'!$D54="พัก","",IF($BI$6="?",$BI$6,$BI$6)))))</f>
        <v/>
      </c>
      <c r="BJ55" s="801" t="str">
        <f>IF('ชื่อ-คะแนน'!$C54="","",IF('ชื่อ-คะแนน'!$D54="ออก","",IF('ชื่อ-คะแนน'!$D54="ย้าย","",IF('ชื่อ-คะแนน'!$D54="พัก","",IF($BJ$6="?",$BJ$6,$BJ$6)))))</f>
        <v/>
      </c>
      <c r="BK55" s="801" t="str">
        <f>IF('ชื่อ-คะแนน'!$C54="","",IF('ชื่อ-คะแนน'!$D54="ออก","",IF('ชื่อ-คะแนน'!$D54="ย้าย","",IF('ชื่อ-คะแนน'!$D54="พัก","",IF($BK$6="?",$BK$6,$BK$6)))))</f>
        <v/>
      </c>
      <c r="BL55" s="802" t="str">
        <f>IF('ชื่อ-คะแนน'!$C54="","",IF('ชื่อ-คะแนน'!$D54="ออก","",IF('ชื่อ-คะแนน'!$D54="ย้าย","",IF('ชื่อ-คะแนน'!$D54="พัก","",IF($BL$6="?",$BL$6,$BL$6)))))</f>
        <v/>
      </c>
      <c r="BM55" s="799"/>
      <c r="BN55" s="796" t="str">
        <f>IF('ชื่อ-คะแนน'!$C54="","",IF('ชื่อ-คะแนน'!$D54="ออก","",IF('ชื่อ-คะแนน'!$D54="ย้าย","",IF('ชื่อ-คะแนน'!$D54="พัก","",IF($BN$6="?",$BN$6,$BN$6)))))</f>
        <v/>
      </c>
      <c r="BO55" s="797" t="str">
        <f>IF('ชื่อ-คะแนน'!$C54="","",IF('ชื่อ-คะแนน'!$D54="ออก","",IF('ชื่อ-คะแนน'!$D54="ย้าย","",IF('ชื่อ-คะแนน'!$D54="พัก","",IF($BO$6="?",$BO$6,$BO$6)))))</f>
        <v/>
      </c>
      <c r="BP55" s="797" t="str">
        <f>IF('ชื่อ-คะแนน'!$C54="","",IF('ชื่อ-คะแนน'!$D54="ออก","",IF('ชื่อ-คะแนน'!$D54="ย้าย","",IF('ชื่อ-คะแนน'!$D54="พัก","",IF($BP$6="?",$BP$6,$BP$6)))))</f>
        <v/>
      </c>
      <c r="BQ55" s="797" t="str">
        <f>IF('ชื่อ-คะแนน'!$C54="","",IF('ชื่อ-คะแนน'!$D54="ออก","",IF('ชื่อ-คะแนน'!$D54="ย้าย","",IF('ชื่อ-คะแนน'!$D54="พัก","",IF($BQ$6="?",$BQ$6,$BQ$6)))))</f>
        <v/>
      </c>
      <c r="BR55" s="798" t="str">
        <f>IF('ชื่อ-คะแนน'!$C54="","",IF('ชื่อ-คะแนน'!$D54="ออก","",IF('ชื่อ-คะแนน'!$D54="ย้าย","",IF('ชื่อ-คะแนน'!$D54="พัก","",IF($BR$6="?",$BR$6,$BR$6)))))</f>
        <v/>
      </c>
      <c r="BS55" s="799"/>
      <c r="BT55" s="796" t="str">
        <f>IF('ชื่อ-คะแนน'!$C54="","",IF('ชื่อ-คะแนน'!$D54="ออก","",IF('ชื่อ-คะแนน'!$D54="ย้าย","",IF('ชื่อ-คะแนน'!$D54="พัก","",IF($BT$6="?",$BT$6,$BT$6)))))</f>
        <v/>
      </c>
      <c r="BU55" s="797" t="str">
        <f>IF('ชื่อ-คะแนน'!$C54="","",IF('ชื่อ-คะแนน'!$D54="ออก","",IF('ชื่อ-คะแนน'!$D54="ย้าย","",IF('ชื่อ-คะแนน'!$D54="พัก","",IF($BU$6="?",$BU$6,$BU$6)))))</f>
        <v/>
      </c>
      <c r="BV55" s="797" t="str">
        <f>IF('ชื่อ-คะแนน'!$C54="","",IF('ชื่อ-คะแนน'!$D54="ออก","",IF('ชื่อ-คะแนน'!$D54="ย้าย","",IF('ชื่อ-คะแนน'!$D54="พัก","",IF($BV$6="?",$BV$6,$BV$6)))))</f>
        <v/>
      </c>
      <c r="BW55" s="797" t="str">
        <f>IF('ชื่อ-คะแนน'!$C54="","",IF('ชื่อ-คะแนน'!$D54="ออก","",IF('ชื่อ-คะแนน'!$D54="ย้าย","",IF('ชื่อ-คะแนน'!$D54="พัก","",IF($BW$6="?",$BW$6,$BW$6)))))</f>
        <v/>
      </c>
      <c r="BX55" s="798" t="str">
        <f>IF('ชื่อ-คะแนน'!$C54="","",IF('ชื่อ-คะแนน'!$D54="ออก","",IF('ชื่อ-คะแนน'!$D54="ย้าย","",IF('ชื่อ-คะแนน'!$D54="พัก","",IF($BX$6="?",$BX$6,$BX$6)))))</f>
        <v/>
      </c>
      <c r="BY55" s="799"/>
      <c r="BZ55" s="796" t="str">
        <f>IF('ชื่อ-คะแนน'!$C54="","",IF('ชื่อ-คะแนน'!$D54="ออก","",IF('ชื่อ-คะแนน'!$D54="ย้าย","",IF('ชื่อ-คะแนน'!$D54="พัก","",IF($BZ$6="?",$BZ$6,$BZ$6)))))</f>
        <v/>
      </c>
      <c r="CA55" s="797" t="str">
        <f>IF('ชื่อ-คะแนน'!$C54="","",IF('ชื่อ-คะแนน'!$D54="ออก","",IF('ชื่อ-คะแนน'!$D54="ย้าย","",IF('ชื่อ-คะแนน'!$D54="พัก","",IF($CA$6="?",$CA$6,$CA$6)))))</f>
        <v/>
      </c>
      <c r="CB55" s="797" t="str">
        <f>IF('ชื่อ-คะแนน'!$C54="","",IF('ชื่อ-คะแนน'!$D54="ออก","",IF('ชื่อ-คะแนน'!$D54="ย้าย","",IF('ชื่อ-คะแนน'!$D54="พัก","",IF($CB$6="?",$CB$6,$CB$6)))))</f>
        <v/>
      </c>
      <c r="CC55" s="797" t="str">
        <f>IF('ชื่อ-คะแนน'!$C54="","",IF('ชื่อ-คะแนน'!$D54="ออก","",IF('ชื่อ-คะแนน'!$D54="ย้าย","",IF('ชื่อ-คะแนน'!$D54="พัก","",IF($CC$6="?",$CC$6,$CC$6)))))</f>
        <v/>
      </c>
      <c r="CD55" s="798" t="str">
        <f>IF('ชื่อ-คะแนน'!$C54="","",IF('ชื่อ-คะแนน'!$D54="ออก","",IF('ชื่อ-คะแนน'!$D54="ย้าย","",IF('ชื่อ-คะแนน'!$D54="พัก","",IF($CD$6="?",$CD$6,$CD$6)))))</f>
        <v/>
      </c>
      <c r="CE55" s="799"/>
      <c r="CF55" s="796" t="str">
        <f>IF('ชื่อ-คะแนน'!$C54="","",IF('ชื่อ-คะแนน'!$D54="ออก","",IF('ชื่อ-คะแนน'!$D54="ย้าย","",IF('ชื่อ-คะแนน'!$D54="พัก","",IF($CF$6="?",$CF$6,$CF$6)))))</f>
        <v/>
      </c>
      <c r="CG55" s="797" t="str">
        <f>IF('ชื่อ-คะแนน'!$C54="","",IF('ชื่อ-คะแนน'!$D54="ออก","",IF('ชื่อ-คะแนน'!$D54="ย้าย","",IF('ชื่อ-คะแนน'!$D54="พัก","",IF($CG$6="?",$CG$6,$CG$6)))))</f>
        <v/>
      </c>
      <c r="CH55" s="797" t="str">
        <f>IF('ชื่อ-คะแนน'!$C54="","",IF('ชื่อ-คะแนน'!$D54="ออก","",IF('ชื่อ-คะแนน'!$D54="ย้าย","",IF('ชื่อ-คะแนน'!$D54="พัก","",IF($CH$6="?",$CH$6,$CH$6)))))</f>
        <v/>
      </c>
      <c r="CI55" s="797" t="str">
        <f>IF('ชื่อ-คะแนน'!$C54="","",IF('ชื่อ-คะแนน'!$D54="ออก","",IF('ชื่อ-คะแนน'!$D54="ย้าย","",IF('ชื่อ-คะแนน'!$D54="พัก","",IF($CI$6="?",$CI$6,$CI$6)))))</f>
        <v/>
      </c>
      <c r="CJ55" s="798" t="str">
        <f>IF('ชื่อ-คะแนน'!$C54="","",IF('ชื่อ-คะแนน'!$D54="ออก","",IF('ชื่อ-คะแนน'!$D54="ย้าย","",IF('ชื่อ-คะแนน'!$D54="พัก","",IF($CJ$6="?",$CJ$6,$CJ$6)))))</f>
        <v/>
      </c>
      <c r="CK55" s="799"/>
      <c r="CL55" s="796" t="str">
        <f>IF('ชื่อ-คะแนน'!$C54="","",IF('ชื่อ-คะแนน'!$D54="ออก","",IF('ชื่อ-คะแนน'!$D54="ย้าย","",IF('ชื่อ-คะแนน'!$D54="พัก","",IF($CL$6="?",$CL$6,$CL$6)))))</f>
        <v/>
      </c>
      <c r="CM55" s="797" t="str">
        <f>IF('ชื่อ-คะแนน'!$C54="","",IF('ชื่อ-คะแนน'!$D54="ออก","",IF('ชื่อ-คะแนน'!$D54="ย้าย","",IF('ชื่อ-คะแนน'!$D54="พัก","",IF($CM$6="?",$CM$6,$CM$6)))))</f>
        <v/>
      </c>
      <c r="CN55" s="797" t="str">
        <f>IF('ชื่อ-คะแนน'!$C54="","",IF('ชื่อ-คะแนน'!$D54="ออก","",IF('ชื่อ-คะแนน'!$D54="ย้าย","",IF('ชื่อ-คะแนน'!$D54="พัก","",IF($CN$6="?",$CN$6,$CN$6)))))</f>
        <v/>
      </c>
      <c r="CO55" s="797" t="str">
        <f>IF('ชื่อ-คะแนน'!$C54="","",IF('ชื่อ-คะแนน'!$D54="ออก","",IF('ชื่อ-คะแนน'!$D54="ย้าย","",IF('ชื่อ-คะแนน'!$D54="พัก","",IF($CO$6="?",$CO$6,$CO$6)))))</f>
        <v/>
      </c>
      <c r="CP55" s="798" t="str">
        <f>IF('ชื่อ-คะแนน'!$C54="","",IF('ชื่อ-คะแนน'!$D54="ออก","",IF('ชื่อ-คะแนน'!$D54="ย้าย","",IF('ชื่อ-คะแนน'!$D54="พัก","",IF($CP$6="?",$CP$6,$CP$6)))))</f>
        <v/>
      </c>
      <c r="CQ55" s="799"/>
      <c r="CR55" s="796" t="str">
        <f>IF('ชื่อ-คะแนน'!$C54="","",IF('ชื่อ-คะแนน'!$D54="ออก","",IF('ชื่อ-คะแนน'!$D54="ย้าย","",IF('ชื่อ-คะแนน'!$D54="พัก","",IF($CR$6="?",$CR$6,$CR$6)))))</f>
        <v/>
      </c>
      <c r="CS55" s="797" t="str">
        <f>IF('ชื่อ-คะแนน'!$C54="","",IF('ชื่อ-คะแนน'!$D54="ออก","",IF('ชื่อ-คะแนน'!$D54="ย้าย","",IF('ชื่อ-คะแนน'!$D54="พัก","",IF($CS$6="?",$CS$6,$CS$6)))))</f>
        <v/>
      </c>
      <c r="CT55" s="797" t="str">
        <f>IF('ชื่อ-คะแนน'!$C54="","",IF('ชื่อ-คะแนน'!$D54="ออก","",IF('ชื่อ-คะแนน'!$D54="ย้าย","",IF('ชื่อ-คะแนน'!$D54="พัก","",IF($CT$6="?",$CT$6,$CT$6)))))</f>
        <v/>
      </c>
      <c r="CU55" s="797" t="str">
        <f>IF('ชื่อ-คะแนน'!$C54="","",IF('ชื่อ-คะแนน'!$D54="ออก","",IF('ชื่อ-คะแนน'!$D54="ย้าย","",IF('ชื่อ-คะแนน'!$D54="พัก","",IF($CU$6="?",$CU$6,$CU$6)))))</f>
        <v/>
      </c>
      <c r="CV55" s="798" t="str">
        <f>IF('ชื่อ-คะแนน'!$C54="","",IF('ชื่อ-คะแนน'!$D54="ออก","",IF('ชื่อ-คะแนน'!$D54="ย้าย","",IF('ชื่อ-คะแนน'!$D54="พัก","",IF($CV$6="?",$CV$6,$CV$6)))))</f>
        <v/>
      </c>
      <c r="CW55" s="799"/>
      <c r="CX55" s="796" t="str">
        <f>IF('ชื่อ-คะแนน'!$C54="","",IF('ชื่อ-คะแนน'!$D54="ออก","",IF('ชื่อ-คะแนน'!$D54="ย้าย","",IF('ชื่อ-คะแนน'!$D54="พัก","",IF($CX$6="?",$CX$6,$CX$6)))))</f>
        <v/>
      </c>
      <c r="CY55" s="797" t="str">
        <f>IF('ชื่อ-คะแนน'!$C54="","",IF('ชื่อ-คะแนน'!$D54="ออก","",IF('ชื่อ-คะแนน'!$D54="ย้าย","",IF('ชื่อ-คะแนน'!$D54="พัก","",IF($CY$6="?",$CY$6,$CY$6)))))</f>
        <v/>
      </c>
      <c r="CZ55" s="797" t="str">
        <f>IF('ชื่อ-คะแนน'!$C54="","",IF('ชื่อ-คะแนน'!$D54="ออก","",IF('ชื่อ-คะแนน'!$D54="ย้าย","",IF('ชื่อ-คะแนน'!$D54="พัก","",IF($CZ$6="?",$CZ$6,$CZ$6)))))</f>
        <v/>
      </c>
      <c r="DA55" s="797" t="str">
        <f>IF('ชื่อ-คะแนน'!$C54="","",IF('ชื่อ-คะแนน'!$D54="ออก","",IF('ชื่อ-คะแนน'!$D54="ย้าย","",IF('ชื่อ-คะแนน'!$D54="พัก","",IF($DA$6="?",$DA$6,$DA$6)))))</f>
        <v/>
      </c>
      <c r="DB55" s="798" t="str">
        <f>IF('ชื่อ-คะแนน'!$C54="","",IF('ชื่อ-คะแนน'!$D54="ออก","",IF('ชื่อ-คะแนน'!$D54="ย้าย","",IF('ชื่อ-คะแนน'!$D54="พัก","",IF($DB$6="?",$DB$6,$DB$6)))))</f>
        <v/>
      </c>
      <c r="DC55" s="799"/>
      <c r="DD55" s="1419" t="str">
        <f>IF('ชื่อ-คะแนน'!$C54="","",IF('ชื่อ-คะแนน'!$D54="ออก","",IF('ชื่อ-คะแนน'!$D54="ย้าย","",IF('ชื่อ-คะแนน'!$D54="พัก","",IF($DD$6="?",$DD$6,$DD$6)))))</f>
        <v/>
      </c>
      <c r="DE55" s="1420" t="str">
        <f>IF('ชื่อ-คะแนน'!$C54="","",IF('ชื่อ-คะแนน'!$D54="ออก","",IF('ชื่อ-คะแนน'!$D54="ย้าย","",IF('ชื่อ-คะแนน'!$D54="พัก","",IF($DE$6="?",$DE$6,$DE$6)))))</f>
        <v/>
      </c>
      <c r="DF55" s="1420" t="str">
        <f>IF('ชื่อ-คะแนน'!$C54="","",IF('ชื่อ-คะแนน'!$D54="ออก","",IF('ชื่อ-คะแนน'!$D54="ย้าย","",IF('ชื่อ-คะแนน'!$D54="พัก","",IF($DF$6="?",$DF$6,$DF$6)))))</f>
        <v/>
      </c>
      <c r="DG55" s="1420" t="str">
        <f>IF('ชื่อ-คะแนน'!$C54="","",IF('ชื่อ-คะแนน'!$D54="ออก","",IF('ชื่อ-คะแนน'!$D54="ย้าย","",IF('ชื่อ-คะแนน'!$D54="พัก","",IF($DG$6="?",$DG$6,$DG$6)))))</f>
        <v/>
      </c>
      <c r="DH55" s="1421" t="str">
        <f>IF('ชื่อ-คะแนน'!$C54="","",IF('ชื่อ-คะแนน'!$D54="ออก","",IF('ชื่อ-คะแนน'!$D54="ย้าย","",IF('ชื่อ-คะแนน'!$D54="พัก","",IF($DH$6="?",$DH$6,$DH$6)))))</f>
        <v/>
      </c>
      <c r="DI55" s="799"/>
      <c r="DJ55" s="796" t="str">
        <f>IF('ชื่อ-คะแนน'!$C54="","",IF('ชื่อ-คะแนน'!$D54="ออก","",IF('ชื่อ-คะแนน'!$D54="ย้าย","",IF('ชื่อ-คะแนน'!$D54="พัก","",IF($DJ$6="?",$DJ$6,$DJ$6)))))</f>
        <v/>
      </c>
      <c r="DK55" s="797" t="str">
        <f>IF('ชื่อ-คะแนน'!$C54="","",IF('ชื่อ-คะแนน'!$D54="ออก","",IF('ชื่อ-คะแนน'!$D54="ย้าย","",IF('ชื่อ-คะแนน'!$D54="พัก","",IF($DK$6="?",$DK$6,$DK$6)))))</f>
        <v/>
      </c>
      <c r="DL55" s="797" t="str">
        <f>IF('ชื่อ-คะแนน'!$C54="","",IF('ชื่อ-คะแนน'!$D54="ออก","",IF('ชื่อ-คะแนน'!$D54="ย้าย","",IF('ชื่อ-คะแนน'!$D54="พัก","",IF($DL$6="?",$DL$6,$DL$6)))))</f>
        <v/>
      </c>
      <c r="DM55" s="797" t="str">
        <f>IF('ชื่อ-คะแนน'!$C54="","",IF('ชื่อ-คะแนน'!$D54="ออก","",IF('ชื่อ-คะแนน'!$D54="ย้าย","",IF('ชื่อ-คะแนน'!$D54="พัก","",IF($DM$6="?",$DM$6,$DM$6)))))</f>
        <v/>
      </c>
      <c r="DN55" s="798" t="str">
        <f>IF('ชื่อ-คะแนน'!$C54="","",IF('ชื่อ-คะแนน'!$D54="ออก","",IF('ชื่อ-คะแนน'!$D54="ย้าย","",IF('ชื่อ-คะแนน'!$D54="พัก","",IF($DN$6="?",$DN$6,$DN$6)))))</f>
        <v/>
      </c>
      <c r="DO55" s="799"/>
      <c r="DP55" s="800" t="str">
        <f>IF('ชื่อ-คะแนน'!$C54="","",IF('ชื่อ-คะแนน'!$D54="ออก","",IF('ชื่อ-คะแนน'!$D54="ย้าย","",IF('ชื่อ-คะแนน'!$D54="พัก","",IF($DP$6="?",$DP$6,$DP$6)))))</f>
        <v/>
      </c>
      <c r="DQ55" s="801" t="str">
        <f>IF('ชื่อ-คะแนน'!$C54="","",IF('ชื่อ-คะแนน'!$D54="ออก","",IF('ชื่อ-คะแนน'!$D54="ย้าย","",IF('ชื่อ-คะแนน'!$D54="พัก","",IF($DQ$6="?",$DQ$6,$DQ$6)))))</f>
        <v/>
      </c>
      <c r="DR55" s="801" t="str">
        <f>IF('ชื่อ-คะแนน'!$C54="","",IF('ชื่อ-คะแนน'!$D54="ออก","",IF('ชื่อ-คะแนน'!$D54="ย้าย","",IF('ชื่อ-คะแนน'!$D54="พัก","",IF($DR$6="?",$DR$6,$DR$6)))))</f>
        <v/>
      </c>
      <c r="DS55" s="801" t="str">
        <f>IF('ชื่อ-คะแนน'!$C54="","",IF('ชื่อ-คะแนน'!$D54="ออก","",IF('ชื่อ-คะแนน'!$D54="ย้าย","",IF('ชื่อ-คะแนน'!$D54="พัก","",IF($DS$6="?",$DS$6,$DS$6)))))</f>
        <v/>
      </c>
      <c r="DT55" s="802" t="str">
        <f>IF('ชื่อ-คะแนน'!$C54="","",IF('ชื่อ-คะแนน'!$D54="ออก","",IF('ชื่อ-คะแนน'!$D54="ย้าย","",IF('ชื่อ-คะแนน'!$D54="พัก","",IF($DT$6="?",$DT$6,$DT$6)))))</f>
        <v/>
      </c>
      <c r="DU55" s="799"/>
      <c r="DV55" s="796" t="str">
        <f>IF('ชื่อ-คะแนน'!$C54="","",IF('ชื่อ-คะแนน'!$D54="ออก","",IF('ชื่อ-คะแนน'!$D54="ย้าย","",IF('ชื่อ-คะแนน'!$D54="พัก","",IF($DV$6="?",$DV$6,$DV$6)))))</f>
        <v/>
      </c>
      <c r="DW55" s="797" t="str">
        <f>IF('ชื่อ-คะแนน'!$C54="","",IF('ชื่อ-คะแนน'!$D54="ออก","",IF('ชื่อ-คะแนน'!$D54="ย้าย","",IF('ชื่อ-คะแนน'!$D54="พัก","",IF($DW$6="?",$DW$6,$DW$6)))))</f>
        <v/>
      </c>
      <c r="DX55" s="797" t="str">
        <f>IF('ชื่อ-คะแนน'!$C54="","",IF('ชื่อ-คะแนน'!$D54="ออก","",IF('ชื่อ-คะแนน'!$D54="ย้าย","",IF('ชื่อ-คะแนน'!$D54="พัก","",IF($DX$6="?",$DX$6,$DX$6)))))</f>
        <v/>
      </c>
      <c r="DY55" s="797" t="str">
        <f>IF('ชื่อ-คะแนน'!$C54="","",IF('ชื่อ-คะแนน'!$D54="ออก","",IF('ชื่อ-คะแนน'!$D54="ย้าย","",IF('ชื่อ-คะแนน'!$D54="พัก","",IF($DY$6="?",$DY$6,$DY$6)))))</f>
        <v/>
      </c>
      <c r="DZ55" s="798" t="str">
        <f>IF('ชื่อ-คะแนน'!$C54="","",IF('ชื่อ-คะแนน'!$D54="ออก","",IF('ชื่อ-คะแนน'!$D54="ย้าย","",IF('ชื่อ-คะแนน'!$D54="พัก","",IF($DZ$6="?",$DZ$6,$DZ$6)))))</f>
        <v/>
      </c>
      <c r="EA55" s="799"/>
      <c r="EB55" s="796" t="str">
        <f>IF('ชื่อ-คะแนน'!$C54="","",IF('ชื่อ-คะแนน'!$D54="ออก","",IF('ชื่อ-คะแนน'!$D54="ย้าย","",IF('ชื่อ-คะแนน'!$D54="พัก","",IF($EB$6="?",$EB$6,$EB$6)))))</f>
        <v/>
      </c>
      <c r="EC55" s="797" t="str">
        <f>IF('ชื่อ-คะแนน'!$C54="","",IF('ชื่อ-คะแนน'!$D54="ออก","",IF('ชื่อ-คะแนน'!$D54="ย้าย","",IF('ชื่อ-คะแนน'!$D54="พัก","",IF($EC$6="?",$EC$6,$EC$6)))))</f>
        <v/>
      </c>
      <c r="ED55" s="797" t="str">
        <f>IF('ชื่อ-คะแนน'!$C54="","",IF('ชื่อ-คะแนน'!$D54="ออก","",IF('ชื่อ-คะแนน'!$D54="ย้าย","",IF('ชื่อ-คะแนน'!$D54="พัก","",IF($ED$6="?",$ED$6,$ED$6)))))</f>
        <v/>
      </c>
      <c r="EE55" s="797" t="str">
        <f>IF('ชื่อ-คะแนน'!$C54="","",IF('ชื่อ-คะแนน'!$D54="ออก","",IF('ชื่อ-คะแนน'!$D54="ย้าย","",IF('ชื่อ-คะแนน'!$D54="พัก","",IF($EE$6="?",$EE$6,$EE$6)))))</f>
        <v/>
      </c>
      <c r="EF55" s="798" t="str">
        <f>IF('ชื่อ-คะแนน'!$C54="","",IF('ชื่อ-คะแนน'!$D54="ออก","",IF('ชื่อ-คะแนน'!$D54="ย้าย","",IF('ชื่อ-คะแนน'!$D54="พัก","",IF($EF$6="?",$EF$6,$EF$6)))))</f>
        <v/>
      </c>
      <c r="EG55" s="803"/>
      <c r="EH55" s="804" t="str">
        <f>IF('ชื่อ-คะแนน'!C54="","",COUNTIF(E55:DZ55,"ป")+COUNTIF(E55:DZ55,"ล")+COUNTIF(E55:DZ55,"ข")+COUNTIF(E55:DZ55,"ร")+COUNTIF(E55:DZ55,"อ")+COUNTIF(E55:DZ55,"ก")+COUNTIF(E55:DZ55,"ฟ")+COUNTIF(E55:DZ55,"ด")+COUNTIF(E55:DZ55,"ย"))&amp;IF('ชื่อ-คะแนน'!C54="","","/")&amp;IF('ชื่อ-คะแนน'!C54="","",SUM($F$6:$DZ$6)-SUM(F55:DZ55))</f>
        <v/>
      </c>
      <c r="EI55" s="805" t="str">
        <f>IF('ชื่อ-คะแนน'!C54="","",COUNTIF(F55:EF55,"/")+SUM(F55:EF55))</f>
        <v/>
      </c>
      <c r="EJ55" s="758"/>
      <c r="EK55" s="778" t="str">
        <f>IF('ชื่อ-คะแนน'!C54="","",IF(EI55=0,"",IF(EI55&gt;$EI$3-$EI$4,"-",$EI$3-$EI$4-EI55)))</f>
        <v/>
      </c>
      <c r="EL55" s="760" t="str">
        <f>IF('ชื่อ-คะแนน'!C54="","",IF(EI55=0,"",(EI55/$EI$3)*100))</f>
        <v/>
      </c>
      <c r="EM55" s="792" t="str">
        <f t="shared" si="1"/>
        <v>-</v>
      </c>
      <c r="EN55" s="793" t="str">
        <f t="shared" si="2"/>
        <v>-</v>
      </c>
    </row>
    <row r="56" spans="1:144" s="141" customFormat="1" ht="18" customHeight="1" thickBot="1" x14ac:dyDescent="0.55000000000000004">
      <c r="A56" s="165" t="str">
        <f>'ชื่อ-คะแนน'!A55</f>
        <v/>
      </c>
      <c r="B56" s="808">
        <f>'ชื่อ-คะแนน'!B55</f>
        <v>0</v>
      </c>
      <c r="C56" s="1313">
        <f>'ชื่อ-คะแนน'!C55</f>
        <v>0</v>
      </c>
      <c r="D56" s="829" t="str">
        <f>'ชื่อ-คะแนน'!D55</f>
        <v/>
      </c>
      <c r="E56" s="781" t="str">
        <f>'ชื่อ-คะแนน'!E55</f>
        <v/>
      </c>
      <c r="F56" s="810" t="str">
        <f>IF('ชื่อ-คะแนน'!$C55="","",IF('ชื่อ-คะแนน'!$D55="ออก","",IF('ชื่อ-คะแนน'!$D55="ย้าย","",IF('ชื่อ-คะแนน'!$D55="พัก","",IF(F$6="?",F$6,F$6)))))</f>
        <v/>
      </c>
      <c r="G56" s="811" t="str">
        <f>IF('ชื่อ-คะแนน'!C55="","",IF('ชื่อ-คะแนน'!$D55="ออก","",IF('ชื่อ-คะแนน'!$D55="ย้าย","",IF('ชื่อ-คะแนน'!$D55="พัก","",IF(G$6="?",G$6,G$6)))))</f>
        <v/>
      </c>
      <c r="H56" s="811" t="str">
        <f>IF('ชื่อ-คะแนน'!C55="","",IF('ชื่อ-คะแนน'!$D55="ออก","",IF('ชื่อ-คะแนน'!$D55="ย้าย","",IF('ชื่อ-คะแนน'!$D55="พัก","",IF(H$6="?",H$6,H$6)))))</f>
        <v/>
      </c>
      <c r="I56" s="811" t="str">
        <f>IF('ชื่อ-คะแนน'!G55="","",IF('ชื่อ-คะแนน'!$D55="ออก","",IF('ชื่อ-คะแนน'!$D55="ย้าย","",IF('ชื่อ-คะแนน'!$D55="พัก","",IF(I$6="?",I$6,$I$6)))))</f>
        <v/>
      </c>
      <c r="J56" s="812" t="str">
        <f>IF('ชื่อ-คะแนน'!$C55="","",IF('ชื่อ-คะแนน'!$D55="ออก","",IF('ชื่อ-คะแนน'!$D55="ย้าย","",IF('ชื่อ-คะแนน'!$D55="พัก","",IF(J$6="?",J$6,J$6)))))</f>
        <v/>
      </c>
      <c r="K56" s="813"/>
      <c r="L56" s="810" t="str">
        <f>IF('ชื่อ-คะแนน'!$C55="","",IF('ชื่อ-คะแนน'!$D55="ออก","",IF('ชื่อ-คะแนน'!$D55="ย้าย","",IF('ชื่อ-คะแนน'!$D55="พัก","",IF(L$6="?",L$6,L$6)))))</f>
        <v/>
      </c>
      <c r="M56" s="811" t="str">
        <f>IF('ชื่อ-คะแนน'!$C55="","",IF('ชื่อ-คะแนน'!$D55="ออก","",IF('ชื่อ-คะแนน'!$D55="ย้าย","",IF('ชื่อ-คะแนน'!$D55="พัก","",IF(M$6="?",M$6,M$6)))))</f>
        <v/>
      </c>
      <c r="N56" s="811" t="str">
        <f>IF('ชื่อ-คะแนน'!$C55="","",IF('ชื่อ-คะแนน'!$D55="ออก","",IF('ชื่อ-คะแนน'!$D55="ย้าย","",IF('ชื่อ-คะแนน'!$D55="พัก","",IF(N$6="?",N$6,N$6)))))</f>
        <v/>
      </c>
      <c r="O56" s="811" t="str">
        <f>IF('ชื่อ-คะแนน'!$C55="","",IF('ชื่อ-คะแนน'!$D55="ออก","",IF('ชื่อ-คะแนน'!$D55="ย้าย","",IF('ชื่อ-คะแนน'!$D55="พัก","",IF(O$6="?",O$6,O$6)))))</f>
        <v/>
      </c>
      <c r="P56" s="812" t="str">
        <f>IF('ชื่อ-คะแนน'!$C55="","",IF('ชื่อ-คะแนน'!$D55="ออก","",IF('ชื่อ-คะแนน'!$D55="ย้าย","",IF('ชื่อ-คะแนน'!$D55="พัก","",IF(P$6="?",P$6,P$6)))))</f>
        <v/>
      </c>
      <c r="Q56" s="813"/>
      <c r="R56" s="810" t="str">
        <f>IF('ชื่อ-คะแนน'!$C55="","",IF('ชื่อ-คะแนน'!$D55="ออก","",IF('ชื่อ-คะแนน'!$D55="ย้าย","",IF('ชื่อ-คะแนน'!$D55="พัก","",IF(R$6="?",R$6,R$6)))))</f>
        <v/>
      </c>
      <c r="S56" s="811" t="str">
        <f>IF('ชื่อ-คะแนน'!$C55="","",IF('ชื่อ-คะแนน'!$D55="ออก","",IF('ชื่อ-คะแนน'!$D55="ย้าย","",IF('ชื่อ-คะแนน'!$D55="พัก","",IF(S$6="?",S$6,S$6)))))</f>
        <v/>
      </c>
      <c r="T56" s="811" t="str">
        <f>IF('ชื่อ-คะแนน'!$C55="","",IF('ชื่อ-คะแนน'!$D55="ออก","",IF('ชื่อ-คะแนน'!$D55="ย้าย","",IF('ชื่อ-คะแนน'!$D55="พัก","",IF(T$6="?",T$6,T$6)))))</f>
        <v/>
      </c>
      <c r="U56" s="811" t="str">
        <f>IF('ชื่อ-คะแนน'!$C55="","",IF('ชื่อ-คะแนน'!$D55="ออก","",IF('ชื่อ-คะแนน'!$D55="ย้าย","",IF('ชื่อ-คะแนน'!$D55="พัก","",IF(U$6="?",U$6,U$6)))))</f>
        <v/>
      </c>
      <c r="V56" s="812" t="str">
        <f>IF('ชื่อ-คะแนน'!$C55="","",IF('ชื่อ-คะแนน'!$D55="ออก","",IF('ชื่อ-คะแนน'!$D55="ย้าย","",IF('ชื่อ-คะแนน'!$D55="พัก","",IF(V$6="?",V$6,V$6)))))</f>
        <v/>
      </c>
      <c r="W56" s="813"/>
      <c r="X56" s="810" t="str">
        <f>IF('ชื่อ-คะแนน'!$C55="","",IF('ชื่อ-คะแนน'!$D55="ออก","",IF('ชื่อ-คะแนน'!$D55="ย้าย","",IF('ชื่อ-คะแนน'!$D55="พัก","",IF(X$6="?",X$6,X$6)))))</f>
        <v/>
      </c>
      <c r="Y56" s="811" t="str">
        <f>IF('ชื่อ-คะแนน'!$C55="","",IF('ชื่อ-คะแนน'!$D55="ออก","",IF('ชื่อ-คะแนน'!$D55="ย้าย","",IF('ชื่อ-คะแนน'!$D55="พัก","",IF(Y$6="?",Y$6,Y$6)))))</f>
        <v/>
      </c>
      <c r="Z56" s="811" t="str">
        <f>IF('ชื่อ-คะแนน'!$C55="","",IF('ชื่อ-คะแนน'!$D55="ออก","",IF('ชื่อ-คะแนน'!$D55="ย้าย","",IF('ชื่อ-คะแนน'!$D55="พัก","",IF(Z$6="?",Z$6,Z$6)))))</f>
        <v/>
      </c>
      <c r="AA56" s="811" t="str">
        <f>IF('ชื่อ-คะแนน'!$C55="","",IF('ชื่อ-คะแนน'!$D55="ออก","",IF('ชื่อ-คะแนน'!$D55="ย้าย","",IF('ชื่อ-คะแนน'!$D55="พัก","",IF(AA$6="?",AA$6,AA$6)))))</f>
        <v/>
      </c>
      <c r="AB56" s="812" t="str">
        <f>IF('ชื่อ-คะแนน'!$C55="","",IF('ชื่อ-คะแนน'!$D55="ออก","",IF('ชื่อ-คะแนน'!$D55="ย้าย","",IF('ชื่อ-คะแนน'!$D55="พัก","",IF(AB$6="?",AB$6,AB$6)))))</f>
        <v/>
      </c>
      <c r="AC56" s="813"/>
      <c r="AD56" s="810" t="str">
        <f>IF('ชื่อ-คะแนน'!$C55="","",IF('ชื่อ-คะแนน'!$D55="ออก","",IF('ชื่อ-คะแนน'!$D55="ย้าย","",IF('ชื่อ-คะแนน'!$D55="พัก","",IF(AD$6="?",AD$6,AD$6)))))</f>
        <v/>
      </c>
      <c r="AE56" s="811" t="str">
        <f>IF('ชื่อ-คะแนน'!$C55="","",IF('ชื่อ-คะแนน'!$D55="ออก","",IF('ชื่อ-คะแนน'!$D55="ย้าย","",IF('ชื่อ-คะแนน'!$D55="พัก","",IF(AE$6="?",AE$6,AE$6)))))</f>
        <v/>
      </c>
      <c r="AF56" s="811" t="str">
        <f>IF('ชื่อ-คะแนน'!$C55="","",IF('ชื่อ-คะแนน'!$D55="ออก","",IF('ชื่อ-คะแนน'!$D55="ย้าย","",IF('ชื่อ-คะแนน'!$D55="พัก","",IF(AF$6="?",AF$6,AF$6)))))</f>
        <v/>
      </c>
      <c r="AG56" s="811" t="str">
        <f>IF('ชื่อ-คะแนน'!$C55="","",IF('ชื่อ-คะแนน'!$D55="ออก","",IF('ชื่อ-คะแนน'!$D55="ย้าย","",IF('ชื่อ-คะแนน'!$D55="พัก","",IF($AG$6="?",$AG$6,$AG$6)))))</f>
        <v/>
      </c>
      <c r="AH56" s="812" t="str">
        <f>IF('ชื่อ-คะแนน'!$C55="","",IF('ชื่อ-คะแนน'!$D55="ออก","",IF('ชื่อ-คะแนน'!$D55="ย้าย","",IF('ชื่อ-คะแนน'!$D55="พัก","",IF($AH$6="?",$AH$6,$AH$6)))))</f>
        <v/>
      </c>
      <c r="AI56" s="813"/>
      <c r="AJ56" s="810" t="str">
        <f>IF('ชื่อ-คะแนน'!$C55="","",IF('ชื่อ-คะแนน'!$D55="ออก","",IF('ชื่อ-คะแนน'!$D55="ย้าย","",IF('ชื่อ-คะแนน'!$D55="พัก","",IF($AJ$6="?",$AJ$6,$AJ$6)))))</f>
        <v/>
      </c>
      <c r="AK56" s="811" t="str">
        <f>IF('ชื่อ-คะแนน'!$C55="","",IF('ชื่อ-คะแนน'!$D55="ออก","",IF('ชื่อ-คะแนน'!$D55="ย้าย","",IF('ชื่อ-คะแนน'!$D55="พัก","",IF($AK$6="?",$AK$6,$AK$6)))))</f>
        <v/>
      </c>
      <c r="AL56" s="811" t="str">
        <f>IF('ชื่อ-คะแนน'!$C55="","",IF('ชื่อ-คะแนน'!$D55="ออก","",IF('ชื่อ-คะแนน'!$D55="ย้าย","",IF('ชื่อ-คะแนน'!$D55="พัก","",IF($AL$6="?",$AL$6,$AL$6)))))</f>
        <v/>
      </c>
      <c r="AM56" s="811" t="str">
        <f>IF('ชื่อ-คะแนน'!$C55="","",IF('ชื่อ-คะแนน'!$D55="ออก","",IF('ชื่อ-คะแนน'!$D55="ย้าย","",IF('ชื่อ-คะแนน'!$D55="พัก","",IF($AM$6="?",$AM$6,$AM$6)))))</f>
        <v/>
      </c>
      <c r="AN56" s="812" t="str">
        <f>IF('ชื่อ-คะแนน'!$C55="","",IF('ชื่อ-คะแนน'!$D55="ออก","",IF('ชื่อ-คะแนน'!$D55="ย้าย","",IF('ชื่อ-คะแนน'!$D55="พัก","",IF($AN$6="?",$AN$6,$AN$6)))))</f>
        <v/>
      </c>
      <c r="AO56" s="813"/>
      <c r="AP56" s="810" t="str">
        <f>IF('ชื่อ-คะแนน'!$C55="","",IF('ชื่อ-คะแนน'!$D55="ออก","",IF('ชื่อ-คะแนน'!$D55="ย้าย","",IF('ชื่อ-คะแนน'!$D55="พัก","",IF($AP$6="?",$AP$6,$AP$6)))))</f>
        <v/>
      </c>
      <c r="AQ56" s="811" t="str">
        <f>IF('ชื่อ-คะแนน'!$C55="","",IF('ชื่อ-คะแนน'!$D55="ออก","",IF('ชื่อ-คะแนน'!$D55="ย้าย","",IF('ชื่อ-คะแนน'!$D55="พัก","",IF($AQ$6="?",$AQ$6,$AQ$6)))))</f>
        <v/>
      </c>
      <c r="AR56" s="811" t="str">
        <f>IF('ชื่อ-คะแนน'!$C55="","",IF('ชื่อ-คะแนน'!$D55="ออก","",IF('ชื่อ-คะแนน'!$D55="ย้าย","",IF('ชื่อ-คะแนน'!$D55="พัก","",IF($AR$6="?",$AR$6,$AR$6)))))</f>
        <v/>
      </c>
      <c r="AS56" s="811" t="str">
        <f>IF('ชื่อ-คะแนน'!$C55="","",IF('ชื่อ-คะแนน'!$D55="ออก","",IF('ชื่อ-คะแนน'!$D55="ย้าย","",IF('ชื่อ-คะแนน'!$D55="พัก","",IF($AS$6="?",$AS$6,$AS$6)))))</f>
        <v/>
      </c>
      <c r="AT56" s="812" t="str">
        <f>IF('ชื่อ-คะแนน'!$C55="","",IF('ชื่อ-คะแนน'!$D55="ออก","",IF('ชื่อ-คะแนน'!$D55="ย้าย","",IF('ชื่อ-คะแนน'!$D55="พัก","",IF($AT$6="?",$AT$6,$AT$6)))))</f>
        <v/>
      </c>
      <c r="AU56" s="813"/>
      <c r="AV56" s="810" t="str">
        <f>IF('ชื่อ-คะแนน'!$C55="","",IF('ชื่อ-คะแนน'!$D55="ออก","",IF('ชื่อ-คะแนน'!$D55="ย้าย","",IF('ชื่อ-คะแนน'!$D55="พัก","",IF($AV$6="?",$AV$6,$AV$6)))))</f>
        <v/>
      </c>
      <c r="AW56" s="811" t="str">
        <f>IF('ชื่อ-คะแนน'!$C55="","",IF('ชื่อ-คะแนน'!$D55="ออก","",IF('ชื่อ-คะแนน'!$D55="ย้าย","",IF('ชื่อ-คะแนน'!$D55="พัก","",IF($AW$6="?",$AW$6,$AW$6)))))</f>
        <v/>
      </c>
      <c r="AX56" s="811" t="str">
        <f>IF('ชื่อ-คะแนน'!$C55="","",IF('ชื่อ-คะแนน'!$D55="ออก","",IF('ชื่อ-คะแนน'!$D55="ย้าย","",IF('ชื่อ-คะแนน'!$D55="พัก","",IF($AX$6="?",$AX$6,$AX$6)))))</f>
        <v/>
      </c>
      <c r="AY56" s="811" t="str">
        <f>IF('ชื่อ-คะแนน'!$C55="","",IF('ชื่อ-คะแนน'!$D55="ออก","",IF('ชื่อ-คะแนน'!$D55="ย้าย","",IF('ชื่อ-คะแนน'!$D55="พัก","",IF($AY$6="?",$AY$6,$AY$6)))))</f>
        <v/>
      </c>
      <c r="AZ56" s="812" t="str">
        <f>IF('ชื่อ-คะแนน'!$C55="","",IF('ชื่อ-คะแนน'!$D55="ออก","",IF('ชื่อ-คะแนน'!$D55="ย้าย","",IF('ชื่อ-คะแนน'!$D55="พัก","",IF($AZ$6="?",$AZ$6,$AZ$6)))))</f>
        <v/>
      </c>
      <c r="BA56" s="813"/>
      <c r="BB56" s="1422" t="str">
        <f>IF('ชื่อ-คะแนน'!$C55="","",IF('ชื่อ-คะแนน'!$D55="ออก","",IF('ชื่อ-คะแนน'!$D55="ย้าย","",IF('ชื่อ-คะแนน'!$D55="พัก","",IF($BB$6="?",$BB$6,$BB$6)))))</f>
        <v/>
      </c>
      <c r="BC56" s="1423" t="str">
        <f>IF('ชื่อ-คะแนน'!$C55="","",IF('ชื่อ-คะแนน'!$D55="ออก","",IF('ชื่อ-คะแนน'!$D55="ย้าย","",IF('ชื่อ-คะแนน'!$D55="พัก","",IF($BC$6="?",$BC$6,$BC$6)))))</f>
        <v/>
      </c>
      <c r="BD56" s="1423" t="str">
        <f>IF('ชื่อ-คะแนน'!$C55="","",IF('ชื่อ-คะแนน'!$D55="ออก","",IF('ชื่อ-คะแนน'!$D55="ย้าย","",IF('ชื่อ-คะแนน'!$D55="พัก","",IF($BD$6="?",$BD$6,$BD$6)))))</f>
        <v/>
      </c>
      <c r="BE56" s="1423" t="str">
        <f>IF('ชื่อ-คะแนน'!$C55="","",IF('ชื่อ-คะแนน'!$D55="ออก","",IF('ชื่อ-คะแนน'!$D55="ย้าย","",IF('ชื่อ-คะแนน'!$D55="พัก","",IF($BE$6="?",$BE$6,$BE$6)))))</f>
        <v/>
      </c>
      <c r="BF56" s="1424" t="str">
        <f>IF('ชื่อ-คะแนน'!$C55="","",IF('ชื่อ-คะแนน'!$D55="ออก","",IF('ชื่อ-คะแนน'!$D55="ย้าย","",IF('ชื่อ-คะแนน'!$D55="พัก","",IF($BF$6="?",$BF$6,$BF$6)))))</f>
        <v/>
      </c>
      <c r="BG56" s="813"/>
      <c r="BH56" s="814" t="str">
        <f>IF('ชื่อ-คะแนน'!$C55="","",IF('ชื่อ-คะแนน'!$D55="ออก","",IF('ชื่อ-คะแนน'!$D55="ย้าย","",IF('ชื่อ-คะแนน'!$D55="พัก","",IF($BH$6="?",$BH$6,$BH$6)))))</f>
        <v/>
      </c>
      <c r="BI56" s="815" t="str">
        <f>IF('ชื่อ-คะแนน'!$C55="","",IF('ชื่อ-คะแนน'!$D55="ออก","",IF('ชื่อ-คะแนน'!$D55="ย้าย","",IF('ชื่อ-คะแนน'!$D55="พัก","",IF($BI$6="?",$BI$6,$BI$6)))))</f>
        <v/>
      </c>
      <c r="BJ56" s="815" t="str">
        <f>IF('ชื่อ-คะแนน'!$C55="","",IF('ชื่อ-คะแนน'!$D55="ออก","",IF('ชื่อ-คะแนน'!$D55="ย้าย","",IF('ชื่อ-คะแนน'!$D55="พัก","",IF($BJ$6="?",$BJ$6,$BJ$6)))))</f>
        <v/>
      </c>
      <c r="BK56" s="815" t="str">
        <f>IF('ชื่อ-คะแนน'!$C55="","",IF('ชื่อ-คะแนน'!$D55="ออก","",IF('ชื่อ-คะแนน'!$D55="ย้าย","",IF('ชื่อ-คะแนน'!$D55="พัก","",IF($BK$6="?",$BK$6,$BK$6)))))</f>
        <v/>
      </c>
      <c r="BL56" s="816" t="str">
        <f>IF('ชื่อ-คะแนน'!$C55="","",IF('ชื่อ-คะแนน'!$D55="ออก","",IF('ชื่อ-คะแนน'!$D55="ย้าย","",IF('ชื่อ-คะแนน'!$D55="พัก","",IF($BL$6="?",$BL$6,$BL$6)))))</f>
        <v/>
      </c>
      <c r="BM56" s="813"/>
      <c r="BN56" s="810" t="str">
        <f>IF('ชื่อ-คะแนน'!$C55="","",IF('ชื่อ-คะแนน'!$D55="ออก","",IF('ชื่อ-คะแนน'!$D55="ย้าย","",IF('ชื่อ-คะแนน'!$D55="พัก","",IF($BN$6="?",$BN$6,$BN$6)))))</f>
        <v/>
      </c>
      <c r="BO56" s="811" t="str">
        <f>IF('ชื่อ-คะแนน'!$C55="","",IF('ชื่อ-คะแนน'!$D55="ออก","",IF('ชื่อ-คะแนน'!$D55="ย้าย","",IF('ชื่อ-คะแนน'!$D55="พัก","",IF($BO$6="?",$BO$6,$BO$6)))))</f>
        <v/>
      </c>
      <c r="BP56" s="811" t="str">
        <f>IF('ชื่อ-คะแนน'!$C55="","",IF('ชื่อ-คะแนน'!$D55="ออก","",IF('ชื่อ-คะแนน'!$D55="ย้าย","",IF('ชื่อ-คะแนน'!$D55="พัก","",IF($BP$6="?",$BP$6,$BP$6)))))</f>
        <v/>
      </c>
      <c r="BQ56" s="811" t="str">
        <f>IF('ชื่อ-คะแนน'!$C55="","",IF('ชื่อ-คะแนน'!$D55="ออก","",IF('ชื่อ-คะแนน'!$D55="ย้าย","",IF('ชื่อ-คะแนน'!$D55="พัก","",IF($BQ$6="?",$BQ$6,$BQ$6)))))</f>
        <v/>
      </c>
      <c r="BR56" s="812" t="str">
        <f>IF('ชื่อ-คะแนน'!$C55="","",IF('ชื่อ-คะแนน'!$D55="ออก","",IF('ชื่อ-คะแนน'!$D55="ย้าย","",IF('ชื่อ-คะแนน'!$D55="พัก","",IF($BR$6="?",$BR$6,$BR$6)))))</f>
        <v/>
      </c>
      <c r="BS56" s="813"/>
      <c r="BT56" s="810" t="str">
        <f>IF('ชื่อ-คะแนน'!$C55="","",IF('ชื่อ-คะแนน'!$D55="ออก","",IF('ชื่อ-คะแนน'!$D55="ย้าย","",IF('ชื่อ-คะแนน'!$D55="พัก","",IF($BT$6="?",$BT$6,$BT$6)))))</f>
        <v/>
      </c>
      <c r="BU56" s="811" t="str">
        <f>IF('ชื่อ-คะแนน'!$C55="","",IF('ชื่อ-คะแนน'!$D55="ออก","",IF('ชื่อ-คะแนน'!$D55="ย้าย","",IF('ชื่อ-คะแนน'!$D55="พัก","",IF($BU$6="?",$BU$6,$BU$6)))))</f>
        <v/>
      </c>
      <c r="BV56" s="811" t="str">
        <f>IF('ชื่อ-คะแนน'!$C55="","",IF('ชื่อ-คะแนน'!$D55="ออก","",IF('ชื่อ-คะแนน'!$D55="ย้าย","",IF('ชื่อ-คะแนน'!$D55="พัก","",IF($BV$6="?",$BV$6,$BV$6)))))</f>
        <v/>
      </c>
      <c r="BW56" s="811" t="str">
        <f>IF('ชื่อ-คะแนน'!$C55="","",IF('ชื่อ-คะแนน'!$D55="ออก","",IF('ชื่อ-คะแนน'!$D55="ย้าย","",IF('ชื่อ-คะแนน'!$D55="พัก","",IF($BW$6="?",$BW$6,$BW$6)))))</f>
        <v/>
      </c>
      <c r="BX56" s="812" t="str">
        <f>IF('ชื่อ-คะแนน'!$C55="","",IF('ชื่อ-คะแนน'!$D55="ออก","",IF('ชื่อ-คะแนน'!$D55="ย้าย","",IF('ชื่อ-คะแนน'!$D55="พัก","",IF($BX$6="?",$BX$6,$BX$6)))))</f>
        <v/>
      </c>
      <c r="BY56" s="813"/>
      <c r="BZ56" s="810" t="str">
        <f>IF('ชื่อ-คะแนน'!$C55="","",IF('ชื่อ-คะแนน'!$D55="ออก","",IF('ชื่อ-คะแนน'!$D55="ย้าย","",IF('ชื่อ-คะแนน'!$D55="พัก","",IF($BZ$6="?",$BZ$6,$BZ$6)))))</f>
        <v/>
      </c>
      <c r="CA56" s="811" t="str">
        <f>IF('ชื่อ-คะแนน'!$C55="","",IF('ชื่อ-คะแนน'!$D55="ออก","",IF('ชื่อ-คะแนน'!$D55="ย้าย","",IF('ชื่อ-คะแนน'!$D55="พัก","",IF($CA$6="?",$CA$6,$CA$6)))))</f>
        <v/>
      </c>
      <c r="CB56" s="811" t="str">
        <f>IF('ชื่อ-คะแนน'!$C55="","",IF('ชื่อ-คะแนน'!$D55="ออก","",IF('ชื่อ-คะแนน'!$D55="ย้าย","",IF('ชื่อ-คะแนน'!$D55="พัก","",IF($CB$6="?",$CB$6,$CB$6)))))</f>
        <v/>
      </c>
      <c r="CC56" s="811" t="str">
        <f>IF('ชื่อ-คะแนน'!$C55="","",IF('ชื่อ-คะแนน'!$D55="ออก","",IF('ชื่อ-คะแนน'!$D55="ย้าย","",IF('ชื่อ-คะแนน'!$D55="พัก","",IF($CC$6="?",$CC$6,$CC$6)))))</f>
        <v/>
      </c>
      <c r="CD56" s="812" t="str">
        <f>IF('ชื่อ-คะแนน'!$C55="","",IF('ชื่อ-คะแนน'!$D55="ออก","",IF('ชื่อ-คะแนน'!$D55="ย้าย","",IF('ชื่อ-คะแนน'!$D55="พัก","",IF($CD$6="?",$CD$6,$CD$6)))))</f>
        <v/>
      </c>
      <c r="CE56" s="813"/>
      <c r="CF56" s="810" t="str">
        <f>IF('ชื่อ-คะแนน'!$C55="","",IF('ชื่อ-คะแนน'!$D55="ออก","",IF('ชื่อ-คะแนน'!$D55="ย้าย","",IF('ชื่อ-คะแนน'!$D55="พัก","",IF($CF$6="?",$CF$6,$CF$6)))))</f>
        <v/>
      </c>
      <c r="CG56" s="811" t="str">
        <f>IF('ชื่อ-คะแนน'!$C55="","",IF('ชื่อ-คะแนน'!$D55="ออก","",IF('ชื่อ-คะแนน'!$D55="ย้าย","",IF('ชื่อ-คะแนน'!$D55="พัก","",IF($CG$6="?",$CG$6,$CG$6)))))</f>
        <v/>
      </c>
      <c r="CH56" s="811" t="str">
        <f>IF('ชื่อ-คะแนน'!$C55="","",IF('ชื่อ-คะแนน'!$D55="ออก","",IF('ชื่อ-คะแนน'!$D55="ย้าย","",IF('ชื่อ-คะแนน'!$D55="พัก","",IF($CH$6="?",$CH$6,$CH$6)))))</f>
        <v/>
      </c>
      <c r="CI56" s="811" t="str">
        <f>IF('ชื่อ-คะแนน'!$C55="","",IF('ชื่อ-คะแนน'!$D55="ออก","",IF('ชื่อ-คะแนน'!$D55="ย้าย","",IF('ชื่อ-คะแนน'!$D55="พัก","",IF($CI$6="?",$CI$6,$CI$6)))))</f>
        <v/>
      </c>
      <c r="CJ56" s="812" t="str">
        <f>IF('ชื่อ-คะแนน'!$C55="","",IF('ชื่อ-คะแนน'!$D55="ออก","",IF('ชื่อ-คะแนน'!$D55="ย้าย","",IF('ชื่อ-คะแนน'!$D55="พัก","",IF($CJ$6="?",$CJ$6,$CJ$6)))))</f>
        <v/>
      </c>
      <c r="CK56" s="813"/>
      <c r="CL56" s="810" t="str">
        <f>IF('ชื่อ-คะแนน'!$C55="","",IF('ชื่อ-คะแนน'!$D55="ออก","",IF('ชื่อ-คะแนน'!$D55="ย้าย","",IF('ชื่อ-คะแนน'!$D55="พัก","",IF($CL$6="?",$CL$6,$CL$6)))))</f>
        <v/>
      </c>
      <c r="CM56" s="811" t="str">
        <f>IF('ชื่อ-คะแนน'!$C55="","",IF('ชื่อ-คะแนน'!$D55="ออก","",IF('ชื่อ-คะแนน'!$D55="ย้าย","",IF('ชื่อ-คะแนน'!$D55="พัก","",IF($CM$6="?",$CM$6,$CM$6)))))</f>
        <v/>
      </c>
      <c r="CN56" s="811" t="str">
        <f>IF('ชื่อ-คะแนน'!$C55="","",IF('ชื่อ-คะแนน'!$D55="ออก","",IF('ชื่อ-คะแนน'!$D55="ย้าย","",IF('ชื่อ-คะแนน'!$D55="พัก","",IF($CN$6="?",$CN$6,$CN$6)))))</f>
        <v/>
      </c>
      <c r="CO56" s="811" t="str">
        <f>IF('ชื่อ-คะแนน'!$C55="","",IF('ชื่อ-คะแนน'!$D55="ออก","",IF('ชื่อ-คะแนน'!$D55="ย้าย","",IF('ชื่อ-คะแนน'!$D55="พัก","",IF($CO$6="?",$CO$6,$CO$6)))))</f>
        <v/>
      </c>
      <c r="CP56" s="812" t="str">
        <f>IF('ชื่อ-คะแนน'!$C55="","",IF('ชื่อ-คะแนน'!$D55="ออก","",IF('ชื่อ-คะแนน'!$D55="ย้าย","",IF('ชื่อ-คะแนน'!$D55="พัก","",IF($CP$6="?",$CP$6,$CP$6)))))</f>
        <v/>
      </c>
      <c r="CQ56" s="813"/>
      <c r="CR56" s="810" t="str">
        <f>IF('ชื่อ-คะแนน'!$C55="","",IF('ชื่อ-คะแนน'!$D55="ออก","",IF('ชื่อ-คะแนน'!$D55="ย้าย","",IF('ชื่อ-คะแนน'!$D55="พัก","",IF($CR$6="?",$CR$6,$CR$6)))))</f>
        <v/>
      </c>
      <c r="CS56" s="811" t="str">
        <f>IF('ชื่อ-คะแนน'!$C55="","",IF('ชื่อ-คะแนน'!$D55="ออก","",IF('ชื่อ-คะแนน'!$D55="ย้าย","",IF('ชื่อ-คะแนน'!$D55="พัก","",IF($CS$6="?",$CS$6,$CS$6)))))</f>
        <v/>
      </c>
      <c r="CT56" s="811" t="str">
        <f>IF('ชื่อ-คะแนน'!$C55="","",IF('ชื่อ-คะแนน'!$D55="ออก","",IF('ชื่อ-คะแนน'!$D55="ย้าย","",IF('ชื่อ-คะแนน'!$D55="พัก","",IF($CT$6="?",$CT$6,$CT$6)))))</f>
        <v/>
      </c>
      <c r="CU56" s="811" t="str">
        <f>IF('ชื่อ-คะแนน'!$C55="","",IF('ชื่อ-คะแนน'!$D55="ออก","",IF('ชื่อ-คะแนน'!$D55="ย้าย","",IF('ชื่อ-คะแนน'!$D55="พัก","",IF($CU$6="?",$CU$6,$CU$6)))))</f>
        <v/>
      </c>
      <c r="CV56" s="812" t="str">
        <f>IF('ชื่อ-คะแนน'!$C55="","",IF('ชื่อ-คะแนน'!$D55="ออก","",IF('ชื่อ-คะแนน'!$D55="ย้าย","",IF('ชื่อ-คะแนน'!$D55="พัก","",IF($CV$6="?",$CV$6,$CV$6)))))</f>
        <v/>
      </c>
      <c r="CW56" s="813"/>
      <c r="CX56" s="810" t="str">
        <f>IF('ชื่อ-คะแนน'!$C55="","",IF('ชื่อ-คะแนน'!$D55="ออก","",IF('ชื่อ-คะแนน'!$D55="ย้าย","",IF('ชื่อ-คะแนน'!$D55="พัก","",IF($CX$6="?",$CX$6,$CX$6)))))</f>
        <v/>
      </c>
      <c r="CY56" s="811" t="str">
        <f>IF('ชื่อ-คะแนน'!$C55="","",IF('ชื่อ-คะแนน'!$D55="ออก","",IF('ชื่อ-คะแนน'!$D55="ย้าย","",IF('ชื่อ-คะแนน'!$D55="พัก","",IF($CY$6="?",$CY$6,$CY$6)))))</f>
        <v/>
      </c>
      <c r="CZ56" s="811" t="str">
        <f>IF('ชื่อ-คะแนน'!$C55="","",IF('ชื่อ-คะแนน'!$D55="ออก","",IF('ชื่อ-คะแนน'!$D55="ย้าย","",IF('ชื่อ-คะแนน'!$D55="พัก","",IF($CZ$6="?",$CZ$6,$CZ$6)))))</f>
        <v/>
      </c>
      <c r="DA56" s="811" t="str">
        <f>IF('ชื่อ-คะแนน'!$C55="","",IF('ชื่อ-คะแนน'!$D55="ออก","",IF('ชื่อ-คะแนน'!$D55="ย้าย","",IF('ชื่อ-คะแนน'!$D55="พัก","",IF($DA$6="?",$DA$6,$DA$6)))))</f>
        <v/>
      </c>
      <c r="DB56" s="812" t="str">
        <f>IF('ชื่อ-คะแนน'!$C55="","",IF('ชื่อ-คะแนน'!$D55="ออก","",IF('ชื่อ-คะแนน'!$D55="ย้าย","",IF('ชื่อ-คะแนน'!$D55="พัก","",IF($DB$6="?",$DB$6,$DB$6)))))</f>
        <v/>
      </c>
      <c r="DC56" s="813"/>
      <c r="DD56" s="1422" t="str">
        <f>IF('ชื่อ-คะแนน'!$C55="","",IF('ชื่อ-คะแนน'!$D55="ออก","",IF('ชื่อ-คะแนน'!$D55="ย้าย","",IF('ชื่อ-คะแนน'!$D55="พัก","",IF($DD$6="?",$DD$6,$DD$6)))))</f>
        <v/>
      </c>
      <c r="DE56" s="1423" t="str">
        <f>IF('ชื่อ-คะแนน'!$C55="","",IF('ชื่อ-คะแนน'!$D55="ออก","",IF('ชื่อ-คะแนน'!$D55="ย้าย","",IF('ชื่อ-คะแนน'!$D55="พัก","",IF($DE$6="?",$DE$6,$DE$6)))))</f>
        <v/>
      </c>
      <c r="DF56" s="1423" t="str">
        <f>IF('ชื่อ-คะแนน'!$C55="","",IF('ชื่อ-คะแนน'!$D55="ออก","",IF('ชื่อ-คะแนน'!$D55="ย้าย","",IF('ชื่อ-คะแนน'!$D55="พัก","",IF($DF$6="?",$DF$6,$DF$6)))))</f>
        <v/>
      </c>
      <c r="DG56" s="1423" t="str">
        <f>IF('ชื่อ-คะแนน'!$C55="","",IF('ชื่อ-คะแนน'!$D55="ออก","",IF('ชื่อ-คะแนน'!$D55="ย้าย","",IF('ชื่อ-คะแนน'!$D55="พัก","",IF($DG$6="?",$DG$6,$DG$6)))))</f>
        <v/>
      </c>
      <c r="DH56" s="1424" t="str">
        <f>IF('ชื่อ-คะแนน'!$C55="","",IF('ชื่อ-คะแนน'!$D55="ออก","",IF('ชื่อ-คะแนน'!$D55="ย้าย","",IF('ชื่อ-คะแนน'!$D55="พัก","",IF($DH$6="?",$DH$6,$DH$6)))))</f>
        <v/>
      </c>
      <c r="DI56" s="813"/>
      <c r="DJ56" s="810" t="str">
        <f>IF('ชื่อ-คะแนน'!$C55="","",IF('ชื่อ-คะแนน'!$D55="ออก","",IF('ชื่อ-คะแนน'!$D55="ย้าย","",IF('ชื่อ-คะแนน'!$D55="พัก","",IF($DJ$6="?",$DJ$6,$DJ$6)))))</f>
        <v/>
      </c>
      <c r="DK56" s="811" t="str">
        <f>IF('ชื่อ-คะแนน'!$C55="","",IF('ชื่อ-คะแนน'!$D55="ออก","",IF('ชื่อ-คะแนน'!$D55="ย้าย","",IF('ชื่อ-คะแนน'!$D55="พัก","",IF($DK$6="?",$DK$6,$DK$6)))))</f>
        <v/>
      </c>
      <c r="DL56" s="811" t="str">
        <f>IF('ชื่อ-คะแนน'!$C55="","",IF('ชื่อ-คะแนน'!$D55="ออก","",IF('ชื่อ-คะแนน'!$D55="ย้าย","",IF('ชื่อ-คะแนน'!$D55="พัก","",IF($DL$6="?",$DL$6,$DL$6)))))</f>
        <v/>
      </c>
      <c r="DM56" s="811" t="str">
        <f>IF('ชื่อ-คะแนน'!$C55="","",IF('ชื่อ-คะแนน'!$D55="ออก","",IF('ชื่อ-คะแนน'!$D55="ย้าย","",IF('ชื่อ-คะแนน'!$D55="พัก","",IF($DM$6="?",$DM$6,$DM$6)))))</f>
        <v/>
      </c>
      <c r="DN56" s="812" t="str">
        <f>IF('ชื่อ-คะแนน'!$C55="","",IF('ชื่อ-คะแนน'!$D55="ออก","",IF('ชื่อ-คะแนน'!$D55="ย้าย","",IF('ชื่อ-คะแนน'!$D55="พัก","",IF($DN$6="?",$DN$6,$DN$6)))))</f>
        <v/>
      </c>
      <c r="DO56" s="813"/>
      <c r="DP56" s="814" t="str">
        <f>IF('ชื่อ-คะแนน'!$C55="","",IF('ชื่อ-คะแนน'!$D55="ออก","",IF('ชื่อ-คะแนน'!$D55="ย้าย","",IF('ชื่อ-คะแนน'!$D55="พัก","",IF($DP$6="?",$DP$6,$DP$6)))))</f>
        <v/>
      </c>
      <c r="DQ56" s="815" t="str">
        <f>IF('ชื่อ-คะแนน'!$C55="","",IF('ชื่อ-คะแนน'!$D55="ออก","",IF('ชื่อ-คะแนน'!$D55="ย้าย","",IF('ชื่อ-คะแนน'!$D55="พัก","",IF($DQ$6="?",$DQ$6,$DQ$6)))))</f>
        <v/>
      </c>
      <c r="DR56" s="815" t="str">
        <f>IF('ชื่อ-คะแนน'!$C55="","",IF('ชื่อ-คะแนน'!$D55="ออก","",IF('ชื่อ-คะแนน'!$D55="ย้าย","",IF('ชื่อ-คะแนน'!$D55="พัก","",IF($DR$6="?",$DR$6,$DR$6)))))</f>
        <v/>
      </c>
      <c r="DS56" s="815" t="str">
        <f>IF('ชื่อ-คะแนน'!$C55="","",IF('ชื่อ-คะแนน'!$D55="ออก","",IF('ชื่อ-คะแนน'!$D55="ย้าย","",IF('ชื่อ-คะแนน'!$D55="พัก","",IF($DS$6="?",$DS$6,$DS$6)))))</f>
        <v/>
      </c>
      <c r="DT56" s="816" t="str">
        <f>IF('ชื่อ-คะแนน'!$C55="","",IF('ชื่อ-คะแนน'!$D55="ออก","",IF('ชื่อ-คะแนน'!$D55="ย้าย","",IF('ชื่อ-คะแนน'!$D55="พัก","",IF($DT$6="?",$DT$6,$DT$6)))))</f>
        <v/>
      </c>
      <c r="DU56" s="813"/>
      <c r="DV56" s="810" t="str">
        <f>IF('ชื่อ-คะแนน'!$C55="","",IF('ชื่อ-คะแนน'!$D55="ออก","",IF('ชื่อ-คะแนน'!$D55="ย้าย","",IF('ชื่อ-คะแนน'!$D55="พัก","",IF($DV$6="?",$DV$6,$DV$6)))))</f>
        <v/>
      </c>
      <c r="DW56" s="811" t="str">
        <f>IF('ชื่อ-คะแนน'!$C55="","",IF('ชื่อ-คะแนน'!$D55="ออก","",IF('ชื่อ-คะแนน'!$D55="ย้าย","",IF('ชื่อ-คะแนน'!$D55="พัก","",IF($DW$6="?",$DW$6,$DW$6)))))</f>
        <v/>
      </c>
      <c r="DX56" s="811" t="str">
        <f>IF('ชื่อ-คะแนน'!$C55="","",IF('ชื่อ-คะแนน'!$D55="ออก","",IF('ชื่อ-คะแนน'!$D55="ย้าย","",IF('ชื่อ-คะแนน'!$D55="พัก","",IF($DX$6="?",$DX$6,$DX$6)))))</f>
        <v/>
      </c>
      <c r="DY56" s="811" t="str">
        <f>IF('ชื่อ-คะแนน'!$C55="","",IF('ชื่อ-คะแนน'!$D55="ออก","",IF('ชื่อ-คะแนน'!$D55="ย้าย","",IF('ชื่อ-คะแนน'!$D55="พัก","",IF($DY$6="?",$DY$6,$DY$6)))))</f>
        <v/>
      </c>
      <c r="DZ56" s="812" t="str">
        <f>IF('ชื่อ-คะแนน'!$C55="","",IF('ชื่อ-คะแนน'!$D55="ออก","",IF('ชื่อ-คะแนน'!$D55="ย้าย","",IF('ชื่อ-คะแนน'!$D55="พัก","",IF($DZ$6="?",$DZ$6,$DZ$6)))))</f>
        <v/>
      </c>
      <c r="EA56" s="813"/>
      <c r="EB56" s="810" t="str">
        <f>IF('ชื่อ-คะแนน'!$C55="","",IF('ชื่อ-คะแนน'!$D55="ออก","",IF('ชื่อ-คะแนน'!$D55="ย้าย","",IF('ชื่อ-คะแนน'!$D55="พัก","",IF($EB$6="?",$EB$6,$EB$6)))))</f>
        <v/>
      </c>
      <c r="EC56" s="811" t="str">
        <f>IF('ชื่อ-คะแนน'!$C55="","",IF('ชื่อ-คะแนน'!$D55="ออก","",IF('ชื่อ-คะแนน'!$D55="ย้าย","",IF('ชื่อ-คะแนน'!$D55="พัก","",IF($EC$6="?",$EC$6,$EC$6)))))</f>
        <v/>
      </c>
      <c r="ED56" s="811" t="str">
        <f>IF('ชื่อ-คะแนน'!$C55="","",IF('ชื่อ-คะแนน'!$D55="ออก","",IF('ชื่อ-คะแนน'!$D55="ย้าย","",IF('ชื่อ-คะแนน'!$D55="พัก","",IF($ED$6="?",$ED$6,$ED$6)))))</f>
        <v/>
      </c>
      <c r="EE56" s="811" t="str">
        <f>IF('ชื่อ-คะแนน'!$C55="","",IF('ชื่อ-คะแนน'!$D55="ออก","",IF('ชื่อ-คะแนน'!$D55="ย้าย","",IF('ชื่อ-คะแนน'!$D55="พัก","",IF($EE$6="?",$EE$6,$EE$6)))))</f>
        <v/>
      </c>
      <c r="EF56" s="812" t="str">
        <f>IF('ชื่อ-คะแนน'!$C55="","",IF('ชื่อ-คะแนน'!$D55="ออก","",IF('ชื่อ-คะแนน'!$D55="ย้าย","",IF('ชื่อ-คะแนน'!$D55="พัก","",IF($EF$6="?",$EF$6,$EF$6)))))</f>
        <v/>
      </c>
      <c r="EG56" s="817"/>
      <c r="EH56" s="818" t="str">
        <f>IF('ชื่อ-คะแนน'!C55="","",COUNTIF(E56:DZ56,"ป")+COUNTIF(E56:DZ56,"ล")+COUNTIF(E56:DZ56,"ข")+COUNTIF(E56:DZ56,"ร")+COUNTIF(E56:DZ56,"อ")+COUNTIF(E56:DZ56,"ก")+COUNTIF(E56:DZ56,"ฟ")+COUNTIF(E56:DZ56,"ด")+COUNTIF(E56:DZ56,"ย"))&amp;IF('ชื่อ-คะแนน'!C55="","","/")&amp;IF('ชื่อ-คะแนน'!C55="","",SUM($F$6:$DZ$6)-SUM(F56:DZ56))</f>
        <v/>
      </c>
      <c r="EI56" s="819" t="str">
        <f>IF('ชื่อ-คะแนน'!C55="","",COUNTIF(F56:EF56,"/")+SUM(F56:EF56))</f>
        <v/>
      </c>
      <c r="EJ56" s="758"/>
      <c r="EK56" s="778" t="str">
        <f>IF('ชื่อ-คะแนน'!C55="","",IF(EI56=0,"",IF(EI56&gt;$EI$3-$EI$4,"-",$EI$3-$EI$4-EI56)))</f>
        <v/>
      </c>
      <c r="EL56" s="760" t="str">
        <f>IF('ชื่อ-คะแนน'!C55="","",IF(EI56=0,"",(EI56/$EI$3)*100))</f>
        <v/>
      </c>
      <c r="EM56" s="806" t="str">
        <f t="shared" si="1"/>
        <v>-</v>
      </c>
      <c r="EN56" s="807" t="str">
        <f t="shared" si="2"/>
        <v>-</v>
      </c>
    </row>
    <row r="57" spans="1:144" s="141" customFormat="1" ht="18" hidden="1" customHeight="1" thickBot="1" x14ac:dyDescent="0.55000000000000004">
      <c r="A57" s="112" t="str">
        <f>'ชื่อ-คะแนน'!A56</f>
        <v/>
      </c>
      <c r="B57" s="794">
        <f>'ชื่อ-คะแนน'!B56</f>
        <v>0</v>
      </c>
      <c r="C57" s="1311">
        <f>'ชื่อ-คะแนน'!C56</f>
        <v>0</v>
      </c>
      <c r="D57" s="780" t="str">
        <f>'ชื่อ-คะแนน'!D56</f>
        <v/>
      </c>
      <c r="E57" s="781" t="str">
        <f>'ชื่อ-คะแนน'!E56</f>
        <v/>
      </c>
      <c r="F57" s="782" t="str">
        <f>IF('ชื่อ-คะแนน'!$C56="","",IF('ชื่อ-คะแนน'!$D56="ออก","",IF('ชื่อ-คะแนน'!$D56="ย้าย","",IF('ชื่อ-คะแนน'!$D56="พัก","",IF(F$6="?",F$6,F$6)))))</f>
        <v/>
      </c>
      <c r="G57" s="783" t="str">
        <f>IF('ชื่อ-คะแนน'!C56="","",IF('ชื่อ-คะแนน'!$D56="ออก","",IF('ชื่อ-คะแนน'!$D56="ย้าย","",IF('ชื่อ-คะแนน'!$D56="พัก","",IF(G$6="?",G$6,G$6)))))</f>
        <v/>
      </c>
      <c r="H57" s="783" t="str">
        <f>IF('ชื่อ-คะแนน'!C56="","",IF('ชื่อ-คะแนน'!$D56="ออก","",IF('ชื่อ-คะแนน'!$D56="ย้าย","",IF('ชื่อ-คะแนน'!$D56="พัก","",IF(H$6="?",H$6,H$6)))))</f>
        <v/>
      </c>
      <c r="I57" s="783" t="str">
        <f>IF('ชื่อ-คะแนน'!G56="","",IF('ชื่อ-คะแนน'!$D56="ออก","",IF('ชื่อ-คะแนน'!$D56="ย้าย","",IF('ชื่อ-คะแนน'!$D56="พัก","",IF(I$6="?",I$6,$I$6)))))</f>
        <v/>
      </c>
      <c r="J57" s="784" t="str">
        <f>IF('ชื่อ-คะแนน'!$C56="","",IF('ชื่อ-คะแนน'!$D56="ออก","",IF('ชื่อ-คะแนน'!$D56="ย้าย","",IF('ชื่อ-คะแนน'!$D56="พัก","",IF(J$6="?",J$6,J$6)))))</f>
        <v/>
      </c>
      <c r="K57" s="785"/>
      <c r="L57" s="782" t="str">
        <f>IF('ชื่อ-คะแนน'!$C56="","",IF('ชื่อ-คะแนน'!$D56="ออก","",IF('ชื่อ-คะแนน'!$D56="ย้าย","",IF('ชื่อ-คะแนน'!$D56="พัก","",IF(L$6="?",L$6,L$6)))))</f>
        <v/>
      </c>
      <c r="M57" s="783" t="str">
        <f>IF('ชื่อ-คะแนน'!$C56="","",IF('ชื่อ-คะแนน'!$D56="ออก","",IF('ชื่อ-คะแนน'!$D56="ย้าย","",IF('ชื่อ-คะแนน'!$D56="พัก","",IF(M$6="?",M$6,M$6)))))</f>
        <v/>
      </c>
      <c r="N57" s="783" t="str">
        <f>IF('ชื่อ-คะแนน'!$C56="","",IF('ชื่อ-คะแนน'!$D56="ออก","",IF('ชื่อ-คะแนน'!$D56="ย้าย","",IF('ชื่อ-คะแนน'!$D56="พัก","",IF(N$6="?",N$6,N$6)))))</f>
        <v/>
      </c>
      <c r="O57" s="783" t="str">
        <f>IF('ชื่อ-คะแนน'!$C56="","",IF('ชื่อ-คะแนน'!$D56="ออก","",IF('ชื่อ-คะแนน'!$D56="ย้าย","",IF('ชื่อ-คะแนน'!$D56="พัก","",IF(O$6="?",O$6,O$6)))))</f>
        <v/>
      </c>
      <c r="P57" s="784" t="str">
        <f>IF('ชื่อ-คะแนน'!$C56="","",IF('ชื่อ-คะแนน'!$D56="ออก","",IF('ชื่อ-คะแนน'!$D56="ย้าย","",IF('ชื่อ-คะแนน'!$D56="พัก","",IF(P$6="?",P$6,P$6)))))</f>
        <v/>
      </c>
      <c r="Q57" s="785"/>
      <c r="R57" s="782" t="str">
        <f>IF('ชื่อ-คะแนน'!$C56="","",IF('ชื่อ-คะแนน'!$D56="ออก","",IF('ชื่อ-คะแนน'!$D56="ย้าย","",IF('ชื่อ-คะแนน'!$D56="พัก","",IF(R$6="?",R$6,R$6)))))</f>
        <v/>
      </c>
      <c r="S57" s="783" t="str">
        <f>IF('ชื่อ-คะแนน'!$C56="","",IF('ชื่อ-คะแนน'!$D56="ออก","",IF('ชื่อ-คะแนน'!$D56="ย้าย","",IF('ชื่อ-คะแนน'!$D56="พัก","",IF(S$6="?",S$6,S$6)))))</f>
        <v/>
      </c>
      <c r="T57" s="783" t="str">
        <f>IF('ชื่อ-คะแนน'!$C56="","",IF('ชื่อ-คะแนน'!$D56="ออก","",IF('ชื่อ-คะแนน'!$D56="ย้าย","",IF('ชื่อ-คะแนน'!$D56="พัก","",IF(T$6="?",T$6,T$6)))))</f>
        <v/>
      </c>
      <c r="U57" s="783" t="str">
        <f>IF('ชื่อ-คะแนน'!$C56="","",IF('ชื่อ-คะแนน'!$D56="ออก","",IF('ชื่อ-คะแนน'!$D56="ย้าย","",IF('ชื่อ-คะแนน'!$D56="พัก","",IF(U$6="?",U$6,U$6)))))</f>
        <v/>
      </c>
      <c r="V57" s="784" t="str">
        <f>IF('ชื่อ-คะแนน'!$C56="","",IF('ชื่อ-คะแนน'!$D56="ออก","",IF('ชื่อ-คะแนน'!$D56="ย้าย","",IF('ชื่อ-คะแนน'!$D56="พัก","",IF(V$6="?",V$6,V$6)))))</f>
        <v/>
      </c>
      <c r="W57" s="785"/>
      <c r="X57" s="782" t="str">
        <f>IF('ชื่อ-คะแนน'!$C56="","",IF('ชื่อ-คะแนน'!$D56="ออก","",IF('ชื่อ-คะแนน'!$D56="ย้าย","",IF('ชื่อ-คะแนน'!$D56="พัก","",IF(X$6="?",X$6,X$6)))))</f>
        <v/>
      </c>
      <c r="Y57" s="783" t="str">
        <f>IF('ชื่อ-คะแนน'!$C56="","",IF('ชื่อ-คะแนน'!$D56="ออก","",IF('ชื่อ-คะแนน'!$D56="ย้าย","",IF('ชื่อ-คะแนน'!$D56="พัก","",IF(Y$6="?",Y$6,Y$6)))))</f>
        <v/>
      </c>
      <c r="Z57" s="783" t="str">
        <f>IF('ชื่อ-คะแนน'!$C56="","",IF('ชื่อ-คะแนน'!$D56="ออก","",IF('ชื่อ-คะแนน'!$D56="ย้าย","",IF('ชื่อ-คะแนน'!$D56="พัก","",IF(Z$6="?",Z$6,Z$6)))))</f>
        <v/>
      </c>
      <c r="AA57" s="783" t="str">
        <f>IF('ชื่อ-คะแนน'!$C56="","",IF('ชื่อ-คะแนน'!$D56="ออก","",IF('ชื่อ-คะแนน'!$D56="ย้าย","",IF('ชื่อ-คะแนน'!$D56="พัก","",IF(AA$6="?",AA$6,AA$6)))))</f>
        <v/>
      </c>
      <c r="AB57" s="784" t="str">
        <f>IF('ชื่อ-คะแนน'!$C56="","",IF('ชื่อ-คะแนน'!$D56="ออก","",IF('ชื่อ-คะแนน'!$D56="ย้าย","",IF('ชื่อ-คะแนน'!$D56="พัก","",IF(AB$6="?",AB$6,AB$6)))))</f>
        <v/>
      </c>
      <c r="AC57" s="785"/>
      <c r="AD57" s="782" t="str">
        <f>IF('ชื่อ-คะแนน'!$C56="","",IF('ชื่อ-คะแนน'!$D56="ออก","",IF('ชื่อ-คะแนน'!$D56="ย้าย","",IF('ชื่อ-คะแนน'!$D56="พัก","",IF(AD$6="?",AD$6,AD$6)))))</f>
        <v/>
      </c>
      <c r="AE57" s="783" t="str">
        <f>IF('ชื่อ-คะแนน'!$C56="","",IF('ชื่อ-คะแนน'!$D56="ออก","",IF('ชื่อ-คะแนน'!$D56="ย้าย","",IF('ชื่อ-คะแนน'!$D56="พัก","",IF(AE$6="?",AE$6,AE$6)))))</f>
        <v/>
      </c>
      <c r="AF57" s="783" t="str">
        <f>IF('ชื่อ-คะแนน'!$C56="","",IF('ชื่อ-คะแนน'!$D56="ออก","",IF('ชื่อ-คะแนน'!$D56="ย้าย","",IF('ชื่อ-คะแนน'!$D56="พัก","",IF(AF$6="?",AF$6,AF$6)))))</f>
        <v/>
      </c>
      <c r="AG57" s="783" t="str">
        <f>IF('ชื่อ-คะแนน'!$C56="","",IF('ชื่อ-คะแนน'!$D56="ออก","",IF('ชื่อ-คะแนน'!$D56="ย้าย","",IF('ชื่อ-คะแนน'!$D56="พัก","",IF($AG$6="?",$AG$6,$AG$6)))))</f>
        <v/>
      </c>
      <c r="AH57" s="784" t="str">
        <f>IF('ชื่อ-คะแนน'!$C56="","",IF('ชื่อ-คะแนน'!$D56="ออก","",IF('ชื่อ-คะแนน'!$D56="ย้าย","",IF('ชื่อ-คะแนน'!$D56="พัก","",IF($AH$6="?",$AH$6,$AH$6)))))</f>
        <v/>
      </c>
      <c r="AI57" s="785"/>
      <c r="AJ57" s="782" t="str">
        <f>IF('ชื่อ-คะแนน'!$C56="","",IF('ชื่อ-คะแนน'!$D56="ออก","",IF('ชื่อ-คะแนน'!$D56="ย้าย","",IF('ชื่อ-คะแนน'!$D56="พัก","",IF($AJ$6="?",$AJ$6,$AJ$6)))))</f>
        <v/>
      </c>
      <c r="AK57" s="783" t="str">
        <f>IF('ชื่อ-คะแนน'!$C56="","",IF('ชื่อ-คะแนน'!$D56="ออก","",IF('ชื่อ-คะแนน'!$D56="ย้าย","",IF('ชื่อ-คะแนน'!$D56="พัก","",IF($AK$6="?",$AK$6,$AK$6)))))</f>
        <v/>
      </c>
      <c r="AL57" s="783" t="str">
        <f>IF('ชื่อ-คะแนน'!$C56="","",IF('ชื่อ-คะแนน'!$D56="ออก","",IF('ชื่อ-คะแนน'!$D56="ย้าย","",IF('ชื่อ-คะแนน'!$D56="พัก","",IF($AL$6="?",$AL$6,$AL$6)))))</f>
        <v/>
      </c>
      <c r="AM57" s="783" t="str">
        <f>IF('ชื่อ-คะแนน'!$C56="","",IF('ชื่อ-คะแนน'!$D56="ออก","",IF('ชื่อ-คะแนน'!$D56="ย้าย","",IF('ชื่อ-คะแนน'!$D56="พัก","",IF($AM$6="?",$AM$6,$AM$6)))))</f>
        <v/>
      </c>
      <c r="AN57" s="784" t="str">
        <f>IF('ชื่อ-คะแนน'!$C56="","",IF('ชื่อ-คะแนน'!$D56="ออก","",IF('ชื่อ-คะแนน'!$D56="ย้าย","",IF('ชื่อ-คะแนน'!$D56="พัก","",IF($AN$6="?",$AN$6,$AN$6)))))</f>
        <v/>
      </c>
      <c r="AO57" s="785"/>
      <c r="AP57" s="782" t="str">
        <f>IF('ชื่อ-คะแนน'!$C56="","",IF('ชื่อ-คะแนน'!$D56="ออก","",IF('ชื่อ-คะแนน'!$D56="ย้าย","",IF('ชื่อ-คะแนน'!$D56="พัก","",IF($AP$6="?",$AP$6,$AP$6)))))</f>
        <v/>
      </c>
      <c r="AQ57" s="783" t="str">
        <f>IF('ชื่อ-คะแนน'!$C56="","",IF('ชื่อ-คะแนน'!$D56="ออก","",IF('ชื่อ-คะแนน'!$D56="ย้าย","",IF('ชื่อ-คะแนน'!$D56="พัก","",IF($AQ$6="?",$AQ$6,$AQ$6)))))</f>
        <v/>
      </c>
      <c r="AR57" s="783" t="str">
        <f>IF('ชื่อ-คะแนน'!$C56="","",IF('ชื่อ-คะแนน'!$D56="ออก","",IF('ชื่อ-คะแนน'!$D56="ย้าย","",IF('ชื่อ-คะแนน'!$D56="พัก","",IF($AR$6="?",$AR$6,$AR$6)))))</f>
        <v/>
      </c>
      <c r="AS57" s="783" t="str">
        <f>IF('ชื่อ-คะแนน'!$C56="","",IF('ชื่อ-คะแนน'!$D56="ออก","",IF('ชื่อ-คะแนน'!$D56="ย้าย","",IF('ชื่อ-คะแนน'!$D56="พัก","",IF($AS$6="?",$AS$6,$AS$6)))))</f>
        <v/>
      </c>
      <c r="AT57" s="784" t="str">
        <f>IF('ชื่อ-คะแนน'!$C56="","",IF('ชื่อ-คะแนน'!$D56="ออก","",IF('ชื่อ-คะแนน'!$D56="ย้าย","",IF('ชื่อ-คะแนน'!$D56="พัก","",IF($AT$6="?",$AT$6,$AT$6)))))</f>
        <v/>
      </c>
      <c r="AU57" s="785"/>
      <c r="AV57" s="782" t="str">
        <f>IF('ชื่อ-คะแนน'!$C56="","",IF('ชื่อ-คะแนน'!$D56="ออก","",IF('ชื่อ-คะแนน'!$D56="ย้าย","",IF('ชื่อ-คะแนน'!$D56="พัก","",IF($AV$6="?",$AV$6,$AV$6)))))</f>
        <v/>
      </c>
      <c r="AW57" s="783" t="str">
        <f>IF('ชื่อ-คะแนน'!$C56="","",IF('ชื่อ-คะแนน'!$D56="ออก","",IF('ชื่อ-คะแนน'!$D56="ย้าย","",IF('ชื่อ-คะแนน'!$D56="พัก","",IF($AW$6="?",$AW$6,$AW$6)))))</f>
        <v/>
      </c>
      <c r="AX57" s="783" t="str">
        <f>IF('ชื่อ-คะแนน'!$C56="","",IF('ชื่อ-คะแนน'!$D56="ออก","",IF('ชื่อ-คะแนน'!$D56="ย้าย","",IF('ชื่อ-คะแนน'!$D56="พัก","",IF($AX$6="?",$AX$6,$AX$6)))))</f>
        <v/>
      </c>
      <c r="AY57" s="783" t="str">
        <f>IF('ชื่อ-คะแนน'!$C56="","",IF('ชื่อ-คะแนน'!$D56="ออก","",IF('ชื่อ-คะแนน'!$D56="ย้าย","",IF('ชื่อ-คะแนน'!$D56="พัก","",IF($AY$6="?",$AY$6,$AY$6)))))</f>
        <v/>
      </c>
      <c r="AZ57" s="784" t="str">
        <f>IF('ชื่อ-คะแนน'!$C56="","",IF('ชื่อ-คะแนน'!$D56="ออก","",IF('ชื่อ-คะแนน'!$D56="ย้าย","",IF('ชื่อ-คะแนน'!$D56="พัก","",IF($AZ$6="?",$AZ$6,$AZ$6)))))</f>
        <v/>
      </c>
      <c r="BA57" s="785"/>
      <c r="BB57" s="1416" t="str">
        <f>IF('ชื่อ-คะแนน'!$C56="","",IF('ชื่อ-คะแนน'!$D56="ออก","",IF('ชื่อ-คะแนน'!$D56="ย้าย","",IF('ชื่อ-คะแนน'!$D56="พัก","",IF($BB$6="?",$BB$6,$BB$6)))))</f>
        <v/>
      </c>
      <c r="BC57" s="1417" t="str">
        <f>IF('ชื่อ-คะแนน'!$C56="","",IF('ชื่อ-คะแนน'!$D56="ออก","",IF('ชื่อ-คะแนน'!$D56="ย้าย","",IF('ชื่อ-คะแนน'!$D56="พัก","",IF($BC$6="?",$BC$6,$BC$6)))))</f>
        <v/>
      </c>
      <c r="BD57" s="1417" t="str">
        <f>IF('ชื่อ-คะแนน'!$C56="","",IF('ชื่อ-คะแนน'!$D56="ออก","",IF('ชื่อ-คะแนน'!$D56="ย้าย","",IF('ชื่อ-คะแนน'!$D56="พัก","",IF($BD$6="?",$BD$6,$BD$6)))))</f>
        <v/>
      </c>
      <c r="BE57" s="1417" t="str">
        <f>IF('ชื่อ-คะแนน'!$C56="","",IF('ชื่อ-คะแนน'!$D56="ออก","",IF('ชื่อ-คะแนน'!$D56="ย้าย","",IF('ชื่อ-คะแนน'!$D56="พัก","",IF($BE$6="?",$BE$6,$BE$6)))))</f>
        <v/>
      </c>
      <c r="BF57" s="1418" t="str">
        <f>IF('ชื่อ-คะแนน'!$C56="","",IF('ชื่อ-คะแนน'!$D56="ออก","",IF('ชื่อ-คะแนน'!$D56="ย้าย","",IF('ชื่อ-คะแนน'!$D56="พัก","",IF($BF$6="?",$BF$6,$BF$6)))))</f>
        <v/>
      </c>
      <c r="BG57" s="785"/>
      <c r="BH57" s="786" t="str">
        <f>IF('ชื่อ-คะแนน'!$C56="","",IF('ชื่อ-คะแนน'!$D56="ออก","",IF('ชื่อ-คะแนน'!$D56="ย้าย","",IF('ชื่อ-คะแนน'!$D56="พัก","",IF($BH$6="?",$BH$6,$BH$6)))))</f>
        <v/>
      </c>
      <c r="BI57" s="787" t="str">
        <f>IF('ชื่อ-คะแนน'!$C56="","",IF('ชื่อ-คะแนน'!$D56="ออก","",IF('ชื่อ-คะแนน'!$D56="ย้าย","",IF('ชื่อ-คะแนน'!$D56="พัก","",IF($BI$6="?",$BI$6,$BI$6)))))</f>
        <v/>
      </c>
      <c r="BJ57" s="787" t="str">
        <f>IF('ชื่อ-คะแนน'!$C56="","",IF('ชื่อ-คะแนน'!$D56="ออก","",IF('ชื่อ-คะแนน'!$D56="ย้าย","",IF('ชื่อ-คะแนน'!$D56="พัก","",IF($BJ$6="?",$BJ$6,$BJ$6)))))</f>
        <v/>
      </c>
      <c r="BK57" s="787" t="str">
        <f>IF('ชื่อ-คะแนน'!$C56="","",IF('ชื่อ-คะแนน'!$D56="ออก","",IF('ชื่อ-คะแนน'!$D56="ย้าย","",IF('ชื่อ-คะแนน'!$D56="พัก","",IF($BK$6="?",$BK$6,$BK$6)))))</f>
        <v/>
      </c>
      <c r="BL57" s="788" t="str">
        <f>IF('ชื่อ-คะแนน'!$C56="","",IF('ชื่อ-คะแนน'!$D56="ออก","",IF('ชื่อ-คะแนน'!$D56="ย้าย","",IF('ชื่อ-คะแนน'!$D56="พัก","",IF($BL$6="?",$BL$6,$BL$6)))))</f>
        <v/>
      </c>
      <c r="BM57" s="785"/>
      <c r="BN57" s="782" t="str">
        <f>IF('ชื่อ-คะแนน'!$C56="","",IF('ชื่อ-คะแนน'!$D56="ออก","",IF('ชื่อ-คะแนน'!$D56="ย้าย","",IF('ชื่อ-คะแนน'!$D56="พัก","",IF($BN$6="?",$BN$6,$BN$6)))))</f>
        <v/>
      </c>
      <c r="BO57" s="783" t="str">
        <f>IF('ชื่อ-คะแนน'!$C56="","",IF('ชื่อ-คะแนน'!$D56="ออก","",IF('ชื่อ-คะแนน'!$D56="ย้าย","",IF('ชื่อ-คะแนน'!$D56="พัก","",IF($BO$6="?",$BO$6,$BO$6)))))</f>
        <v/>
      </c>
      <c r="BP57" s="783" t="str">
        <f>IF('ชื่อ-คะแนน'!$C56="","",IF('ชื่อ-คะแนน'!$D56="ออก","",IF('ชื่อ-คะแนน'!$D56="ย้าย","",IF('ชื่อ-คะแนน'!$D56="พัก","",IF($BP$6="?",$BP$6,$BP$6)))))</f>
        <v/>
      </c>
      <c r="BQ57" s="783" t="str">
        <f>IF('ชื่อ-คะแนน'!$C56="","",IF('ชื่อ-คะแนน'!$D56="ออก","",IF('ชื่อ-คะแนน'!$D56="ย้าย","",IF('ชื่อ-คะแนน'!$D56="พัก","",IF($BQ$6="?",$BQ$6,$BQ$6)))))</f>
        <v/>
      </c>
      <c r="BR57" s="784" t="str">
        <f>IF('ชื่อ-คะแนน'!$C56="","",IF('ชื่อ-คะแนน'!$D56="ออก","",IF('ชื่อ-คะแนน'!$D56="ย้าย","",IF('ชื่อ-คะแนน'!$D56="พัก","",IF($BR$6="?",$BR$6,$BR$6)))))</f>
        <v/>
      </c>
      <c r="BS57" s="785"/>
      <c r="BT57" s="782" t="str">
        <f>IF('ชื่อ-คะแนน'!$C56="","",IF('ชื่อ-คะแนน'!$D56="ออก","",IF('ชื่อ-คะแนน'!$D56="ย้าย","",IF('ชื่อ-คะแนน'!$D56="พัก","",IF($BT$6="?",$BT$6,$BT$6)))))</f>
        <v/>
      </c>
      <c r="BU57" s="783" t="str">
        <f>IF('ชื่อ-คะแนน'!$C56="","",IF('ชื่อ-คะแนน'!$D56="ออก","",IF('ชื่อ-คะแนน'!$D56="ย้าย","",IF('ชื่อ-คะแนน'!$D56="พัก","",IF($BU$6="?",$BU$6,$BU$6)))))</f>
        <v/>
      </c>
      <c r="BV57" s="783" t="str">
        <f>IF('ชื่อ-คะแนน'!$C56="","",IF('ชื่อ-คะแนน'!$D56="ออก","",IF('ชื่อ-คะแนน'!$D56="ย้าย","",IF('ชื่อ-คะแนน'!$D56="พัก","",IF($BV$6="?",$BV$6,$BV$6)))))</f>
        <v/>
      </c>
      <c r="BW57" s="783" t="str">
        <f>IF('ชื่อ-คะแนน'!$C56="","",IF('ชื่อ-คะแนน'!$D56="ออก","",IF('ชื่อ-คะแนน'!$D56="ย้าย","",IF('ชื่อ-คะแนน'!$D56="พัก","",IF($BW$6="?",$BW$6,$BW$6)))))</f>
        <v/>
      </c>
      <c r="BX57" s="784" t="str">
        <f>IF('ชื่อ-คะแนน'!$C56="","",IF('ชื่อ-คะแนน'!$D56="ออก","",IF('ชื่อ-คะแนน'!$D56="ย้าย","",IF('ชื่อ-คะแนน'!$D56="พัก","",IF($BX$6="?",$BX$6,$BX$6)))))</f>
        <v/>
      </c>
      <c r="BY57" s="785"/>
      <c r="BZ57" s="782" t="str">
        <f>IF('ชื่อ-คะแนน'!$C56="","",IF('ชื่อ-คะแนน'!$D56="ออก","",IF('ชื่อ-คะแนน'!$D56="ย้าย","",IF('ชื่อ-คะแนน'!$D56="พัก","",IF($BZ$6="?",$BZ$6,$BZ$6)))))</f>
        <v/>
      </c>
      <c r="CA57" s="783" t="str">
        <f>IF('ชื่อ-คะแนน'!$C56="","",IF('ชื่อ-คะแนน'!$D56="ออก","",IF('ชื่อ-คะแนน'!$D56="ย้าย","",IF('ชื่อ-คะแนน'!$D56="พัก","",IF($CA$6="?",$CA$6,$CA$6)))))</f>
        <v/>
      </c>
      <c r="CB57" s="783" t="str">
        <f>IF('ชื่อ-คะแนน'!$C56="","",IF('ชื่อ-คะแนน'!$D56="ออก","",IF('ชื่อ-คะแนน'!$D56="ย้าย","",IF('ชื่อ-คะแนน'!$D56="พัก","",IF($CB$6="?",$CB$6,$CB$6)))))</f>
        <v/>
      </c>
      <c r="CC57" s="783" t="str">
        <f>IF('ชื่อ-คะแนน'!$C56="","",IF('ชื่อ-คะแนน'!$D56="ออก","",IF('ชื่อ-คะแนน'!$D56="ย้าย","",IF('ชื่อ-คะแนน'!$D56="พัก","",IF($CC$6="?",$CC$6,$CC$6)))))</f>
        <v/>
      </c>
      <c r="CD57" s="784" t="str">
        <f>IF('ชื่อ-คะแนน'!$C56="","",IF('ชื่อ-คะแนน'!$D56="ออก","",IF('ชื่อ-คะแนน'!$D56="ย้าย","",IF('ชื่อ-คะแนน'!$D56="พัก","",IF($CD$6="?",$CD$6,$CD$6)))))</f>
        <v/>
      </c>
      <c r="CE57" s="785"/>
      <c r="CF57" s="782" t="str">
        <f>IF('ชื่อ-คะแนน'!$C56="","",IF('ชื่อ-คะแนน'!$D56="ออก","",IF('ชื่อ-คะแนน'!$D56="ย้าย","",IF('ชื่อ-คะแนน'!$D56="พัก","",IF($CF$6="?",$CF$6,$CF$6)))))</f>
        <v/>
      </c>
      <c r="CG57" s="783" t="str">
        <f>IF('ชื่อ-คะแนน'!$C56="","",IF('ชื่อ-คะแนน'!$D56="ออก","",IF('ชื่อ-คะแนน'!$D56="ย้าย","",IF('ชื่อ-คะแนน'!$D56="พัก","",IF($CG$6="?",$CG$6,$CG$6)))))</f>
        <v/>
      </c>
      <c r="CH57" s="783" t="str">
        <f>IF('ชื่อ-คะแนน'!$C56="","",IF('ชื่อ-คะแนน'!$D56="ออก","",IF('ชื่อ-คะแนน'!$D56="ย้าย","",IF('ชื่อ-คะแนน'!$D56="พัก","",IF($CH$6="?",$CH$6,$CH$6)))))</f>
        <v/>
      </c>
      <c r="CI57" s="783" t="str">
        <f>IF('ชื่อ-คะแนน'!$C56="","",IF('ชื่อ-คะแนน'!$D56="ออก","",IF('ชื่อ-คะแนน'!$D56="ย้าย","",IF('ชื่อ-คะแนน'!$D56="พัก","",IF($CI$6="?",$CI$6,$CI$6)))))</f>
        <v/>
      </c>
      <c r="CJ57" s="784" t="str">
        <f>IF('ชื่อ-คะแนน'!$C56="","",IF('ชื่อ-คะแนน'!$D56="ออก","",IF('ชื่อ-คะแนน'!$D56="ย้าย","",IF('ชื่อ-คะแนน'!$D56="พัก","",IF($CJ$6="?",$CJ$6,$CJ$6)))))</f>
        <v/>
      </c>
      <c r="CK57" s="785"/>
      <c r="CL57" s="782" t="str">
        <f>IF('ชื่อ-คะแนน'!$C56="","",IF('ชื่อ-คะแนน'!$D56="ออก","",IF('ชื่อ-คะแนน'!$D56="ย้าย","",IF('ชื่อ-คะแนน'!$D56="พัก","",IF($CL$6="?",$CL$6,$CL$6)))))</f>
        <v/>
      </c>
      <c r="CM57" s="783" t="str">
        <f>IF('ชื่อ-คะแนน'!$C56="","",IF('ชื่อ-คะแนน'!$D56="ออก","",IF('ชื่อ-คะแนน'!$D56="ย้าย","",IF('ชื่อ-คะแนน'!$D56="พัก","",IF($CM$6="?",$CM$6,$CM$6)))))</f>
        <v/>
      </c>
      <c r="CN57" s="783" t="str">
        <f>IF('ชื่อ-คะแนน'!$C56="","",IF('ชื่อ-คะแนน'!$D56="ออก","",IF('ชื่อ-คะแนน'!$D56="ย้าย","",IF('ชื่อ-คะแนน'!$D56="พัก","",IF($CN$6="?",$CN$6,$CN$6)))))</f>
        <v/>
      </c>
      <c r="CO57" s="783" t="str">
        <f>IF('ชื่อ-คะแนน'!$C56="","",IF('ชื่อ-คะแนน'!$D56="ออก","",IF('ชื่อ-คะแนน'!$D56="ย้าย","",IF('ชื่อ-คะแนน'!$D56="พัก","",IF($CO$6="?",$CO$6,$CO$6)))))</f>
        <v/>
      </c>
      <c r="CP57" s="784" t="str">
        <f>IF('ชื่อ-คะแนน'!$C56="","",IF('ชื่อ-คะแนน'!$D56="ออก","",IF('ชื่อ-คะแนน'!$D56="ย้าย","",IF('ชื่อ-คะแนน'!$D56="พัก","",IF($CP$6="?",$CP$6,$CP$6)))))</f>
        <v/>
      </c>
      <c r="CQ57" s="785"/>
      <c r="CR57" s="782" t="str">
        <f>IF('ชื่อ-คะแนน'!$C56="","",IF('ชื่อ-คะแนน'!$D56="ออก","",IF('ชื่อ-คะแนน'!$D56="ย้าย","",IF('ชื่อ-คะแนน'!$D56="พัก","",IF($CR$6="?",$CR$6,$CR$6)))))</f>
        <v/>
      </c>
      <c r="CS57" s="783" t="str">
        <f>IF('ชื่อ-คะแนน'!$C56="","",IF('ชื่อ-คะแนน'!$D56="ออก","",IF('ชื่อ-คะแนน'!$D56="ย้าย","",IF('ชื่อ-คะแนน'!$D56="พัก","",IF($CS$6="?",$CS$6,$CS$6)))))</f>
        <v/>
      </c>
      <c r="CT57" s="783" t="str">
        <f>IF('ชื่อ-คะแนน'!$C56="","",IF('ชื่อ-คะแนน'!$D56="ออก","",IF('ชื่อ-คะแนน'!$D56="ย้าย","",IF('ชื่อ-คะแนน'!$D56="พัก","",IF($CT$6="?",$CT$6,$CT$6)))))</f>
        <v/>
      </c>
      <c r="CU57" s="783" t="str">
        <f>IF('ชื่อ-คะแนน'!$C56="","",IF('ชื่อ-คะแนน'!$D56="ออก","",IF('ชื่อ-คะแนน'!$D56="ย้าย","",IF('ชื่อ-คะแนน'!$D56="พัก","",IF($CU$6="?",$CU$6,$CU$6)))))</f>
        <v/>
      </c>
      <c r="CV57" s="784" t="str">
        <f>IF('ชื่อ-คะแนน'!$C56="","",IF('ชื่อ-คะแนน'!$D56="ออก","",IF('ชื่อ-คะแนน'!$D56="ย้าย","",IF('ชื่อ-คะแนน'!$D56="พัก","",IF($CV$6="?",$CV$6,$CV$6)))))</f>
        <v/>
      </c>
      <c r="CW57" s="785"/>
      <c r="CX57" s="782" t="str">
        <f>IF('ชื่อ-คะแนน'!$C56="","",IF('ชื่อ-คะแนน'!$D56="ออก","",IF('ชื่อ-คะแนน'!$D56="ย้าย","",IF('ชื่อ-คะแนน'!$D56="พัก","",IF($CX$6="?",$CX$6,$CX$6)))))</f>
        <v/>
      </c>
      <c r="CY57" s="783" t="str">
        <f>IF('ชื่อ-คะแนน'!$C56="","",IF('ชื่อ-คะแนน'!$D56="ออก","",IF('ชื่อ-คะแนน'!$D56="ย้าย","",IF('ชื่อ-คะแนน'!$D56="พัก","",IF($CY$6="?",$CY$6,$CY$6)))))</f>
        <v/>
      </c>
      <c r="CZ57" s="783" t="str">
        <f>IF('ชื่อ-คะแนน'!$C56="","",IF('ชื่อ-คะแนน'!$D56="ออก","",IF('ชื่อ-คะแนน'!$D56="ย้าย","",IF('ชื่อ-คะแนน'!$D56="พัก","",IF($CZ$6="?",$CZ$6,$CZ$6)))))</f>
        <v/>
      </c>
      <c r="DA57" s="783" t="str">
        <f>IF('ชื่อ-คะแนน'!$C56="","",IF('ชื่อ-คะแนน'!$D56="ออก","",IF('ชื่อ-คะแนน'!$D56="ย้าย","",IF('ชื่อ-คะแนน'!$D56="พัก","",IF($DA$6="?",$DA$6,$DA$6)))))</f>
        <v/>
      </c>
      <c r="DB57" s="784" t="str">
        <f>IF('ชื่อ-คะแนน'!$C56="","",IF('ชื่อ-คะแนน'!$D56="ออก","",IF('ชื่อ-คะแนน'!$D56="ย้าย","",IF('ชื่อ-คะแนน'!$D56="พัก","",IF($DB$6="?",$DB$6,$DB$6)))))</f>
        <v/>
      </c>
      <c r="DC57" s="785"/>
      <c r="DD57" s="1416" t="str">
        <f>IF('ชื่อ-คะแนน'!$C56="","",IF('ชื่อ-คะแนน'!$D56="ออก","",IF('ชื่อ-คะแนน'!$D56="ย้าย","",IF('ชื่อ-คะแนน'!$D56="พัก","",IF($DD$6="?",$DD$6,$DD$6)))))</f>
        <v/>
      </c>
      <c r="DE57" s="1417" t="str">
        <f>IF('ชื่อ-คะแนน'!$C56="","",IF('ชื่อ-คะแนน'!$D56="ออก","",IF('ชื่อ-คะแนน'!$D56="ย้าย","",IF('ชื่อ-คะแนน'!$D56="พัก","",IF($DE$6="?",$DE$6,$DE$6)))))</f>
        <v/>
      </c>
      <c r="DF57" s="1417" t="str">
        <f>IF('ชื่อ-คะแนน'!$C56="","",IF('ชื่อ-คะแนน'!$D56="ออก","",IF('ชื่อ-คะแนน'!$D56="ย้าย","",IF('ชื่อ-คะแนน'!$D56="พัก","",IF($DF$6="?",$DF$6,$DF$6)))))</f>
        <v/>
      </c>
      <c r="DG57" s="1417" t="str">
        <f>IF('ชื่อ-คะแนน'!$C56="","",IF('ชื่อ-คะแนน'!$D56="ออก","",IF('ชื่อ-คะแนน'!$D56="ย้าย","",IF('ชื่อ-คะแนน'!$D56="พัก","",IF($DG$6="?",$DG$6,$DG$6)))))</f>
        <v/>
      </c>
      <c r="DH57" s="1418" t="str">
        <f>IF('ชื่อ-คะแนน'!$C56="","",IF('ชื่อ-คะแนน'!$D56="ออก","",IF('ชื่อ-คะแนน'!$D56="ย้าย","",IF('ชื่อ-คะแนน'!$D56="พัก","",IF($DH$6="?",$DH$6,$DH$6)))))</f>
        <v/>
      </c>
      <c r="DI57" s="785"/>
      <c r="DJ57" s="782" t="str">
        <f>IF('ชื่อ-คะแนน'!$C56="","",IF('ชื่อ-คะแนน'!$D56="ออก","",IF('ชื่อ-คะแนน'!$D56="ย้าย","",IF('ชื่อ-คะแนน'!$D56="พัก","",IF($DJ$6="?",$DJ$6,$DJ$6)))))</f>
        <v/>
      </c>
      <c r="DK57" s="783" t="str">
        <f>IF('ชื่อ-คะแนน'!$C56="","",IF('ชื่อ-คะแนน'!$D56="ออก","",IF('ชื่อ-คะแนน'!$D56="ย้าย","",IF('ชื่อ-คะแนน'!$D56="พัก","",IF($DK$6="?",$DK$6,$DK$6)))))</f>
        <v/>
      </c>
      <c r="DL57" s="783" t="str">
        <f>IF('ชื่อ-คะแนน'!$C56="","",IF('ชื่อ-คะแนน'!$D56="ออก","",IF('ชื่อ-คะแนน'!$D56="ย้าย","",IF('ชื่อ-คะแนน'!$D56="พัก","",IF($DL$6="?",$DL$6,$DL$6)))))</f>
        <v/>
      </c>
      <c r="DM57" s="783" t="str">
        <f>IF('ชื่อ-คะแนน'!$C56="","",IF('ชื่อ-คะแนน'!$D56="ออก","",IF('ชื่อ-คะแนน'!$D56="ย้าย","",IF('ชื่อ-คะแนน'!$D56="พัก","",IF($DM$6="?",$DM$6,$DM$6)))))</f>
        <v/>
      </c>
      <c r="DN57" s="784" t="str">
        <f>IF('ชื่อ-คะแนน'!$C56="","",IF('ชื่อ-คะแนน'!$D56="ออก","",IF('ชื่อ-คะแนน'!$D56="ย้าย","",IF('ชื่อ-คะแนน'!$D56="พัก","",IF($DN$6="?",$DN$6,$DN$6)))))</f>
        <v/>
      </c>
      <c r="DO57" s="785"/>
      <c r="DP57" s="786" t="str">
        <f>IF('ชื่อ-คะแนน'!$C56="","",IF('ชื่อ-คะแนน'!$D56="ออก","",IF('ชื่อ-คะแนน'!$D56="ย้าย","",IF('ชื่อ-คะแนน'!$D56="พัก","",IF($DP$6="?",$DP$6,$DP$6)))))</f>
        <v/>
      </c>
      <c r="DQ57" s="787" t="str">
        <f>IF('ชื่อ-คะแนน'!$C56="","",IF('ชื่อ-คะแนน'!$D56="ออก","",IF('ชื่อ-คะแนน'!$D56="ย้าย","",IF('ชื่อ-คะแนน'!$D56="พัก","",IF($DQ$6="?",$DQ$6,$DQ$6)))))</f>
        <v/>
      </c>
      <c r="DR57" s="787" t="str">
        <f>IF('ชื่อ-คะแนน'!$C56="","",IF('ชื่อ-คะแนน'!$D56="ออก","",IF('ชื่อ-คะแนน'!$D56="ย้าย","",IF('ชื่อ-คะแนน'!$D56="พัก","",IF($DR$6="?",$DR$6,$DR$6)))))</f>
        <v/>
      </c>
      <c r="DS57" s="787" t="str">
        <f>IF('ชื่อ-คะแนน'!$C56="","",IF('ชื่อ-คะแนน'!$D56="ออก","",IF('ชื่อ-คะแนน'!$D56="ย้าย","",IF('ชื่อ-คะแนน'!$D56="พัก","",IF($DS$6="?",$DS$6,$DS$6)))))</f>
        <v/>
      </c>
      <c r="DT57" s="788" t="str">
        <f>IF('ชื่อ-คะแนน'!$C56="","",IF('ชื่อ-คะแนน'!$D56="ออก","",IF('ชื่อ-คะแนน'!$D56="ย้าย","",IF('ชื่อ-คะแนน'!$D56="พัก","",IF($DT$6="?",$DT$6,$DT$6)))))</f>
        <v/>
      </c>
      <c r="DU57" s="785"/>
      <c r="DV57" s="782" t="str">
        <f>IF('ชื่อ-คะแนน'!$C56="","",IF('ชื่อ-คะแนน'!$D56="ออก","",IF('ชื่อ-คะแนน'!$D56="ย้าย","",IF('ชื่อ-คะแนน'!$D56="พัก","",IF($DV$6="?",$DV$6,$DV$6)))))</f>
        <v/>
      </c>
      <c r="DW57" s="783" t="str">
        <f>IF('ชื่อ-คะแนน'!$C56="","",IF('ชื่อ-คะแนน'!$D56="ออก","",IF('ชื่อ-คะแนน'!$D56="ย้าย","",IF('ชื่อ-คะแนน'!$D56="พัก","",IF($DW$6="?",$DW$6,$DW$6)))))</f>
        <v/>
      </c>
      <c r="DX57" s="783" t="str">
        <f>IF('ชื่อ-คะแนน'!$C56="","",IF('ชื่อ-คะแนน'!$D56="ออก","",IF('ชื่อ-คะแนน'!$D56="ย้าย","",IF('ชื่อ-คะแนน'!$D56="พัก","",IF($DX$6="?",$DX$6,$DX$6)))))</f>
        <v/>
      </c>
      <c r="DY57" s="783" t="str">
        <f>IF('ชื่อ-คะแนน'!$C56="","",IF('ชื่อ-คะแนน'!$D56="ออก","",IF('ชื่อ-คะแนน'!$D56="ย้าย","",IF('ชื่อ-คะแนน'!$D56="พัก","",IF($DY$6="?",$DY$6,$DY$6)))))</f>
        <v/>
      </c>
      <c r="DZ57" s="784" t="str">
        <f>IF('ชื่อ-คะแนน'!$C56="","",IF('ชื่อ-คะแนน'!$D56="ออก","",IF('ชื่อ-คะแนน'!$D56="ย้าย","",IF('ชื่อ-คะแนน'!$D56="พัก","",IF($DZ$6="?",$DZ$6,$DZ$6)))))</f>
        <v/>
      </c>
      <c r="EA57" s="785"/>
      <c r="EB57" s="782" t="str">
        <f>IF('ชื่อ-คะแนน'!$C56="","",IF('ชื่อ-คะแนน'!$D56="ออก","",IF('ชื่อ-คะแนน'!$D56="ย้าย","",IF('ชื่อ-คะแนน'!$D56="พัก","",IF($EB$6="?",$EB$6,$EB$6)))))</f>
        <v/>
      </c>
      <c r="EC57" s="783" t="str">
        <f>IF('ชื่อ-คะแนน'!$C56="","",IF('ชื่อ-คะแนน'!$D56="ออก","",IF('ชื่อ-คะแนน'!$D56="ย้าย","",IF('ชื่อ-คะแนน'!$D56="พัก","",IF($EC$6="?",$EC$6,$EC$6)))))</f>
        <v/>
      </c>
      <c r="ED57" s="783" t="str">
        <f>IF('ชื่อ-คะแนน'!$C56="","",IF('ชื่อ-คะแนน'!$D56="ออก","",IF('ชื่อ-คะแนน'!$D56="ย้าย","",IF('ชื่อ-คะแนน'!$D56="พัก","",IF($ED$6="?",$ED$6,$ED$6)))))</f>
        <v/>
      </c>
      <c r="EE57" s="783" t="str">
        <f>IF('ชื่อ-คะแนน'!$C56="","",IF('ชื่อ-คะแนน'!$D56="ออก","",IF('ชื่อ-คะแนน'!$D56="ย้าย","",IF('ชื่อ-คะแนน'!$D56="พัก","",IF($EE$6="?",$EE$6,$EE$6)))))</f>
        <v/>
      </c>
      <c r="EF57" s="784" t="str">
        <f>IF('ชื่อ-คะแนน'!$C56="","",IF('ชื่อ-คะแนน'!$D56="ออก","",IF('ชื่อ-คะแนน'!$D56="ย้าย","",IF('ชื่อ-คะแนน'!$D56="พัก","",IF($EF$6="?",$EF$6,$EF$6)))))</f>
        <v/>
      </c>
      <c r="EG57" s="820"/>
      <c r="EH57" s="790" t="str">
        <f>IF('ชื่อ-คะแนน'!C56="","",COUNTIF(E57:DZ57,"ป")+COUNTIF(E57:DZ57,"ล")+COUNTIF(E57:DZ57,"ข")+COUNTIF(E57:DZ57,"ร")+COUNTIF(E57:DZ57,"อ")+COUNTIF(E57:DZ57,"ก")+COUNTIF(E57:DZ57,"ฟ")+COUNTIF(E57:DZ57,"ด")+COUNTIF(E57:DZ57,"ย"))&amp;IF('ชื่อ-คะแนน'!C56="","","/")&amp;IF('ชื่อ-คะแนน'!C56="","",SUM($F$6:$DZ$6)-SUM(F57:DZ57))</f>
        <v/>
      </c>
      <c r="EI57" s="821" t="str">
        <f>IF('ชื่อ-คะแนน'!C56="","",COUNTIF(F57:EF57,"/")+SUM(F57:EF57))</f>
        <v/>
      </c>
      <c r="EJ57" s="758"/>
      <c r="EK57" s="778" t="str">
        <f t="shared" ref="EK57:EK66" si="3">IF(EI57=0,"",IF(EI57&gt;$EI$3-$EI$4,"-",$EI$3-$EI$4-EI57))</f>
        <v>-</v>
      </c>
      <c r="EL57" s="760" t="e">
        <f t="shared" ref="EL57:EL66" si="4">IF(EI57=0,"",(EI57/$EI$3)*100)</f>
        <v>#VALUE!</v>
      </c>
      <c r="EM57" s="761" t="e">
        <f t="shared" si="1"/>
        <v>#VALUE!</v>
      </c>
      <c r="EN57" s="762" t="e">
        <f t="shared" ref="EN57:EN66" si="5">IF(EL57&lt;59.5,"ซ้ำ",IF(EL57&lt;79.5,EK57,"-"))</f>
        <v>#VALUE!</v>
      </c>
    </row>
    <row r="58" spans="1:144" s="141" customFormat="1" ht="18" hidden="1" customHeight="1" thickBot="1" x14ac:dyDescent="0.55000000000000004">
      <c r="A58" s="142" t="str">
        <f>'ชื่อ-คะแนน'!A57</f>
        <v/>
      </c>
      <c r="B58" s="822">
        <f>'ชื่อ-คะแนน'!B57</f>
        <v>0</v>
      </c>
      <c r="C58" s="1312">
        <f>'ชื่อ-คะแนน'!C57</f>
        <v>0</v>
      </c>
      <c r="D58" s="795" t="str">
        <f>'ชื่อ-คะแนน'!D57</f>
        <v/>
      </c>
      <c r="E58" s="781" t="str">
        <f>'ชื่อ-คะแนน'!E57</f>
        <v/>
      </c>
      <c r="F58" s="796" t="str">
        <f>IF('ชื่อ-คะแนน'!$C57="","",IF('ชื่อ-คะแนน'!$D57="ออก","",IF('ชื่อ-คะแนน'!$D57="ย้าย","",IF('ชื่อ-คะแนน'!$D57="พัก","",IF(F$6="?",F$6,F$6)))))</f>
        <v/>
      </c>
      <c r="G58" s="797" t="str">
        <f>IF('ชื่อ-คะแนน'!C57="","",IF('ชื่อ-คะแนน'!$D57="ออก","",IF('ชื่อ-คะแนน'!$D57="ย้าย","",IF('ชื่อ-คะแนน'!$D57="พัก","",IF(G$6="?",G$6,G$6)))))</f>
        <v/>
      </c>
      <c r="H58" s="797" t="str">
        <f>IF('ชื่อ-คะแนน'!C57="","",IF('ชื่อ-คะแนน'!$D57="ออก","",IF('ชื่อ-คะแนน'!$D57="ย้าย","",IF('ชื่อ-คะแนน'!$D57="พัก","",IF(H$6="?",H$6,H$6)))))</f>
        <v/>
      </c>
      <c r="I58" s="797" t="str">
        <f>IF('ชื่อ-คะแนน'!G57="","",IF('ชื่อ-คะแนน'!$D57="ออก","",IF('ชื่อ-คะแนน'!$D57="ย้าย","",IF('ชื่อ-คะแนน'!$D57="พัก","",IF(I$6="?",I$6,$I$6)))))</f>
        <v/>
      </c>
      <c r="J58" s="798" t="str">
        <f>IF('ชื่อ-คะแนน'!$C57="","",IF('ชื่อ-คะแนน'!$D57="ออก","",IF('ชื่อ-คะแนน'!$D57="ย้าย","",IF('ชื่อ-คะแนน'!$D57="พัก","",IF(J$6="?",J$6,J$6)))))</f>
        <v/>
      </c>
      <c r="K58" s="799"/>
      <c r="L58" s="796" t="str">
        <f>IF('ชื่อ-คะแนน'!$C57="","",IF('ชื่อ-คะแนน'!$D57="ออก","",IF('ชื่อ-คะแนน'!$D57="ย้าย","",IF('ชื่อ-คะแนน'!$D57="พัก","",IF(L$6="?",L$6,L$6)))))</f>
        <v/>
      </c>
      <c r="M58" s="797" t="str">
        <f>IF('ชื่อ-คะแนน'!$C57="","",IF('ชื่อ-คะแนน'!$D57="ออก","",IF('ชื่อ-คะแนน'!$D57="ย้าย","",IF('ชื่อ-คะแนน'!$D57="พัก","",IF(M$6="?",M$6,M$6)))))</f>
        <v/>
      </c>
      <c r="N58" s="797" t="str">
        <f>IF('ชื่อ-คะแนน'!$C57="","",IF('ชื่อ-คะแนน'!$D57="ออก","",IF('ชื่อ-คะแนน'!$D57="ย้าย","",IF('ชื่อ-คะแนน'!$D57="พัก","",IF(N$6="?",N$6,N$6)))))</f>
        <v/>
      </c>
      <c r="O58" s="797" t="str">
        <f>IF('ชื่อ-คะแนน'!$C57="","",IF('ชื่อ-คะแนน'!$D57="ออก","",IF('ชื่อ-คะแนน'!$D57="ย้าย","",IF('ชื่อ-คะแนน'!$D57="พัก","",IF(O$6="?",O$6,O$6)))))</f>
        <v/>
      </c>
      <c r="P58" s="798" t="str">
        <f>IF('ชื่อ-คะแนน'!$C57="","",IF('ชื่อ-คะแนน'!$D57="ออก","",IF('ชื่อ-คะแนน'!$D57="ย้าย","",IF('ชื่อ-คะแนน'!$D57="พัก","",IF(P$6="?",P$6,P$6)))))</f>
        <v/>
      </c>
      <c r="Q58" s="799"/>
      <c r="R58" s="796" t="str">
        <f>IF('ชื่อ-คะแนน'!$C57="","",IF('ชื่อ-คะแนน'!$D57="ออก","",IF('ชื่อ-คะแนน'!$D57="ย้าย","",IF('ชื่อ-คะแนน'!$D57="พัก","",IF(R$6="?",R$6,R$6)))))</f>
        <v/>
      </c>
      <c r="S58" s="797" t="str">
        <f>IF('ชื่อ-คะแนน'!$C57="","",IF('ชื่อ-คะแนน'!$D57="ออก","",IF('ชื่อ-คะแนน'!$D57="ย้าย","",IF('ชื่อ-คะแนน'!$D57="พัก","",IF(S$6="?",S$6,S$6)))))</f>
        <v/>
      </c>
      <c r="T58" s="797" t="str">
        <f>IF('ชื่อ-คะแนน'!$C57="","",IF('ชื่อ-คะแนน'!$D57="ออก","",IF('ชื่อ-คะแนน'!$D57="ย้าย","",IF('ชื่อ-คะแนน'!$D57="พัก","",IF(T$6="?",T$6,T$6)))))</f>
        <v/>
      </c>
      <c r="U58" s="797" t="str">
        <f>IF('ชื่อ-คะแนน'!$C57="","",IF('ชื่อ-คะแนน'!$D57="ออก","",IF('ชื่อ-คะแนน'!$D57="ย้าย","",IF('ชื่อ-คะแนน'!$D57="พัก","",IF(U$6="?",U$6,U$6)))))</f>
        <v/>
      </c>
      <c r="V58" s="798" t="str">
        <f>IF('ชื่อ-คะแนน'!$C57="","",IF('ชื่อ-คะแนน'!$D57="ออก","",IF('ชื่อ-คะแนน'!$D57="ย้าย","",IF('ชื่อ-คะแนน'!$D57="พัก","",IF(V$6="?",V$6,V$6)))))</f>
        <v/>
      </c>
      <c r="W58" s="799"/>
      <c r="X58" s="796" t="str">
        <f>IF('ชื่อ-คะแนน'!$C57="","",IF('ชื่อ-คะแนน'!$D57="ออก","",IF('ชื่อ-คะแนน'!$D57="ย้าย","",IF('ชื่อ-คะแนน'!$D57="พัก","",IF(X$6="?",X$6,X$6)))))</f>
        <v/>
      </c>
      <c r="Y58" s="797" t="str">
        <f>IF('ชื่อ-คะแนน'!$C57="","",IF('ชื่อ-คะแนน'!$D57="ออก","",IF('ชื่อ-คะแนน'!$D57="ย้าย","",IF('ชื่อ-คะแนน'!$D57="พัก","",IF(Y$6="?",Y$6,Y$6)))))</f>
        <v/>
      </c>
      <c r="Z58" s="797" t="str">
        <f>IF('ชื่อ-คะแนน'!$C57="","",IF('ชื่อ-คะแนน'!$D57="ออก","",IF('ชื่อ-คะแนน'!$D57="ย้าย","",IF('ชื่อ-คะแนน'!$D57="พัก","",IF(Z$6="?",Z$6,Z$6)))))</f>
        <v/>
      </c>
      <c r="AA58" s="797" t="str">
        <f>IF('ชื่อ-คะแนน'!$C57="","",IF('ชื่อ-คะแนน'!$D57="ออก","",IF('ชื่อ-คะแนน'!$D57="ย้าย","",IF('ชื่อ-คะแนน'!$D57="พัก","",IF(AA$6="?",AA$6,AA$6)))))</f>
        <v/>
      </c>
      <c r="AB58" s="798" t="str">
        <f>IF('ชื่อ-คะแนน'!$C57="","",IF('ชื่อ-คะแนน'!$D57="ออก","",IF('ชื่อ-คะแนน'!$D57="ย้าย","",IF('ชื่อ-คะแนน'!$D57="พัก","",IF(AB$6="?",AB$6,AB$6)))))</f>
        <v/>
      </c>
      <c r="AC58" s="799"/>
      <c r="AD58" s="796" t="str">
        <f>IF('ชื่อ-คะแนน'!$C57="","",IF('ชื่อ-คะแนน'!$D57="ออก","",IF('ชื่อ-คะแนน'!$D57="ย้าย","",IF('ชื่อ-คะแนน'!$D57="พัก","",IF(AD$6="?",AD$6,AD$6)))))</f>
        <v/>
      </c>
      <c r="AE58" s="797" t="str">
        <f>IF('ชื่อ-คะแนน'!$C57="","",IF('ชื่อ-คะแนน'!$D57="ออก","",IF('ชื่อ-คะแนน'!$D57="ย้าย","",IF('ชื่อ-คะแนน'!$D57="พัก","",IF(AE$6="?",AE$6,AE$6)))))</f>
        <v/>
      </c>
      <c r="AF58" s="797" t="str">
        <f>IF('ชื่อ-คะแนน'!$C57="","",IF('ชื่อ-คะแนน'!$D57="ออก","",IF('ชื่อ-คะแนน'!$D57="ย้าย","",IF('ชื่อ-คะแนน'!$D57="พัก","",IF(AF$6="?",AF$6,AF$6)))))</f>
        <v/>
      </c>
      <c r="AG58" s="797" t="str">
        <f>IF('ชื่อ-คะแนน'!$C57="","",IF('ชื่อ-คะแนน'!$D57="ออก","",IF('ชื่อ-คะแนน'!$D57="ย้าย","",IF('ชื่อ-คะแนน'!$D57="พัก","",IF($AG$6="?",$AG$6,$AG$6)))))</f>
        <v/>
      </c>
      <c r="AH58" s="798" t="str">
        <f>IF('ชื่อ-คะแนน'!$C57="","",IF('ชื่อ-คะแนน'!$D57="ออก","",IF('ชื่อ-คะแนน'!$D57="ย้าย","",IF('ชื่อ-คะแนน'!$D57="พัก","",IF($AH$6="?",$AH$6,$AH$6)))))</f>
        <v/>
      </c>
      <c r="AI58" s="799"/>
      <c r="AJ58" s="796" t="str">
        <f>IF('ชื่อ-คะแนน'!$C57="","",IF('ชื่อ-คะแนน'!$D57="ออก","",IF('ชื่อ-คะแนน'!$D57="ย้าย","",IF('ชื่อ-คะแนน'!$D57="พัก","",IF($AJ$6="?",$AJ$6,$AJ$6)))))</f>
        <v/>
      </c>
      <c r="AK58" s="797" t="str">
        <f>IF('ชื่อ-คะแนน'!$C57="","",IF('ชื่อ-คะแนน'!$D57="ออก","",IF('ชื่อ-คะแนน'!$D57="ย้าย","",IF('ชื่อ-คะแนน'!$D57="พัก","",IF($AK$6="?",$AK$6,$AK$6)))))</f>
        <v/>
      </c>
      <c r="AL58" s="797" t="str">
        <f>IF('ชื่อ-คะแนน'!$C57="","",IF('ชื่อ-คะแนน'!$D57="ออก","",IF('ชื่อ-คะแนน'!$D57="ย้าย","",IF('ชื่อ-คะแนน'!$D57="พัก","",IF($AL$6="?",$AL$6,$AL$6)))))</f>
        <v/>
      </c>
      <c r="AM58" s="797" t="str">
        <f>IF('ชื่อ-คะแนน'!$C57="","",IF('ชื่อ-คะแนน'!$D57="ออก","",IF('ชื่อ-คะแนน'!$D57="ย้าย","",IF('ชื่อ-คะแนน'!$D57="พัก","",IF($AM$6="?",$AM$6,$AM$6)))))</f>
        <v/>
      </c>
      <c r="AN58" s="798" t="str">
        <f>IF('ชื่อ-คะแนน'!$C57="","",IF('ชื่อ-คะแนน'!$D57="ออก","",IF('ชื่อ-คะแนน'!$D57="ย้าย","",IF('ชื่อ-คะแนน'!$D57="พัก","",IF($AN$6="?",$AN$6,$AN$6)))))</f>
        <v/>
      </c>
      <c r="AO58" s="799"/>
      <c r="AP58" s="796" t="str">
        <f>IF('ชื่อ-คะแนน'!$C57="","",IF('ชื่อ-คะแนน'!$D57="ออก","",IF('ชื่อ-คะแนน'!$D57="ย้าย","",IF('ชื่อ-คะแนน'!$D57="พัก","",IF($AP$6="?",$AP$6,$AP$6)))))</f>
        <v/>
      </c>
      <c r="AQ58" s="797" t="str">
        <f>IF('ชื่อ-คะแนน'!$C57="","",IF('ชื่อ-คะแนน'!$D57="ออก","",IF('ชื่อ-คะแนน'!$D57="ย้าย","",IF('ชื่อ-คะแนน'!$D57="พัก","",IF($AQ$6="?",$AQ$6,$AQ$6)))))</f>
        <v/>
      </c>
      <c r="AR58" s="797" t="str">
        <f>IF('ชื่อ-คะแนน'!$C57="","",IF('ชื่อ-คะแนน'!$D57="ออก","",IF('ชื่อ-คะแนน'!$D57="ย้าย","",IF('ชื่อ-คะแนน'!$D57="พัก","",IF($AR$6="?",$AR$6,$AR$6)))))</f>
        <v/>
      </c>
      <c r="AS58" s="797" t="str">
        <f>IF('ชื่อ-คะแนน'!$C57="","",IF('ชื่อ-คะแนน'!$D57="ออก","",IF('ชื่อ-คะแนน'!$D57="ย้าย","",IF('ชื่อ-คะแนน'!$D57="พัก","",IF($AS$6="?",$AS$6,$AS$6)))))</f>
        <v/>
      </c>
      <c r="AT58" s="798" t="str">
        <f>IF('ชื่อ-คะแนน'!$C57="","",IF('ชื่อ-คะแนน'!$D57="ออก","",IF('ชื่อ-คะแนน'!$D57="ย้าย","",IF('ชื่อ-คะแนน'!$D57="พัก","",IF($AT$6="?",$AT$6,$AT$6)))))</f>
        <v/>
      </c>
      <c r="AU58" s="799"/>
      <c r="AV58" s="796" t="str">
        <f>IF('ชื่อ-คะแนน'!$C57="","",IF('ชื่อ-คะแนน'!$D57="ออก","",IF('ชื่อ-คะแนน'!$D57="ย้าย","",IF('ชื่อ-คะแนน'!$D57="พัก","",IF($AV$6="?",$AV$6,$AV$6)))))</f>
        <v/>
      </c>
      <c r="AW58" s="797" t="str">
        <f>IF('ชื่อ-คะแนน'!$C57="","",IF('ชื่อ-คะแนน'!$D57="ออก","",IF('ชื่อ-คะแนน'!$D57="ย้าย","",IF('ชื่อ-คะแนน'!$D57="พัก","",IF($AW$6="?",$AW$6,$AW$6)))))</f>
        <v/>
      </c>
      <c r="AX58" s="797" t="str">
        <f>IF('ชื่อ-คะแนน'!$C57="","",IF('ชื่อ-คะแนน'!$D57="ออก","",IF('ชื่อ-คะแนน'!$D57="ย้าย","",IF('ชื่อ-คะแนน'!$D57="พัก","",IF($AX$6="?",$AX$6,$AX$6)))))</f>
        <v/>
      </c>
      <c r="AY58" s="797" t="str">
        <f>IF('ชื่อ-คะแนน'!$C57="","",IF('ชื่อ-คะแนน'!$D57="ออก","",IF('ชื่อ-คะแนน'!$D57="ย้าย","",IF('ชื่อ-คะแนน'!$D57="พัก","",IF($AY$6="?",$AY$6,$AY$6)))))</f>
        <v/>
      </c>
      <c r="AZ58" s="798" t="str">
        <f>IF('ชื่อ-คะแนน'!$C57="","",IF('ชื่อ-คะแนน'!$D57="ออก","",IF('ชื่อ-คะแนน'!$D57="ย้าย","",IF('ชื่อ-คะแนน'!$D57="พัก","",IF($AZ$6="?",$AZ$6,$AZ$6)))))</f>
        <v/>
      </c>
      <c r="BA58" s="799"/>
      <c r="BB58" s="1419" t="str">
        <f>IF('ชื่อ-คะแนน'!$C57="","",IF('ชื่อ-คะแนน'!$D57="ออก","",IF('ชื่อ-คะแนน'!$D57="ย้าย","",IF('ชื่อ-คะแนน'!$D57="พัก","",IF($BB$6="?",$BB$6,$BB$6)))))</f>
        <v/>
      </c>
      <c r="BC58" s="1420" t="str">
        <f>IF('ชื่อ-คะแนน'!$C57="","",IF('ชื่อ-คะแนน'!$D57="ออก","",IF('ชื่อ-คะแนน'!$D57="ย้าย","",IF('ชื่อ-คะแนน'!$D57="พัก","",IF($BC$6="?",$BC$6,$BC$6)))))</f>
        <v/>
      </c>
      <c r="BD58" s="1420" t="str">
        <f>IF('ชื่อ-คะแนน'!$C57="","",IF('ชื่อ-คะแนน'!$D57="ออก","",IF('ชื่อ-คะแนน'!$D57="ย้าย","",IF('ชื่อ-คะแนน'!$D57="พัก","",IF($BD$6="?",$BD$6,$BD$6)))))</f>
        <v/>
      </c>
      <c r="BE58" s="1420" t="str">
        <f>IF('ชื่อ-คะแนน'!$C57="","",IF('ชื่อ-คะแนน'!$D57="ออก","",IF('ชื่อ-คะแนน'!$D57="ย้าย","",IF('ชื่อ-คะแนน'!$D57="พัก","",IF($BE$6="?",$BE$6,$BE$6)))))</f>
        <v/>
      </c>
      <c r="BF58" s="1421" t="str">
        <f>IF('ชื่อ-คะแนน'!$C57="","",IF('ชื่อ-คะแนน'!$D57="ออก","",IF('ชื่อ-คะแนน'!$D57="ย้าย","",IF('ชื่อ-คะแนน'!$D57="พัก","",IF($BF$6="?",$BF$6,$BF$6)))))</f>
        <v/>
      </c>
      <c r="BG58" s="799"/>
      <c r="BH58" s="800" t="str">
        <f>IF('ชื่อ-คะแนน'!$C57="","",IF('ชื่อ-คะแนน'!$D57="ออก","",IF('ชื่อ-คะแนน'!$D57="ย้าย","",IF('ชื่อ-คะแนน'!$D57="พัก","",IF($BH$6="?",$BH$6,$BH$6)))))</f>
        <v/>
      </c>
      <c r="BI58" s="801" t="str">
        <f>IF('ชื่อ-คะแนน'!$C57="","",IF('ชื่อ-คะแนน'!$D57="ออก","",IF('ชื่อ-คะแนน'!$D57="ย้าย","",IF('ชื่อ-คะแนน'!$D57="พัก","",IF($BI$6="?",$BI$6,$BI$6)))))</f>
        <v/>
      </c>
      <c r="BJ58" s="801" t="str">
        <f>IF('ชื่อ-คะแนน'!$C57="","",IF('ชื่อ-คะแนน'!$D57="ออก","",IF('ชื่อ-คะแนน'!$D57="ย้าย","",IF('ชื่อ-คะแนน'!$D57="พัก","",IF($BJ$6="?",$BJ$6,$BJ$6)))))</f>
        <v/>
      </c>
      <c r="BK58" s="801" t="str">
        <f>IF('ชื่อ-คะแนน'!$C57="","",IF('ชื่อ-คะแนน'!$D57="ออก","",IF('ชื่อ-คะแนน'!$D57="ย้าย","",IF('ชื่อ-คะแนน'!$D57="พัก","",IF($BK$6="?",$BK$6,$BK$6)))))</f>
        <v/>
      </c>
      <c r="BL58" s="802" t="str">
        <f>IF('ชื่อ-คะแนน'!$C57="","",IF('ชื่อ-คะแนน'!$D57="ออก","",IF('ชื่อ-คะแนน'!$D57="ย้าย","",IF('ชื่อ-คะแนน'!$D57="พัก","",IF($BL$6="?",$BL$6,$BL$6)))))</f>
        <v/>
      </c>
      <c r="BM58" s="799"/>
      <c r="BN58" s="796" t="str">
        <f>IF('ชื่อ-คะแนน'!$C57="","",IF('ชื่อ-คะแนน'!$D57="ออก","",IF('ชื่อ-คะแนน'!$D57="ย้าย","",IF('ชื่อ-คะแนน'!$D57="พัก","",IF($BN$6="?",$BN$6,$BN$6)))))</f>
        <v/>
      </c>
      <c r="BO58" s="797" t="str">
        <f>IF('ชื่อ-คะแนน'!$C57="","",IF('ชื่อ-คะแนน'!$D57="ออก","",IF('ชื่อ-คะแนน'!$D57="ย้าย","",IF('ชื่อ-คะแนน'!$D57="พัก","",IF($BO$6="?",$BO$6,$BO$6)))))</f>
        <v/>
      </c>
      <c r="BP58" s="797" t="str">
        <f>IF('ชื่อ-คะแนน'!$C57="","",IF('ชื่อ-คะแนน'!$D57="ออก","",IF('ชื่อ-คะแนน'!$D57="ย้าย","",IF('ชื่อ-คะแนน'!$D57="พัก","",IF($BP$6="?",$BP$6,$BP$6)))))</f>
        <v/>
      </c>
      <c r="BQ58" s="797" t="str">
        <f>IF('ชื่อ-คะแนน'!$C57="","",IF('ชื่อ-คะแนน'!$D57="ออก","",IF('ชื่อ-คะแนน'!$D57="ย้าย","",IF('ชื่อ-คะแนน'!$D57="พัก","",IF($BQ$6="?",$BQ$6,$BQ$6)))))</f>
        <v/>
      </c>
      <c r="BR58" s="798" t="str">
        <f>IF('ชื่อ-คะแนน'!$C57="","",IF('ชื่อ-คะแนน'!$D57="ออก","",IF('ชื่อ-คะแนน'!$D57="ย้าย","",IF('ชื่อ-คะแนน'!$D57="พัก","",IF($BR$6="?",$BR$6,$BR$6)))))</f>
        <v/>
      </c>
      <c r="BS58" s="799"/>
      <c r="BT58" s="796" t="str">
        <f>IF('ชื่อ-คะแนน'!$C57="","",IF('ชื่อ-คะแนน'!$D57="ออก","",IF('ชื่อ-คะแนน'!$D57="ย้าย","",IF('ชื่อ-คะแนน'!$D57="พัก","",IF($BT$6="?",$BT$6,$BT$6)))))</f>
        <v/>
      </c>
      <c r="BU58" s="797" t="str">
        <f>IF('ชื่อ-คะแนน'!$C57="","",IF('ชื่อ-คะแนน'!$D57="ออก","",IF('ชื่อ-คะแนน'!$D57="ย้าย","",IF('ชื่อ-คะแนน'!$D57="พัก","",IF($BU$6="?",$BU$6,$BU$6)))))</f>
        <v/>
      </c>
      <c r="BV58" s="797" t="str">
        <f>IF('ชื่อ-คะแนน'!$C57="","",IF('ชื่อ-คะแนน'!$D57="ออก","",IF('ชื่อ-คะแนน'!$D57="ย้าย","",IF('ชื่อ-คะแนน'!$D57="พัก","",IF($BV$6="?",$BV$6,$BV$6)))))</f>
        <v/>
      </c>
      <c r="BW58" s="797" t="str">
        <f>IF('ชื่อ-คะแนน'!$C57="","",IF('ชื่อ-คะแนน'!$D57="ออก","",IF('ชื่อ-คะแนน'!$D57="ย้าย","",IF('ชื่อ-คะแนน'!$D57="พัก","",IF($BW$6="?",$BW$6,$BW$6)))))</f>
        <v/>
      </c>
      <c r="BX58" s="798" t="str">
        <f>IF('ชื่อ-คะแนน'!$C57="","",IF('ชื่อ-คะแนน'!$D57="ออก","",IF('ชื่อ-คะแนน'!$D57="ย้าย","",IF('ชื่อ-คะแนน'!$D57="พัก","",IF($BX$6="?",$BX$6,$BX$6)))))</f>
        <v/>
      </c>
      <c r="BY58" s="799"/>
      <c r="BZ58" s="796" t="str">
        <f>IF('ชื่อ-คะแนน'!$C57="","",IF('ชื่อ-คะแนน'!$D57="ออก","",IF('ชื่อ-คะแนน'!$D57="ย้าย","",IF('ชื่อ-คะแนน'!$D57="พัก","",IF($BZ$6="?",$BZ$6,$BZ$6)))))</f>
        <v/>
      </c>
      <c r="CA58" s="797" t="str">
        <f>IF('ชื่อ-คะแนน'!$C57="","",IF('ชื่อ-คะแนน'!$D57="ออก","",IF('ชื่อ-คะแนน'!$D57="ย้าย","",IF('ชื่อ-คะแนน'!$D57="พัก","",IF($CA$6="?",$CA$6,$CA$6)))))</f>
        <v/>
      </c>
      <c r="CB58" s="797" t="str">
        <f>IF('ชื่อ-คะแนน'!$C57="","",IF('ชื่อ-คะแนน'!$D57="ออก","",IF('ชื่อ-คะแนน'!$D57="ย้าย","",IF('ชื่อ-คะแนน'!$D57="พัก","",IF($CB$6="?",$CB$6,$CB$6)))))</f>
        <v/>
      </c>
      <c r="CC58" s="797" t="str">
        <f>IF('ชื่อ-คะแนน'!$C57="","",IF('ชื่อ-คะแนน'!$D57="ออก","",IF('ชื่อ-คะแนน'!$D57="ย้าย","",IF('ชื่อ-คะแนน'!$D57="พัก","",IF($CC$6="?",$CC$6,$CC$6)))))</f>
        <v/>
      </c>
      <c r="CD58" s="798" t="str">
        <f>IF('ชื่อ-คะแนน'!$C57="","",IF('ชื่อ-คะแนน'!$D57="ออก","",IF('ชื่อ-คะแนน'!$D57="ย้าย","",IF('ชื่อ-คะแนน'!$D57="พัก","",IF($CD$6="?",$CD$6,$CD$6)))))</f>
        <v/>
      </c>
      <c r="CE58" s="799"/>
      <c r="CF58" s="796" t="str">
        <f>IF('ชื่อ-คะแนน'!$C57="","",IF('ชื่อ-คะแนน'!$D57="ออก","",IF('ชื่อ-คะแนน'!$D57="ย้าย","",IF('ชื่อ-คะแนน'!$D57="พัก","",IF($CF$6="?",$CF$6,$CF$6)))))</f>
        <v/>
      </c>
      <c r="CG58" s="797" t="str">
        <f>IF('ชื่อ-คะแนน'!$C57="","",IF('ชื่อ-คะแนน'!$D57="ออก","",IF('ชื่อ-คะแนน'!$D57="ย้าย","",IF('ชื่อ-คะแนน'!$D57="พัก","",IF($CG$6="?",$CG$6,$CG$6)))))</f>
        <v/>
      </c>
      <c r="CH58" s="797" t="str">
        <f>IF('ชื่อ-คะแนน'!$C57="","",IF('ชื่อ-คะแนน'!$D57="ออก","",IF('ชื่อ-คะแนน'!$D57="ย้าย","",IF('ชื่อ-คะแนน'!$D57="พัก","",IF($CH$6="?",$CH$6,$CH$6)))))</f>
        <v/>
      </c>
      <c r="CI58" s="797" t="str">
        <f>IF('ชื่อ-คะแนน'!$C57="","",IF('ชื่อ-คะแนน'!$D57="ออก","",IF('ชื่อ-คะแนน'!$D57="ย้าย","",IF('ชื่อ-คะแนน'!$D57="พัก","",IF($CI$6="?",$CI$6,$CI$6)))))</f>
        <v/>
      </c>
      <c r="CJ58" s="798" t="str">
        <f>IF('ชื่อ-คะแนน'!$C57="","",IF('ชื่อ-คะแนน'!$D57="ออก","",IF('ชื่อ-คะแนน'!$D57="ย้าย","",IF('ชื่อ-คะแนน'!$D57="พัก","",IF($CJ$6="?",$CJ$6,$CJ$6)))))</f>
        <v/>
      </c>
      <c r="CK58" s="799"/>
      <c r="CL58" s="796" t="str">
        <f>IF('ชื่อ-คะแนน'!$C57="","",IF('ชื่อ-คะแนน'!$D57="ออก","",IF('ชื่อ-คะแนน'!$D57="ย้าย","",IF('ชื่อ-คะแนน'!$D57="พัก","",IF($CL$6="?",$CL$6,$CL$6)))))</f>
        <v/>
      </c>
      <c r="CM58" s="797" t="str">
        <f>IF('ชื่อ-คะแนน'!$C57="","",IF('ชื่อ-คะแนน'!$D57="ออก","",IF('ชื่อ-คะแนน'!$D57="ย้าย","",IF('ชื่อ-คะแนน'!$D57="พัก","",IF($CM$6="?",$CM$6,$CM$6)))))</f>
        <v/>
      </c>
      <c r="CN58" s="797" t="str">
        <f>IF('ชื่อ-คะแนน'!$C57="","",IF('ชื่อ-คะแนน'!$D57="ออก","",IF('ชื่อ-คะแนน'!$D57="ย้าย","",IF('ชื่อ-คะแนน'!$D57="พัก","",IF($CN$6="?",$CN$6,$CN$6)))))</f>
        <v/>
      </c>
      <c r="CO58" s="797" t="str">
        <f>IF('ชื่อ-คะแนน'!$C57="","",IF('ชื่อ-คะแนน'!$D57="ออก","",IF('ชื่อ-คะแนน'!$D57="ย้าย","",IF('ชื่อ-คะแนน'!$D57="พัก","",IF($CO$6="?",$CO$6,$CO$6)))))</f>
        <v/>
      </c>
      <c r="CP58" s="798" t="str">
        <f>IF('ชื่อ-คะแนน'!$C57="","",IF('ชื่อ-คะแนน'!$D57="ออก","",IF('ชื่อ-คะแนน'!$D57="ย้าย","",IF('ชื่อ-คะแนน'!$D57="พัก","",IF($CP$6="?",$CP$6,$CP$6)))))</f>
        <v/>
      </c>
      <c r="CQ58" s="799"/>
      <c r="CR58" s="796" t="str">
        <f>IF('ชื่อ-คะแนน'!$C57="","",IF('ชื่อ-คะแนน'!$D57="ออก","",IF('ชื่อ-คะแนน'!$D57="ย้าย","",IF('ชื่อ-คะแนน'!$D57="พัก","",IF($CR$6="?",$CR$6,$CR$6)))))</f>
        <v/>
      </c>
      <c r="CS58" s="797" t="str">
        <f>IF('ชื่อ-คะแนน'!$C57="","",IF('ชื่อ-คะแนน'!$D57="ออก","",IF('ชื่อ-คะแนน'!$D57="ย้าย","",IF('ชื่อ-คะแนน'!$D57="พัก","",IF($CS$6="?",$CS$6,$CS$6)))))</f>
        <v/>
      </c>
      <c r="CT58" s="797" t="str">
        <f>IF('ชื่อ-คะแนน'!$C57="","",IF('ชื่อ-คะแนน'!$D57="ออก","",IF('ชื่อ-คะแนน'!$D57="ย้าย","",IF('ชื่อ-คะแนน'!$D57="พัก","",IF($CT$6="?",$CT$6,$CT$6)))))</f>
        <v/>
      </c>
      <c r="CU58" s="797" t="str">
        <f>IF('ชื่อ-คะแนน'!$C57="","",IF('ชื่อ-คะแนน'!$D57="ออก","",IF('ชื่อ-คะแนน'!$D57="ย้าย","",IF('ชื่อ-คะแนน'!$D57="พัก","",IF($CU$6="?",$CU$6,$CU$6)))))</f>
        <v/>
      </c>
      <c r="CV58" s="798" t="str">
        <f>IF('ชื่อ-คะแนน'!$C57="","",IF('ชื่อ-คะแนน'!$D57="ออก","",IF('ชื่อ-คะแนน'!$D57="ย้าย","",IF('ชื่อ-คะแนน'!$D57="พัก","",IF($CV$6="?",$CV$6,$CV$6)))))</f>
        <v/>
      </c>
      <c r="CW58" s="799"/>
      <c r="CX58" s="796" t="str">
        <f>IF('ชื่อ-คะแนน'!$C57="","",IF('ชื่อ-คะแนน'!$D57="ออก","",IF('ชื่อ-คะแนน'!$D57="ย้าย","",IF('ชื่อ-คะแนน'!$D57="พัก","",IF($CX$6="?",$CX$6,$CX$6)))))</f>
        <v/>
      </c>
      <c r="CY58" s="797" t="str">
        <f>IF('ชื่อ-คะแนน'!$C57="","",IF('ชื่อ-คะแนน'!$D57="ออก","",IF('ชื่อ-คะแนน'!$D57="ย้าย","",IF('ชื่อ-คะแนน'!$D57="พัก","",IF($CY$6="?",$CY$6,$CY$6)))))</f>
        <v/>
      </c>
      <c r="CZ58" s="797" t="str">
        <f>IF('ชื่อ-คะแนน'!$C57="","",IF('ชื่อ-คะแนน'!$D57="ออก","",IF('ชื่อ-คะแนน'!$D57="ย้าย","",IF('ชื่อ-คะแนน'!$D57="พัก","",IF($CZ$6="?",$CZ$6,$CZ$6)))))</f>
        <v/>
      </c>
      <c r="DA58" s="797" t="str">
        <f>IF('ชื่อ-คะแนน'!$C57="","",IF('ชื่อ-คะแนน'!$D57="ออก","",IF('ชื่อ-คะแนน'!$D57="ย้าย","",IF('ชื่อ-คะแนน'!$D57="พัก","",IF($DA$6="?",$DA$6,$DA$6)))))</f>
        <v/>
      </c>
      <c r="DB58" s="798" t="str">
        <f>IF('ชื่อ-คะแนน'!$C57="","",IF('ชื่อ-คะแนน'!$D57="ออก","",IF('ชื่อ-คะแนน'!$D57="ย้าย","",IF('ชื่อ-คะแนน'!$D57="พัก","",IF($DB$6="?",$DB$6,$DB$6)))))</f>
        <v/>
      </c>
      <c r="DC58" s="799"/>
      <c r="DD58" s="1419" t="str">
        <f>IF('ชื่อ-คะแนน'!$C57="","",IF('ชื่อ-คะแนน'!$D57="ออก","",IF('ชื่อ-คะแนน'!$D57="ย้าย","",IF('ชื่อ-คะแนน'!$D57="พัก","",IF($DD$6="?",$DD$6,$DD$6)))))</f>
        <v/>
      </c>
      <c r="DE58" s="1420" t="str">
        <f>IF('ชื่อ-คะแนน'!$C57="","",IF('ชื่อ-คะแนน'!$D57="ออก","",IF('ชื่อ-คะแนน'!$D57="ย้าย","",IF('ชื่อ-คะแนน'!$D57="พัก","",IF($DE$6="?",$DE$6,$DE$6)))))</f>
        <v/>
      </c>
      <c r="DF58" s="1420" t="str">
        <f>IF('ชื่อ-คะแนน'!$C57="","",IF('ชื่อ-คะแนน'!$D57="ออก","",IF('ชื่อ-คะแนน'!$D57="ย้าย","",IF('ชื่อ-คะแนน'!$D57="พัก","",IF($DF$6="?",$DF$6,$DF$6)))))</f>
        <v/>
      </c>
      <c r="DG58" s="1420" t="str">
        <f>IF('ชื่อ-คะแนน'!$C57="","",IF('ชื่อ-คะแนน'!$D57="ออก","",IF('ชื่อ-คะแนน'!$D57="ย้าย","",IF('ชื่อ-คะแนน'!$D57="พัก","",IF($DG$6="?",$DG$6,$DG$6)))))</f>
        <v/>
      </c>
      <c r="DH58" s="1421" t="str">
        <f>IF('ชื่อ-คะแนน'!$C57="","",IF('ชื่อ-คะแนน'!$D57="ออก","",IF('ชื่อ-คะแนน'!$D57="ย้าย","",IF('ชื่อ-คะแนน'!$D57="พัก","",IF($DH$6="?",$DH$6,$DH$6)))))</f>
        <v/>
      </c>
      <c r="DI58" s="799"/>
      <c r="DJ58" s="796" t="str">
        <f>IF('ชื่อ-คะแนน'!$C57="","",IF('ชื่อ-คะแนน'!$D57="ออก","",IF('ชื่อ-คะแนน'!$D57="ย้าย","",IF('ชื่อ-คะแนน'!$D57="พัก","",IF($DJ$6="?",$DJ$6,$DJ$6)))))</f>
        <v/>
      </c>
      <c r="DK58" s="797" t="str">
        <f>IF('ชื่อ-คะแนน'!$C57="","",IF('ชื่อ-คะแนน'!$D57="ออก","",IF('ชื่อ-คะแนน'!$D57="ย้าย","",IF('ชื่อ-คะแนน'!$D57="พัก","",IF($DK$6="?",$DK$6,$DK$6)))))</f>
        <v/>
      </c>
      <c r="DL58" s="797" t="str">
        <f>IF('ชื่อ-คะแนน'!$C57="","",IF('ชื่อ-คะแนน'!$D57="ออก","",IF('ชื่อ-คะแนน'!$D57="ย้าย","",IF('ชื่อ-คะแนน'!$D57="พัก","",IF($DL$6="?",$DL$6,$DL$6)))))</f>
        <v/>
      </c>
      <c r="DM58" s="797" t="str">
        <f>IF('ชื่อ-คะแนน'!$C57="","",IF('ชื่อ-คะแนน'!$D57="ออก","",IF('ชื่อ-คะแนน'!$D57="ย้าย","",IF('ชื่อ-คะแนน'!$D57="พัก","",IF($DM$6="?",$DM$6,$DM$6)))))</f>
        <v/>
      </c>
      <c r="DN58" s="798" t="str">
        <f>IF('ชื่อ-คะแนน'!$C57="","",IF('ชื่อ-คะแนน'!$D57="ออก","",IF('ชื่อ-คะแนน'!$D57="ย้าย","",IF('ชื่อ-คะแนน'!$D57="พัก","",IF($DN$6="?",$DN$6,$DN$6)))))</f>
        <v/>
      </c>
      <c r="DO58" s="799"/>
      <c r="DP58" s="800" t="str">
        <f>IF('ชื่อ-คะแนน'!$C57="","",IF('ชื่อ-คะแนน'!$D57="ออก","",IF('ชื่อ-คะแนน'!$D57="ย้าย","",IF('ชื่อ-คะแนน'!$D57="พัก","",IF($DP$6="?",$DP$6,$DP$6)))))</f>
        <v/>
      </c>
      <c r="DQ58" s="801" t="str">
        <f>IF('ชื่อ-คะแนน'!$C57="","",IF('ชื่อ-คะแนน'!$D57="ออก","",IF('ชื่อ-คะแนน'!$D57="ย้าย","",IF('ชื่อ-คะแนน'!$D57="พัก","",IF($DQ$6="?",$DQ$6,$DQ$6)))))</f>
        <v/>
      </c>
      <c r="DR58" s="801" t="str">
        <f>IF('ชื่อ-คะแนน'!$C57="","",IF('ชื่อ-คะแนน'!$D57="ออก","",IF('ชื่อ-คะแนน'!$D57="ย้าย","",IF('ชื่อ-คะแนน'!$D57="พัก","",IF($DR$6="?",$DR$6,$DR$6)))))</f>
        <v/>
      </c>
      <c r="DS58" s="801" t="str">
        <f>IF('ชื่อ-คะแนน'!$C57="","",IF('ชื่อ-คะแนน'!$D57="ออก","",IF('ชื่อ-คะแนน'!$D57="ย้าย","",IF('ชื่อ-คะแนน'!$D57="พัก","",IF($DS$6="?",$DS$6,$DS$6)))))</f>
        <v/>
      </c>
      <c r="DT58" s="802" t="str">
        <f>IF('ชื่อ-คะแนน'!$C57="","",IF('ชื่อ-คะแนน'!$D57="ออก","",IF('ชื่อ-คะแนน'!$D57="ย้าย","",IF('ชื่อ-คะแนน'!$D57="พัก","",IF($DT$6="?",$DT$6,$DT$6)))))</f>
        <v/>
      </c>
      <c r="DU58" s="799"/>
      <c r="DV58" s="796" t="str">
        <f>IF('ชื่อ-คะแนน'!$C57="","",IF('ชื่อ-คะแนน'!$D57="ออก","",IF('ชื่อ-คะแนน'!$D57="ย้าย","",IF('ชื่อ-คะแนน'!$D57="พัก","",IF($DV$6="?",$DV$6,$DV$6)))))</f>
        <v/>
      </c>
      <c r="DW58" s="797" t="str">
        <f>IF('ชื่อ-คะแนน'!$C57="","",IF('ชื่อ-คะแนน'!$D57="ออก","",IF('ชื่อ-คะแนน'!$D57="ย้าย","",IF('ชื่อ-คะแนน'!$D57="พัก","",IF($DW$6="?",$DW$6,$DW$6)))))</f>
        <v/>
      </c>
      <c r="DX58" s="797" t="str">
        <f>IF('ชื่อ-คะแนน'!$C57="","",IF('ชื่อ-คะแนน'!$D57="ออก","",IF('ชื่อ-คะแนน'!$D57="ย้าย","",IF('ชื่อ-คะแนน'!$D57="พัก","",IF($DX$6="?",$DX$6,$DX$6)))))</f>
        <v/>
      </c>
      <c r="DY58" s="797" t="str">
        <f>IF('ชื่อ-คะแนน'!$C57="","",IF('ชื่อ-คะแนน'!$D57="ออก","",IF('ชื่อ-คะแนน'!$D57="ย้าย","",IF('ชื่อ-คะแนน'!$D57="พัก","",IF($DY$6="?",$DY$6,$DY$6)))))</f>
        <v/>
      </c>
      <c r="DZ58" s="798" t="str">
        <f>IF('ชื่อ-คะแนน'!$C57="","",IF('ชื่อ-คะแนน'!$D57="ออก","",IF('ชื่อ-คะแนน'!$D57="ย้าย","",IF('ชื่อ-คะแนน'!$D57="พัก","",IF($DZ$6="?",$DZ$6,$DZ$6)))))</f>
        <v/>
      </c>
      <c r="EA58" s="799"/>
      <c r="EB58" s="796" t="str">
        <f>IF('ชื่อ-คะแนน'!$C57="","",IF('ชื่อ-คะแนน'!$D57="ออก","",IF('ชื่อ-คะแนน'!$D57="ย้าย","",IF('ชื่อ-คะแนน'!$D57="พัก","",IF($EB$6="?",$EB$6,$EB$6)))))</f>
        <v/>
      </c>
      <c r="EC58" s="797" t="str">
        <f>IF('ชื่อ-คะแนน'!$C57="","",IF('ชื่อ-คะแนน'!$D57="ออก","",IF('ชื่อ-คะแนน'!$D57="ย้าย","",IF('ชื่อ-คะแนน'!$D57="พัก","",IF($EC$6="?",$EC$6,$EC$6)))))</f>
        <v/>
      </c>
      <c r="ED58" s="797" t="str">
        <f>IF('ชื่อ-คะแนน'!$C57="","",IF('ชื่อ-คะแนน'!$D57="ออก","",IF('ชื่อ-คะแนน'!$D57="ย้าย","",IF('ชื่อ-คะแนน'!$D57="พัก","",IF($ED$6="?",$ED$6,$ED$6)))))</f>
        <v/>
      </c>
      <c r="EE58" s="797" t="str">
        <f>IF('ชื่อ-คะแนน'!$C57="","",IF('ชื่อ-คะแนน'!$D57="ออก","",IF('ชื่อ-คะแนน'!$D57="ย้าย","",IF('ชื่อ-คะแนน'!$D57="พัก","",IF($EE$6="?",$EE$6,$EE$6)))))</f>
        <v/>
      </c>
      <c r="EF58" s="798" t="str">
        <f>IF('ชื่อ-คะแนน'!$C57="","",IF('ชื่อ-คะแนน'!$D57="ออก","",IF('ชื่อ-คะแนน'!$D57="ย้าย","",IF('ชื่อ-คะแนน'!$D57="พัก","",IF($EF$6="?",$EF$6,$EF$6)))))</f>
        <v/>
      </c>
      <c r="EG58" s="803"/>
      <c r="EH58" s="804" t="str">
        <f>IF('ชื่อ-คะแนน'!C57="","",COUNTIF(E58:DZ58,"ป")+COUNTIF(E58:DZ58,"ล")+COUNTIF(E58:DZ58,"ข")+COUNTIF(E58:DZ58,"ร")+COUNTIF(E58:DZ58,"อ")+COUNTIF(E58:DZ58,"ก")+COUNTIF(E58:DZ58,"ฟ")+COUNTIF(E58:DZ58,"ด")+COUNTIF(E58:DZ58,"ย"))&amp;IF('ชื่อ-คะแนน'!C57="","","/")&amp;IF('ชื่อ-คะแนน'!C57="","",SUM($F$6:$DZ$6)-SUM(F58:DZ58))</f>
        <v/>
      </c>
      <c r="EI58" s="805" t="str">
        <f>IF('ชื่อ-คะแนน'!C57="","",COUNTIF(F58:EF58,"/")+SUM(F58:EF58))</f>
        <v/>
      </c>
      <c r="EJ58" s="758"/>
      <c r="EK58" s="778" t="str">
        <f t="shared" si="3"/>
        <v>-</v>
      </c>
      <c r="EL58" s="760" t="e">
        <f t="shared" si="4"/>
        <v>#VALUE!</v>
      </c>
      <c r="EM58" s="792" t="e">
        <f t="shared" si="1"/>
        <v>#VALUE!</v>
      </c>
      <c r="EN58" s="793" t="e">
        <f t="shared" si="5"/>
        <v>#VALUE!</v>
      </c>
    </row>
    <row r="59" spans="1:144" s="141" customFormat="1" ht="18" hidden="1" customHeight="1" thickBot="1" x14ac:dyDescent="0.55000000000000004">
      <c r="A59" s="142" t="str">
        <f>'ชื่อ-คะแนน'!A58</f>
        <v/>
      </c>
      <c r="B59" s="822">
        <f>'ชื่อ-คะแนน'!B58</f>
        <v>0</v>
      </c>
      <c r="C59" s="1312">
        <f>'ชื่อ-คะแนน'!C58</f>
        <v>0</v>
      </c>
      <c r="D59" s="795" t="str">
        <f>'ชื่อ-คะแนน'!D58</f>
        <v/>
      </c>
      <c r="E59" s="781" t="str">
        <f>'ชื่อ-คะแนน'!E58</f>
        <v/>
      </c>
      <c r="F59" s="796" t="str">
        <f>IF('ชื่อ-คะแนน'!$C58="","",IF('ชื่อ-คะแนน'!$D58="ออก","",IF('ชื่อ-คะแนน'!$D58="ย้าย","",IF('ชื่อ-คะแนน'!$D58="พัก","",IF(F$6="?",F$6,F$6)))))</f>
        <v/>
      </c>
      <c r="G59" s="797" t="str">
        <f>IF('ชื่อ-คะแนน'!C58="","",IF('ชื่อ-คะแนน'!$D58="ออก","",IF('ชื่อ-คะแนน'!$D58="ย้าย","",IF('ชื่อ-คะแนน'!$D58="พัก","",IF(G$6="?",G$6,G$6)))))</f>
        <v/>
      </c>
      <c r="H59" s="797" t="str">
        <f>IF('ชื่อ-คะแนน'!C58="","",IF('ชื่อ-คะแนน'!$D58="ออก","",IF('ชื่อ-คะแนน'!$D58="ย้าย","",IF('ชื่อ-คะแนน'!$D58="พัก","",IF(H$6="?",H$6,H$6)))))</f>
        <v/>
      </c>
      <c r="I59" s="797" t="str">
        <f>IF('ชื่อ-คะแนน'!G58="","",IF('ชื่อ-คะแนน'!$D58="ออก","",IF('ชื่อ-คะแนน'!$D58="ย้าย","",IF('ชื่อ-คะแนน'!$D58="พัก","",IF(I$6="?",I$6,$I$6)))))</f>
        <v/>
      </c>
      <c r="J59" s="798" t="str">
        <f>IF('ชื่อ-คะแนน'!$C58="","",IF('ชื่อ-คะแนน'!$D58="ออก","",IF('ชื่อ-คะแนน'!$D58="ย้าย","",IF('ชื่อ-คะแนน'!$D58="พัก","",IF(J$6="?",J$6,J$6)))))</f>
        <v/>
      </c>
      <c r="K59" s="799"/>
      <c r="L59" s="796" t="str">
        <f>IF('ชื่อ-คะแนน'!$C58="","",IF('ชื่อ-คะแนน'!$D58="ออก","",IF('ชื่อ-คะแนน'!$D58="ย้าย","",IF('ชื่อ-คะแนน'!$D58="พัก","",IF(L$6="?",L$6,L$6)))))</f>
        <v/>
      </c>
      <c r="M59" s="797" t="str">
        <f>IF('ชื่อ-คะแนน'!$C58="","",IF('ชื่อ-คะแนน'!$D58="ออก","",IF('ชื่อ-คะแนน'!$D58="ย้าย","",IF('ชื่อ-คะแนน'!$D58="พัก","",IF(M$6="?",M$6,M$6)))))</f>
        <v/>
      </c>
      <c r="N59" s="797" t="str">
        <f>IF('ชื่อ-คะแนน'!$C58="","",IF('ชื่อ-คะแนน'!$D58="ออก","",IF('ชื่อ-คะแนน'!$D58="ย้าย","",IF('ชื่อ-คะแนน'!$D58="พัก","",IF(N$6="?",N$6,N$6)))))</f>
        <v/>
      </c>
      <c r="O59" s="797" t="str">
        <f>IF('ชื่อ-คะแนน'!$C58="","",IF('ชื่อ-คะแนน'!$D58="ออก","",IF('ชื่อ-คะแนน'!$D58="ย้าย","",IF('ชื่อ-คะแนน'!$D58="พัก","",IF(O$6="?",O$6,O$6)))))</f>
        <v/>
      </c>
      <c r="P59" s="798" t="str">
        <f>IF('ชื่อ-คะแนน'!$C58="","",IF('ชื่อ-คะแนน'!$D58="ออก","",IF('ชื่อ-คะแนน'!$D58="ย้าย","",IF('ชื่อ-คะแนน'!$D58="พัก","",IF(P$6="?",P$6,P$6)))))</f>
        <v/>
      </c>
      <c r="Q59" s="799"/>
      <c r="R59" s="796" t="str">
        <f>IF('ชื่อ-คะแนน'!$C58="","",IF('ชื่อ-คะแนน'!$D58="ออก","",IF('ชื่อ-คะแนน'!$D58="ย้าย","",IF('ชื่อ-คะแนน'!$D58="พัก","",IF(R$6="?",R$6,R$6)))))</f>
        <v/>
      </c>
      <c r="S59" s="797" t="str">
        <f>IF('ชื่อ-คะแนน'!$C58="","",IF('ชื่อ-คะแนน'!$D58="ออก","",IF('ชื่อ-คะแนน'!$D58="ย้าย","",IF('ชื่อ-คะแนน'!$D58="พัก","",IF(S$6="?",S$6,S$6)))))</f>
        <v/>
      </c>
      <c r="T59" s="797" t="str">
        <f>IF('ชื่อ-คะแนน'!$C58="","",IF('ชื่อ-คะแนน'!$D58="ออก","",IF('ชื่อ-คะแนน'!$D58="ย้าย","",IF('ชื่อ-คะแนน'!$D58="พัก","",IF(T$6="?",T$6,T$6)))))</f>
        <v/>
      </c>
      <c r="U59" s="797" t="str">
        <f>IF('ชื่อ-คะแนน'!$C58="","",IF('ชื่อ-คะแนน'!$D58="ออก","",IF('ชื่อ-คะแนน'!$D58="ย้าย","",IF('ชื่อ-คะแนน'!$D58="พัก","",IF(U$6="?",U$6,U$6)))))</f>
        <v/>
      </c>
      <c r="V59" s="798" t="str">
        <f>IF('ชื่อ-คะแนน'!$C58="","",IF('ชื่อ-คะแนน'!$D58="ออก","",IF('ชื่อ-คะแนน'!$D58="ย้าย","",IF('ชื่อ-คะแนน'!$D58="พัก","",IF(V$6="?",V$6,V$6)))))</f>
        <v/>
      </c>
      <c r="W59" s="799"/>
      <c r="X59" s="796" t="str">
        <f>IF('ชื่อ-คะแนน'!$C58="","",IF('ชื่อ-คะแนน'!$D58="ออก","",IF('ชื่อ-คะแนน'!$D58="ย้าย","",IF('ชื่อ-คะแนน'!$D58="พัก","",IF(X$6="?",X$6,X$6)))))</f>
        <v/>
      </c>
      <c r="Y59" s="797" t="str">
        <f>IF('ชื่อ-คะแนน'!$C58="","",IF('ชื่อ-คะแนน'!$D58="ออก","",IF('ชื่อ-คะแนน'!$D58="ย้าย","",IF('ชื่อ-คะแนน'!$D58="พัก","",IF(Y$6="?",Y$6,Y$6)))))</f>
        <v/>
      </c>
      <c r="Z59" s="797" t="str">
        <f>IF('ชื่อ-คะแนน'!$C58="","",IF('ชื่อ-คะแนน'!$D58="ออก","",IF('ชื่อ-คะแนน'!$D58="ย้าย","",IF('ชื่อ-คะแนน'!$D58="พัก","",IF(Z$6="?",Z$6,Z$6)))))</f>
        <v/>
      </c>
      <c r="AA59" s="797" t="str">
        <f>IF('ชื่อ-คะแนน'!$C58="","",IF('ชื่อ-คะแนน'!$D58="ออก","",IF('ชื่อ-คะแนน'!$D58="ย้าย","",IF('ชื่อ-คะแนน'!$D58="พัก","",IF(AA$6="?",AA$6,AA$6)))))</f>
        <v/>
      </c>
      <c r="AB59" s="798" t="str">
        <f>IF('ชื่อ-คะแนน'!$C58="","",IF('ชื่อ-คะแนน'!$D58="ออก","",IF('ชื่อ-คะแนน'!$D58="ย้าย","",IF('ชื่อ-คะแนน'!$D58="พัก","",IF(AB$6="?",AB$6,AB$6)))))</f>
        <v/>
      </c>
      <c r="AC59" s="799"/>
      <c r="AD59" s="796" t="str">
        <f>IF('ชื่อ-คะแนน'!$C58="","",IF('ชื่อ-คะแนน'!$D58="ออก","",IF('ชื่อ-คะแนน'!$D58="ย้าย","",IF('ชื่อ-คะแนน'!$D58="พัก","",IF(AD$6="?",AD$6,AD$6)))))</f>
        <v/>
      </c>
      <c r="AE59" s="797" t="str">
        <f>IF('ชื่อ-คะแนน'!$C58="","",IF('ชื่อ-คะแนน'!$D58="ออก","",IF('ชื่อ-คะแนน'!$D58="ย้าย","",IF('ชื่อ-คะแนน'!$D58="พัก","",IF(AE$6="?",AE$6,AE$6)))))</f>
        <v/>
      </c>
      <c r="AF59" s="797" t="str">
        <f>IF('ชื่อ-คะแนน'!$C58="","",IF('ชื่อ-คะแนน'!$D58="ออก","",IF('ชื่อ-คะแนน'!$D58="ย้าย","",IF('ชื่อ-คะแนน'!$D58="พัก","",IF(AF$6="?",AF$6,AF$6)))))</f>
        <v/>
      </c>
      <c r="AG59" s="797" t="str">
        <f>IF('ชื่อ-คะแนน'!$C58="","",IF('ชื่อ-คะแนน'!$D58="ออก","",IF('ชื่อ-คะแนน'!$D58="ย้าย","",IF('ชื่อ-คะแนน'!$D58="พัก","",IF($AG$6="?",$AG$6,$AG$6)))))</f>
        <v/>
      </c>
      <c r="AH59" s="798" t="str">
        <f>IF('ชื่อ-คะแนน'!$C58="","",IF('ชื่อ-คะแนน'!$D58="ออก","",IF('ชื่อ-คะแนน'!$D58="ย้าย","",IF('ชื่อ-คะแนน'!$D58="พัก","",IF($AH$6="?",$AH$6,$AH$6)))))</f>
        <v/>
      </c>
      <c r="AI59" s="799"/>
      <c r="AJ59" s="796" t="str">
        <f>IF('ชื่อ-คะแนน'!$C58="","",IF('ชื่อ-คะแนน'!$D58="ออก","",IF('ชื่อ-คะแนน'!$D58="ย้าย","",IF('ชื่อ-คะแนน'!$D58="พัก","",IF($AJ$6="?",$AJ$6,$AJ$6)))))</f>
        <v/>
      </c>
      <c r="AK59" s="797" t="str">
        <f>IF('ชื่อ-คะแนน'!$C58="","",IF('ชื่อ-คะแนน'!$D58="ออก","",IF('ชื่อ-คะแนน'!$D58="ย้าย","",IF('ชื่อ-คะแนน'!$D58="พัก","",IF($AK$6="?",$AK$6,$AK$6)))))</f>
        <v/>
      </c>
      <c r="AL59" s="797" t="str">
        <f>IF('ชื่อ-คะแนน'!$C58="","",IF('ชื่อ-คะแนน'!$D58="ออก","",IF('ชื่อ-คะแนน'!$D58="ย้าย","",IF('ชื่อ-คะแนน'!$D58="พัก","",IF($AL$6="?",$AL$6,$AL$6)))))</f>
        <v/>
      </c>
      <c r="AM59" s="797" t="str">
        <f>IF('ชื่อ-คะแนน'!$C58="","",IF('ชื่อ-คะแนน'!$D58="ออก","",IF('ชื่อ-คะแนน'!$D58="ย้าย","",IF('ชื่อ-คะแนน'!$D58="พัก","",IF($AM$6="?",$AM$6,$AM$6)))))</f>
        <v/>
      </c>
      <c r="AN59" s="798" t="str">
        <f>IF('ชื่อ-คะแนน'!$C58="","",IF('ชื่อ-คะแนน'!$D58="ออก","",IF('ชื่อ-คะแนน'!$D58="ย้าย","",IF('ชื่อ-คะแนน'!$D58="พัก","",IF($AN$6="?",$AN$6,$AN$6)))))</f>
        <v/>
      </c>
      <c r="AO59" s="799"/>
      <c r="AP59" s="796" t="str">
        <f>IF('ชื่อ-คะแนน'!$C58="","",IF('ชื่อ-คะแนน'!$D58="ออก","",IF('ชื่อ-คะแนน'!$D58="ย้าย","",IF('ชื่อ-คะแนน'!$D58="พัก","",IF($AP$6="?",$AP$6,$AP$6)))))</f>
        <v/>
      </c>
      <c r="AQ59" s="797" t="str">
        <f>IF('ชื่อ-คะแนน'!$C58="","",IF('ชื่อ-คะแนน'!$D58="ออก","",IF('ชื่อ-คะแนน'!$D58="ย้าย","",IF('ชื่อ-คะแนน'!$D58="พัก","",IF($AQ$6="?",$AQ$6,$AQ$6)))))</f>
        <v/>
      </c>
      <c r="AR59" s="797" t="str">
        <f>IF('ชื่อ-คะแนน'!$C58="","",IF('ชื่อ-คะแนน'!$D58="ออก","",IF('ชื่อ-คะแนน'!$D58="ย้าย","",IF('ชื่อ-คะแนน'!$D58="พัก","",IF($AR$6="?",$AR$6,$AR$6)))))</f>
        <v/>
      </c>
      <c r="AS59" s="797" t="str">
        <f>IF('ชื่อ-คะแนน'!$C58="","",IF('ชื่อ-คะแนน'!$D58="ออก","",IF('ชื่อ-คะแนน'!$D58="ย้าย","",IF('ชื่อ-คะแนน'!$D58="พัก","",IF($AS$6="?",$AS$6,$AS$6)))))</f>
        <v/>
      </c>
      <c r="AT59" s="798" t="str">
        <f>IF('ชื่อ-คะแนน'!$C58="","",IF('ชื่อ-คะแนน'!$D58="ออก","",IF('ชื่อ-คะแนน'!$D58="ย้าย","",IF('ชื่อ-คะแนน'!$D58="พัก","",IF($AT$6="?",$AT$6,$AT$6)))))</f>
        <v/>
      </c>
      <c r="AU59" s="799"/>
      <c r="AV59" s="796" t="str">
        <f>IF('ชื่อ-คะแนน'!$C58="","",IF('ชื่อ-คะแนน'!$D58="ออก","",IF('ชื่อ-คะแนน'!$D58="ย้าย","",IF('ชื่อ-คะแนน'!$D58="พัก","",IF($AV$6="?",$AV$6,$AV$6)))))</f>
        <v/>
      </c>
      <c r="AW59" s="797" t="str">
        <f>IF('ชื่อ-คะแนน'!$C58="","",IF('ชื่อ-คะแนน'!$D58="ออก","",IF('ชื่อ-คะแนน'!$D58="ย้าย","",IF('ชื่อ-คะแนน'!$D58="พัก","",IF($AW$6="?",$AW$6,$AW$6)))))</f>
        <v/>
      </c>
      <c r="AX59" s="797" t="str">
        <f>IF('ชื่อ-คะแนน'!$C58="","",IF('ชื่อ-คะแนน'!$D58="ออก","",IF('ชื่อ-คะแนน'!$D58="ย้าย","",IF('ชื่อ-คะแนน'!$D58="พัก","",IF($AX$6="?",$AX$6,$AX$6)))))</f>
        <v/>
      </c>
      <c r="AY59" s="797" t="str">
        <f>IF('ชื่อ-คะแนน'!$C58="","",IF('ชื่อ-คะแนน'!$D58="ออก","",IF('ชื่อ-คะแนน'!$D58="ย้าย","",IF('ชื่อ-คะแนน'!$D58="พัก","",IF($AY$6="?",$AY$6,$AY$6)))))</f>
        <v/>
      </c>
      <c r="AZ59" s="798" t="str">
        <f>IF('ชื่อ-คะแนน'!$C58="","",IF('ชื่อ-คะแนน'!$D58="ออก","",IF('ชื่อ-คะแนน'!$D58="ย้าย","",IF('ชื่อ-คะแนน'!$D58="พัก","",IF($AZ$6="?",$AZ$6,$AZ$6)))))</f>
        <v/>
      </c>
      <c r="BA59" s="799"/>
      <c r="BB59" s="1419" t="str">
        <f>IF('ชื่อ-คะแนน'!$C58="","",IF('ชื่อ-คะแนน'!$D58="ออก","",IF('ชื่อ-คะแนน'!$D58="ย้าย","",IF('ชื่อ-คะแนน'!$D58="พัก","",IF($BB$6="?",$BB$6,$BB$6)))))</f>
        <v/>
      </c>
      <c r="BC59" s="1420" t="str">
        <f>IF('ชื่อ-คะแนน'!$C58="","",IF('ชื่อ-คะแนน'!$D58="ออก","",IF('ชื่อ-คะแนน'!$D58="ย้าย","",IF('ชื่อ-คะแนน'!$D58="พัก","",IF($BC$6="?",$BC$6,$BC$6)))))</f>
        <v/>
      </c>
      <c r="BD59" s="1420" t="str">
        <f>IF('ชื่อ-คะแนน'!$C58="","",IF('ชื่อ-คะแนน'!$D58="ออก","",IF('ชื่อ-คะแนน'!$D58="ย้าย","",IF('ชื่อ-คะแนน'!$D58="พัก","",IF($BD$6="?",$BD$6,$BD$6)))))</f>
        <v/>
      </c>
      <c r="BE59" s="1420" t="str">
        <f>IF('ชื่อ-คะแนน'!$C58="","",IF('ชื่อ-คะแนน'!$D58="ออก","",IF('ชื่อ-คะแนน'!$D58="ย้าย","",IF('ชื่อ-คะแนน'!$D58="พัก","",IF($BE$6="?",$BE$6,$BE$6)))))</f>
        <v/>
      </c>
      <c r="BF59" s="1421" t="str">
        <f>IF('ชื่อ-คะแนน'!$C58="","",IF('ชื่อ-คะแนน'!$D58="ออก","",IF('ชื่อ-คะแนน'!$D58="ย้าย","",IF('ชื่อ-คะแนน'!$D58="พัก","",IF($BF$6="?",$BF$6,$BF$6)))))</f>
        <v/>
      </c>
      <c r="BG59" s="799"/>
      <c r="BH59" s="800" t="str">
        <f>IF('ชื่อ-คะแนน'!$C58="","",IF('ชื่อ-คะแนน'!$D58="ออก","",IF('ชื่อ-คะแนน'!$D58="ย้าย","",IF('ชื่อ-คะแนน'!$D58="พัก","",IF($BH$6="?",$BH$6,$BH$6)))))</f>
        <v/>
      </c>
      <c r="BI59" s="801" t="str">
        <f>IF('ชื่อ-คะแนน'!$C58="","",IF('ชื่อ-คะแนน'!$D58="ออก","",IF('ชื่อ-คะแนน'!$D58="ย้าย","",IF('ชื่อ-คะแนน'!$D58="พัก","",IF($BI$6="?",$BI$6,$BI$6)))))</f>
        <v/>
      </c>
      <c r="BJ59" s="801" t="str">
        <f>IF('ชื่อ-คะแนน'!$C58="","",IF('ชื่อ-คะแนน'!$D58="ออก","",IF('ชื่อ-คะแนน'!$D58="ย้าย","",IF('ชื่อ-คะแนน'!$D58="พัก","",IF($BJ$6="?",$BJ$6,$BJ$6)))))</f>
        <v/>
      </c>
      <c r="BK59" s="801" t="str">
        <f>IF('ชื่อ-คะแนน'!$C58="","",IF('ชื่อ-คะแนน'!$D58="ออก","",IF('ชื่อ-คะแนน'!$D58="ย้าย","",IF('ชื่อ-คะแนน'!$D58="พัก","",IF($BK$6="?",$BK$6,$BK$6)))))</f>
        <v/>
      </c>
      <c r="BL59" s="802" t="str">
        <f>IF('ชื่อ-คะแนน'!$C58="","",IF('ชื่อ-คะแนน'!$D58="ออก","",IF('ชื่อ-คะแนน'!$D58="ย้าย","",IF('ชื่อ-คะแนน'!$D58="พัก","",IF($BL$6="?",$BL$6,$BL$6)))))</f>
        <v/>
      </c>
      <c r="BM59" s="799"/>
      <c r="BN59" s="796" t="str">
        <f>IF('ชื่อ-คะแนน'!$C58="","",IF('ชื่อ-คะแนน'!$D58="ออก","",IF('ชื่อ-คะแนน'!$D58="ย้าย","",IF('ชื่อ-คะแนน'!$D58="พัก","",IF($BN$6="?",$BN$6,$BN$6)))))</f>
        <v/>
      </c>
      <c r="BO59" s="797" t="str">
        <f>IF('ชื่อ-คะแนน'!$C58="","",IF('ชื่อ-คะแนน'!$D58="ออก","",IF('ชื่อ-คะแนน'!$D58="ย้าย","",IF('ชื่อ-คะแนน'!$D58="พัก","",IF($BO$6="?",$BO$6,$BO$6)))))</f>
        <v/>
      </c>
      <c r="BP59" s="797" t="str">
        <f>IF('ชื่อ-คะแนน'!$C58="","",IF('ชื่อ-คะแนน'!$D58="ออก","",IF('ชื่อ-คะแนน'!$D58="ย้าย","",IF('ชื่อ-คะแนน'!$D58="พัก","",IF($BP$6="?",$BP$6,$BP$6)))))</f>
        <v/>
      </c>
      <c r="BQ59" s="797" t="str">
        <f>IF('ชื่อ-คะแนน'!$C58="","",IF('ชื่อ-คะแนน'!$D58="ออก","",IF('ชื่อ-คะแนน'!$D58="ย้าย","",IF('ชื่อ-คะแนน'!$D58="พัก","",IF($BQ$6="?",$BQ$6,$BQ$6)))))</f>
        <v/>
      </c>
      <c r="BR59" s="798" t="str">
        <f>IF('ชื่อ-คะแนน'!$C58="","",IF('ชื่อ-คะแนน'!$D58="ออก","",IF('ชื่อ-คะแนน'!$D58="ย้าย","",IF('ชื่อ-คะแนน'!$D58="พัก","",IF($BR$6="?",$BR$6,$BR$6)))))</f>
        <v/>
      </c>
      <c r="BS59" s="799"/>
      <c r="BT59" s="796" t="str">
        <f>IF('ชื่อ-คะแนน'!$C58="","",IF('ชื่อ-คะแนน'!$D58="ออก","",IF('ชื่อ-คะแนน'!$D58="ย้าย","",IF('ชื่อ-คะแนน'!$D58="พัก","",IF($BT$6="?",$BT$6,$BT$6)))))</f>
        <v/>
      </c>
      <c r="BU59" s="797" t="str">
        <f>IF('ชื่อ-คะแนน'!$C58="","",IF('ชื่อ-คะแนน'!$D58="ออก","",IF('ชื่อ-คะแนน'!$D58="ย้าย","",IF('ชื่อ-คะแนน'!$D58="พัก","",IF($BU$6="?",$BU$6,$BU$6)))))</f>
        <v/>
      </c>
      <c r="BV59" s="797" t="str">
        <f>IF('ชื่อ-คะแนน'!$C58="","",IF('ชื่อ-คะแนน'!$D58="ออก","",IF('ชื่อ-คะแนน'!$D58="ย้าย","",IF('ชื่อ-คะแนน'!$D58="พัก","",IF($BV$6="?",$BV$6,$BV$6)))))</f>
        <v/>
      </c>
      <c r="BW59" s="797" t="str">
        <f>IF('ชื่อ-คะแนน'!$C58="","",IF('ชื่อ-คะแนน'!$D58="ออก","",IF('ชื่อ-คะแนน'!$D58="ย้าย","",IF('ชื่อ-คะแนน'!$D58="พัก","",IF($BW$6="?",$BW$6,$BW$6)))))</f>
        <v/>
      </c>
      <c r="BX59" s="798" t="str">
        <f>IF('ชื่อ-คะแนน'!$C58="","",IF('ชื่อ-คะแนน'!$D58="ออก","",IF('ชื่อ-คะแนน'!$D58="ย้าย","",IF('ชื่อ-คะแนน'!$D58="พัก","",IF($BX$6="?",$BX$6,$BX$6)))))</f>
        <v/>
      </c>
      <c r="BY59" s="799"/>
      <c r="BZ59" s="796" t="str">
        <f>IF('ชื่อ-คะแนน'!$C58="","",IF('ชื่อ-คะแนน'!$D58="ออก","",IF('ชื่อ-คะแนน'!$D58="ย้าย","",IF('ชื่อ-คะแนน'!$D58="พัก","",IF($BZ$6="?",$BZ$6,$BZ$6)))))</f>
        <v/>
      </c>
      <c r="CA59" s="797" t="str">
        <f>IF('ชื่อ-คะแนน'!$C58="","",IF('ชื่อ-คะแนน'!$D58="ออก","",IF('ชื่อ-คะแนน'!$D58="ย้าย","",IF('ชื่อ-คะแนน'!$D58="พัก","",IF($CA$6="?",$CA$6,$CA$6)))))</f>
        <v/>
      </c>
      <c r="CB59" s="797" t="str">
        <f>IF('ชื่อ-คะแนน'!$C58="","",IF('ชื่อ-คะแนน'!$D58="ออก","",IF('ชื่อ-คะแนน'!$D58="ย้าย","",IF('ชื่อ-คะแนน'!$D58="พัก","",IF($CB$6="?",$CB$6,$CB$6)))))</f>
        <v/>
      </c>
      <c r="CC59" s="797" t="str">
        <f>IF('ชื่อ-คะแนน'!$C58="","",IF('ชื่อ-คะแนน'!$D58="ออก","",IF('ชื่อ-คะแนน'!$D58="ย้าย","",IF('ชื่อ-คะแนน'!$D58="พัก","",IF($CC$6="?",$CC$6,$CC$6)))))</f>
        <v/>
      </c>
      <c r="CD59" s="798" t="str">
        <f>IF('ชื่อ-คะแนน'!$C58="","",IF('ชื่อ-คะแนน'!$D58="ออก","",IF('ชื่อ-คะแนน'!$D58="ย้าย","",IF('ชื่อ-คะแนน'!$D58="พัก","",IF($CD$6="?",$CD$6,$CD$6)))))</f>
        <v/>
      </c>
      <c r="CE59" s="799"/>
      <c r="CF59" s="796" t="str">
        <f>IF('ชื่อ-คะแนน'!$C58="","",IF('ชื่อ-คะแนน'!$D58="ออก","",IF('ชื่อ-คะแนน'!$D58="ย้าย","",IF('ชื่อ-คะแนน'!$D58="พัก","",IF($CF$6="?",$CF$6,$CF$6)))))</f>
        <v/>
      </c>
      <c r="CG59" s="797" t="str">
        <f>IF('ชื่อ-คะแนน'!$C58="","",IF('ชื่อ-คะแนน'!$D58="ออก","",IF('ชื่อ-คะแนน'!$D58="ย้าย","",IF('ชื่อ-คะแนน'!$D58="พัก","",IF($CG$6="?",$CG$6,$CG$6)))))</f>
        <v/>
      </c>
      <c r="CH59" s="797" t="str">
        <f>IF('ชื่อ-คะแนน'!$C58="","",IF('ชื่อ-คะแนน'!$D58="ออก","",IF('ชื่อ-คะแนน'!$D58="ย้าย","",IF('ชื่อ-คะแนน'!$D58="พัก","",IF($CH$6="?",$CH$6,$CH$6)))))</f>
        <v/>
      </c>
      <c r="CI59" s="797" t="str">
        <f>IF('ชื่อ-คะแนน'!$C58="","",IF('ชื่อ-คะแนน'!$D58="ออก","",IF('ชื่อ-คะแนน'!$D58="ย้าย","",IF('ชื่อ-คะแนน'!$D58="พัก","",IF($CI$6="?",$CI$6,$CI$6)))))</f>
        <v/>
      </c>
      <c r="CJ59" s="798" t="str">
        <f>IF('ชื่อ-คะแนน'!$C58="","",IF('ชื่อ-คะแนน'!$D58="ออก","",IF('ชื่อ-คะแนน'!$D58="ย้าย","",IF('ชื่อ-คะแนน'!$D58="พัก","",IF($CJ$6="?",$CJ$6,$CJ$6)))))</f>
        <v/>
      </c>
      <c r="CK59" s="799"/>
      <c r="CL59" s="796" t="str">
        <f>IF('ชื่อ-คะแนน'!$C58="","",IF('ชื่อ-คะแนน'!$D58="ออก","",IF('ชื่อ-คะแนน'!$D58="ย้าย","",IF('ชื่อ-คะแนน'!$D58="พัก","",IF($CL$6="?",$CL$6,$CL$6)))))</f>
        <v/>
      </c>
      <c r="CM59" s="797" t="str">
        <f>IF('ชื่อ-คะแนน'!$C58="","",IF('ชื่อ-คะแนน'!$D58="ออก","",IF('ชื่อ-คะแนน'!$D58="ย้าย","",IF('ชื่อ-คะแนน'!$D58="พัก","",IF($CM$6="?",$CM$6,$CM$6)))))</f>
        <v/>
      </c>
      <c r="CN59" s="797" t="str">
        <f>IF('ชื่อ-คะแนน'!$C58="","",IF('ชื่อ-คะแนน'!$D58="ออก","",IF('ชื่อ-คะแนน'!$D58="ย้าย","",IF('ชื่อ-คะแนน'!$D58="พัก","",IF($CN$6="?",$CN$6,$CN$6)))))</f>
        <v/>
      </c>
      <c r="CO59" s="797" t="str">
        <f>IF('ชื่อ-คะแนน'!$C58="","",IF('ชื่อ-คะแนน'!$D58="ออก","",IF('ชื่อ-คะแนน'!$D58="ย้าย","",IF('ชื่อ-คะแนน'!$D58="พัก","",IF($CO$6="?",$CO$6,$CO$6)))))</f>
        <v/>
      </c>
      <c r="CP59" s="798" t="str">
        <f>IF('ชื่อ-คะแนน'!$C58="","",IF('ชื่อ-คะแนน'!$D58="ออก","",IF('ชื่อ-คะแนน'!$D58="ย้าย","",IF('ชื่อ-คะแนน'!$D58="พัก","",IF($CP$6="?",$CP$6,$CP$6)))))</f>
        <v/>
      </c>
      <c r="CQ59" s="799"/>
      <c r="CR59" s="796" t="str">
        <f>IF('ชื่อ-คะแนน'!$C58="","",IF('ชื่อ-คะแนน'!$D58="ออก","",IF('ชื่อ-คะแนน'!$D58="ย้าย","",IF('ชื่อ-คะแนน'!$D58="พัก","",IF($CR$6="?",$CR$6,$CR$6)))))</f>
        <v/>
      </c>
      <c r="CS59" s="797" t="str">
        <f>IF('ชื่อ-คะแนน'!$C58="","",IF('ชื่อ-คะแนน'!$D58="ออก","",IF('ชื่อ-คะแนน'!$D58="ย้าย","",IF('ชื่อ-คะแนน'!$D58="พัก","",IF($CS$6="?",$CS$6,$CS$6)))))</f>
        <v/>
      </c>
      <c r="CT59" s="797" t="str">
        <f>IF('ชื่อ-คะแนน'!$C58="","",IF('ชื่อ-คะแนน'!$D58="ออก","",IF('ชื่อ-คะแนน'!$D58="ย้าย","",IF('ชื่อ-คะแนน'!$D58="พัก","",IF($CT$6="?",$CT$6,$CT$6)))))</f>
        <v/>
      </c>
      <c r="CU59" s="797" t="str">
        <f>IF('ชื่อ-คะแนน'!$C58="","",IF('ชื่อ-คะแนน'!$D58="ออก","",IF('ชื่อ-คะแนน'!$D58="ย้าย","",IF('ชื่อ-คะแนน'!$D58="พัก","",IF($CU$6="?",$CU$6,$CU$6)))))</f>
        <v/>
      </c>
      <c r="CV59" s="798" t="str">
        <f>IF('ชื่อ-คะแนน'!$C58="","",IF('ชื่อ-คะแนน'!$D58="ออก","",IF('ชื่อ-คะแนน'!$D58="ย้าย","",IF('ชื่อ-คะแนน'!$D58="พัก","",IF($CV$6="?",$CV$6,$CV$6)))))</f>
        <v/>
      </c>
      <c r="CW59" s="799"/>
      <c r="CX59" s="796" t="str">
        <f>IF('ชื่อ-คะแนน'!$C58="","",IF('ชื่อ-คะแนน'!$D58="ออก","",IF('ชื่อ-คะแนน'!$D58="ย้าย","",IF('ชื่อ-คะแนน'!$D58="พัก","",IF($CX$6="?",$CX$6,$CX$6)))))</f>
        <v/>
      </c>
      <c r="CY59" s="797" t="str">
        <f>IF('ชื่อ-คะแนน'!$C58="","",IF('ชื่อ-คะแนน'!$D58="ออก","",IF('ชื่อ-คะแนน'!$D58="ย้าย","",IF('ชื่อ-คะแนน'!$D58="พัก","",IF($CY$6="?",$CY$6,$CY$6)))))</f>
        <v/>
      </c>
      <c r="CZ59" s="797" t="str">
        <f>IF('ชื่อ-คะแนน'!$C58="","",IF('ชื่อ-คะแนน'!$D58="ออก","",IF('ชื่อ-คะแนน'!$D58="ย้าย","",IF('ชื่อ-คะแนน'!$D58="พัก","",IF($CZ$6="?",$CZ$6,$CZ$6)))))</f>
        <v/>
      </c>
      <c r="DA59" s="797" t="str">
        <f>IF('ชื่อ-คะแนน'!$C58="","",IF('ชื่อ-คะแนน'!$D58="ออก","",IF('ชื่อ-คะแนน'!$D58="ย้าย","",IF('ชื่อ-คะแนน'!$D58="พัก","",IF($DA$6="?",$DA$6,$DA$6)))))</f>
        <v/>
      </c>
      <c r="DB59" s="798" t="str">
        <f>IF('ชื่อ-คะแนน'!$C58="","",IF('ชื่อ-คะแนน'!$D58="ออก","",IF('ชื่อ-คะแนน'!$D58="ย้าย","",IF('ชื่อ-คะแนน'!$D58="พัก","",IF($DB$6="?",$DB$6,$DB$6)))))</f>
        <v/>
      </c>
      <c r="DC59" s="799"/>
      <c r="DD59" s="1419" t="str">
        <f>IF('ชื่อ-คะแนน'!$C58="","",IF('ชื่อ-คะแนน'!$D58="ออก","",IF('ชื่อ-คะแนน'!$D58="ย้าย","",IF('ชื่อ-คะแนน'!$D58="พัก","",IF($DD$6="?",$DD$6,$DD$6)))))</f>
        <v/>
      </c>
      <c r="DE59" s="1420" t="str">
        <f>IF('ชื่อ-คะแนน'!$C58="","",IF('ชื่อ-คะแนน'!$D58="ออก","",IF('ชื่อ-คะแนน'!$D58="ย้าย","",IF('ชื่อ-คะแนน'!$D58="พัก","",IF($DE$6="?",$DE$6,$DE$6)))))</f>
        <v/>
      </c>
      <c r="DF59" s="1420" t="str">
        <f>IF('ชื่อ-คะแนน'!$C58="","",IF('ชื่อ-คะแนน'!$D58="ออก","",IF('ชื่อ-คะแนน'!$D58="ย้าย","",IF('ชื่อ-คะแนน'!$D58="พัก","",IF($DF$6="?",$DF$6,$DF$6)))))</f>
        <v/>
      </c>
      <c r="DG59" s="1420" t="str">
        <f>IF('ชื่อ-คะแนน'!$C58="","",IF('ชื่อ-คะแนน'!$D58="ออก","",IF('ชื่อ-คะแนน'!$D58="ย้าย","",IF('ชื่อ-คะแนน'!$D58="พัก","",IF($DG$6="?",$DG$6,$DG$6)))))</f>
        <v/>
      </c>
      <c r="DH59" s="1421" t="str">
        <f>IF('ชื่อ-คะแนน'!$C58="","",IF('ชื่อ-คะแนน'!$D58="ออก","",IF('ชื่อ-คะแนน'!$D58="ย้าย","",IF('ชื่อ-คะแนน'!$D58="พัก","",IF($DH$6="?",$DH$6,$DH$6)))))</f>
        <v/>
      </c>
      <c r="DI59" s="799"/>
      <c r="DJ59" s="796" t="str">
        <f>IF('ชื่อ-คะแนน'!$C58="","",IF('ชื่อ-คะแนน'!$D58="ออก","",IF('ชื่อ-คะแนน'!$D58="ย้าย","",IF('ชื่อ-คะแนน'!$D58="พัก","",IF($DJ$6="?",$DJ$6,$DJ$6)))))</f>
        <v/>
      </c>
      <c r="DK59" s="797" t="str">
        <f>IF('ชื่อ-คะแนน'!$C58="","",IF('ชื่อ-คะแนน'!$D58="ออก","",IF('ชื่อ-คะแนน'!$D58="ย้าย","",IF('ชื่อ-คะแนน'!$D58="พัก","",IF($DK$6="?",$DK$6,$DK$6)))))</f>
        <v/>
      </c>
      <c r="DL59" s="797" t="str">
        <f>IF('ชื่อ-คะแนน'!$C58="","",IF('ชื่อ-คะแนน'!$D58="ออก","",IF('ชื่อ-คะแนน'!$D58="ย้าย","",IF('ชื่อ-คะแนน'!$D58="พัก","",IF($DL$6="?",$DL$6,$DL$6)))))</f>
        <v/>
      </c>
      <c r="DM59" s="797" t="str">
        <f>IF('ชื่อ-คะแนน'!$C58="","",IF('ชื่อ-คะแนน'!$D58="ออก","",IF('ชื่อ-คะแนน'!$D58="ย้าย","",IF('ชื่อ-คะแนน'!$D58="พัก","",IF($DM$6="?",$DM$6,$DM$6)))))</f>
        <v/>
      </c>
      <c r="DN59" s="798" t="str">
        <f>IF('ชื่อ-คะแนน'!$C58="","",IF('ชื่อ-คะแนน'!$D58="ออก","",IF('ชื่อ-คะแนน'!$D58="ย้าย","",IF('ชื่อ-คะแนน'!$D58="พัก","",IF($DN$6="?",$DN$6,$DN$6)))))</f>
        <v/>
      </c>
      <c r="DO59" s="799"/>
      <c r="DP59" s="800" t="str">
        <f>IF('ชื่อ-คะแนน'!$C58="","",IF('ชื่อ-คะแนน'!$D58="ออก","",IF('ชื่อ-คะแนน'!$D58="ย้าย","",IF('ชื่อ-คะแนน'!$D58="พัก","",IF($DP$6="?",$DP$6,$DP$6)))))</f>
        <v/>
      </c>
      <c r="DQ59" s="801" t="str">
        <f>IF('ชื่อ-คะแนน'!$C58="","",IF('ชื่อ-คะแนน'!$D58="ออก","",IF('ชื่อ-คะแนน'!$D58="ย้าย","",IF('ชื่อ-คะแนน'!$D58="พัก","",IF($DQ$6="?",$DQ$6,$DQ$6)))))</f>
        <v/>
      </c>
      <c r="DR59" s="801" t="str">
        <f>IF('ชื่อ-คะแนน'!$C58="","",IF('ชื่อ-คะแนน'!$D58="ออก","",IF('ชื่อ-คะแนน'!$D58="ย้าย","",IF('ชื่อ-คะแนน'!$D58="พัก","",IF($DR$6="?",$DR$6,$DR$6)))))</f>
        <v/>
      </c>
      <c r="DS59" s="801" t="str">
        <f>IF('ชื่อ-คะแนน'!$C58="","",IF('ชื่อ-คะแนน'!$D58="ออก","",IF('ชื่อ-คะแนน'!$D58="ย้าย","",IF('ชื่อ-คะแนน'!$D58="พัก","",IF($DS$6="?",$DS$6,$DS$6)))))</f>
        <v/>
      </c>
      <c r="DT59" s="802" t="str">
        <f>IF('ชื่อ-คะแนน'!$C58="","",IF('ชื่อ-คะแนน'!$D58="ออก","",IF('ชื่อ-คะแนน'!$D58="ย้าย","",IF('ชื่อ-คะแนน'!$D58="พัก","",IF($DT$6="?",$DT$6,$DT$6)))))</f>
        <v/>
      </c>
      <c r="DU59" s="799"/>
      <c r="DV59" s="796" t="str">
        <f>IF('ชื่อ-คะแนน'!$C58="","",IF('ชื่อ-คะแนน'!$D58="ออก","",IF('ชื่อ-คะแนน'!$D58="ย้าย","",IF('ชื่อ-คะแนน'!$D58="พัก","",IF($DV$6="?",$DV$6,$DV$6)))))</f>
        <v/>
      </c>
      <c r="DW59" s="797" t="str">
        <f>IF('ชื่อ-คะแนน'!$C58="","",IF('ชื่อ-คะแนน'!$D58="ออก","",IF('ชื่อ-คะแนน'!$D58="ย้าย","",IF('ชื่อ-คะแนน'!$D58="พัก","",IF($DW$6="?",$DW$6,$DW$6)))))</f>
        <v/>
      </c>
      <c r="DX59" s="797" t="str">
        <f>IF('ชื่อ-คะแนน'!$C58="","",IF('ชื่อ-คะแนน'!$D58="ออก","",IF('ชื่อ-คะแนน'!$D58="ย้าย","",IF('ชื่อ-คะแนน'!$D58="พัก","",IF($DX$6="?",$DX$6,$DX$6)))))</f>
        <v/>
      </c>
      <c r="DY59" s="797" t="str">
        <f>IF('ชื่อ-คะแนน'!$C58="","",IF('ชื่อ-คะแนน'!$D58="ออก","",IF('ชื่อ-คะแนน'!$D58="ย้าย","",IF('ชื่อ-คะแนน'!$D58="พัก","",IF($DY$6="?",$DY$6,$DY$6)))))</f>
        <v/>
      </c>
      <c r="DZ59" s="798" t="str">
        <f>IF('ชื่อ-คะแนน'!$C58="","",IF('ชื่อ-คะแนน'!$D58="ออก","",IF('ชื่อ-คะแนน'!$D58="ย้าย","",IF('ชื่อ-คะแนน'!$D58="พัก","",IF($DZ$6="?",$DZ$6,$DZ$6)))))</f>
        <v/>
      </c>
      <c r="EA59" s="799"/>
      <c r="EB59" s="796" t="str">
        <f>IF('ชื่อ-คะแนน'!$C58="","",IF('ชื่อ-คะแนน'!$D58="ออก","",IF('ชื่อ-คะแนน'!$D58="ย้าย","",IF('ชื่อ-คะแนน'!$D58="พัก","",IF($EB$6="?",$EB$6,$EB$6)))))</f>
        <v/>
      </c>
      <c r="EC59" s="797" t="str">
        <f>IF('ชื่อ-คะแนน'!$C58="","",IF('ชื่อ-คะแนน'!$D58="ออก","",IF('ชื่อ-คะแนน'!$D58="ย้าย","",IF('ชื่อ-คะแนน'!$D58="พัก","",IF($EC$6="?",$EC$6,$EC$6)))))</f>
        <v/>
      </c>
      <c r="ED59" s="797" t="str">
        <f>IF('ชื่อ-คะแนน'!$C58="","",IF('ชื่อ-คะแนน'!$D58="ออก","",IF('ชื่อ-คะแนน'!$D58="ย้าย","",IF('ชื่อ-คะแนน'!$D58="พัก","",IF($ED$6="?",$ED$6,$ED$6)))))</f>
        <v/>
      </c>
      <c r="EE59" s="797" t="str">
        <f>IF('ชื่อ-คะแนน'!$C58="","",IF('ชื่อ-คะแนน'!$D58="ออก","",IF('ชื่อ-คะแนน'!$D58="ย้าย","",IF('ชื่อ-คะแนน'!$D58="พัก","",IF($EE$6="?",$EE$6,$EE$6)))))</f>
        <v/>
      </c>
      <c r="EF59" s="798" t="str">
        <f>IF('ชื่อ-คะแนน'!$C58="","",IF('ชื่อ-คะแนน'!$D58="ออก","",IF('ชื่อ-คะแนน'!$D58="ย้าย","",IF('ชื่อ-คะแนน'!$D58="พัก","",IF($EF$6="?",$EF$6,$EF$6)))))</f>
        <v/>
      </c>
      <c r="EG59" s="803"/>
      <c r="EH59" s="804" t="str">
        <f>IF('ชื่อ-คะแนน'!C58="","",COUNTIF(E59:DZ59,"ป")+COUNTIF(E59:DZ59,"ล")+COUNTIF(E59:DZ59,"ข")+COUNTIF(E59:DZ59,"ร")+COUNTIF(E59:DZ59,"อ")+COUNTIF(E59:DZ59,"ก")+COUNTIF(E59:DZ59,"ฟ")+COUNTIF(E59:DZ59,"ด")+COUNTIF(E59:DZ59,"ย"))&amp;IF('ชื่อ-คะแนน'!C58="","","/")&amp;IF('ชื่อ-คะแนน'!C58="","",SUM($F$6:$DZ$6)-SUM(F59:DZ59))</f>
        <v/>
      </c>
      <c r="EI59" s="805" t="str">
        <f>IF('ชื่อ-คะแนน'!C58="","",COUNTIF(F59:EF59,"/")+SUM(F59:EF59))</f>
        <v/>
      </c>
      <c r="EJ59" s="758"/>
      <c r="EK59" s="778" t="str">
        <f t="shared" si="3"/>
        <v>-</v>
      </c>
      <c r="EL59" s="760" t="e">
        <f t="shared" si="4"/>
        <v>#VALUE!</v>
      </c>
      <c r="EM59" s="792" t="e">
        <f t="shared" si="1"/>
        <v>#VALUE!</v>
      </c>
      <c r="EN59" s="793" t="e">
        <f t="shared" si="5"/>
        <v>#VALUE!</v>
      </c>
    </row>
    <row r="60" spans="1:144" s="141" customFormat="1" ht="18" hidden="1" customHeight="1" thickBot="1" x14ac:dyDescent="0.55000000000000004">
      <c r="A60" s="142" t="str">
        <f>'ชื่อ-คะแนน'!A59</f>
        <v/>
      </c>
      <c r="B60" s="822">
        <f>'ชื่อ-คะแนน'!B59</f>
        <v>0</v>
      </c>
      <c r="C60" s="1312">
        <f>'ชื่อ-คะแนน'!C59</f>
        <v>0</v>
      </c>
      <c r="D60" s="795" t="str">
        <f>'ชื่อ-คะแนน'!D59</f>
        <v/>
      </c>
      <c r="E60" s="781" t="str">
        <f>'ชื่อ-คะแนน'!E59</f>
        <v/>
      </c>
      <c r="F60" s="796" t="str">
        <f>IF('ชื่อ-คะแนน'!$C59="","",IF('ชื่อ-คะแนน'!$D59="ออก","",IF('ชื่อ-คะแนน'!$D59="ย้าย","",IF('ชื่อ-คะแนน'!$D59="พัก","",IF(F$6="?",F$6,F$6)))))</f>
        <v/>
      </c>
      <c r="G60" s="797" t="str">
        <f>IF('ชื่อ-คะแนน'!C59="","",IF('ชื่อ-คะแนน'!$D59="ออก","",IF('ชื่อ-คะแนน'!$D59="ย้าย","",IF('ชื่อ-คะแนน'!$D59="พัก","",IF(G$6="?",G$6,G$6)))))</f>
        <v/>
      </c>
      <c r="H60" s="797" t="str">
        <f>IF('ชื่อ-คะแนน'!C59="","",IF('ชื่อ-คะแนน'!$D59="ออก","",IF('ชื่อ-คะแนน'!$D59="ย้าย","",IF('ชื่อ-คะแนน'!$D59="พัก","",IF(H$6="?",H$6,H$6)))))</f>
        <v/>
      </c>
      <c r="I60" s="797" t="str">
        <f>IF('ชื่อ-คะแนน'!G59="","",IF('ชื่อ-คะแนน'!$D59="ออก","",IF('ชื่อ-คะแนน'!$D59="ย้าย","",IF('ชื่อ-คะแนน'!$D59="พัก","",IF(I$6="?",I$6,$I$6)))))</f>
        <v/>
      </c>
      <c r="J60" s="798" t="str">
        <f>IF('ชื่อ-คะแนน'!$C59="","",IF('ชื่อ-คะแนน'!$D59="ออก","",IF('ชื่อ-คะแนน'!$D59="ย้าย","",IF('ชื่อ-คะแนน'!$D59="พัก","",IF(J$6="?",J$6,J$6)))))</f>
        <v/>
      </c>
      <c r="K60" s="799"/>
      <c r="L60" s="796" t="str">
        <f>IF('ชื่อ-คะแนน'!$C59="","",IF('ชื่อ-คะแนน'!$D59="ออก","",IF('ชื่อ-คะแนน'!$D59="ย้าย","",IF('ชื่อ-คะแนน'!$D59="พัก","",IF(L$6="?",L$6,L$6)))))</f>
        <v/>
      </c>
      <c r="M60" s="797" t="str">
        <f>IF('ชื่อ-คะแนน'!$C59="","",IF('ชื่อ-คะแนน'!$D59="ออก","",IF('ชื่อ-คะแนน'!$D59="ย้าย","",IF('ชื่อ-คะแนน'!$D59="พัก","",IF(M$6="?",M$6,M$6)))))</f>
        <v/>
      </c>
      <c r="N60" s="797" t="str">
        <f>IF('ชื่อ-คะแนน'!$C59="","",IF('ชื่อ-คะแนน'!$D59="ออก","",IF('ชื่อ-คะแนน'!$D59="ย้าย","",IF('ชื่อ-คะแนน'!$D59="พัก","",IF(N$6="?",N$6,N$6)))))</f>
        <v/>
      </c>
      <c r="O60" s="797" t="str">
        <f>IF('ชื่อ-คะแนน'!$C59="","",IF('ชื่อ-คะแนน'!$D59="ออก","",IF('ชื่อ-คะแนน'!$D59="ย้าย","",IF('ชื่อ-คะแนน'!$D59="พัก","",IF(O$6="?",O$6,O$6)))))</f>
        <v/>
      </c>
      <c r="P60" s="798" t="str">
        <f>IF('ชื่อ-คะแนน'!$C59="","",IF('ชื่อ-คะแนน'!$D59="ออก","",IF('ชื่อ-คะแนน'!$D59="ย้าย","",IF('ชื่อ-คะแนน'!$D59="พัก","",IF(P$6="?",P$6,P$6)))))</f>
        <v/>
      </c>
      <c r="Q60" s="799"/>
      <c r="R60" s="796" t="str">
        <f>IF('ชื่อ-คะแนน'!$C59="","",IF('ชื่อ-คะแนน'!$D59="ออก","",IF('ชื่อ-คะแนน'!$D59="ย้าย","",IF('ชื่อ-คะแนน'!$D59="พัก","",IF(R$6="?",R$6,R$6)))))</f>
        <v/>
      </c>
      <c r="S60" s="797" t="str">
        <f>IF('ชื่อ-คะแนน'!$C59="","",IF('ชื่อ-คะแนน'!$D59="ออก","",IF('ชื่อ-คะแนน'!$D59="ย้าย","",IF('ชื่อ-คะแนน'!$D59="พัก","",IF(S$6="?",S$6,S$6)))))</f>
        <v/>
      </c>
      <c r="T60" s="797" t="str">
        <f>IF('ชื่อ-คะแนน'!$C59="","",IF('ชื่อ-คะแนน'!$D59="ออก","",IF('ชื่อ-คะแนน'!$D59="ย้าย","",IF('ชื่อ-คะแนน'!$D59="พัก","",IF(T$6="?",T$6,T$6)))))</f>
        <v/>
      </c>
      <c r="U60" s="797" t="str">
        <f>IF('ชื่อ-คะแนน'!$C59="","",IF('ชื่อ-คะแนน'!$D59="ออก","",IF('ชื่อ-คะแนน'!$D59="ย้าย","",IF('ชื่อ-คะแนน'!$D59="พัก","",IF(U$6="?",U$6,U$6)))))</f>
        <v/>
      </c>
      <c r="V60" s="798" t="str">
        <f>IF('ชื่อ-คะแนน'!$C59="","",IF('ชื่อ-คะแนน'!$D59="ออก","",IF('ชื่อ-คะแนน'!$D59="ย้าย","",IF('ชื่อ-คะแนน'!$D59="พัก","",IF(V$6="?",V$6,V$6)))))</f>
        <v/>
      </c>
      <c r="W60" s="799"/>
      <c r="X60" s="796" t="str">
        <f>IF('ชื่อ-คะแนน'!$C59="","",IF('ชื่อ-คะแนน'!$D59="ออก","",IF('ชื่อ-คะแนน'!$D59="ย้าย","",IF('ชื่อ-คะแนน'!$D59="พัก","",IF(X$6="?",X$6,X$6)))))</f>
        <v/>
      </c>
      <c r="Y60" s="797" t="str">
        <f>IF('ชื่อ-คะแนน'!$C59="","",IF('ชื่อ-คะแนน'!$D59="ออก","",IF('ชื่อ-คะแนน'!$D59="ย้าย","",IF('ชื่อ-คะแนน'!$D59="พัก","",IF(Y$6="?",Y$6,Y$6)))))</f>
        <v/>
      </c>
      <c r="Z60" s="797" t="str">
        <f>IF('ชื่อ-คะแนน'!$C59="","",IF('ชื่อ-คะแนน'!$D59="ออก","",IF('ชื่อ-คะแนน'!$D59="ย้าย","",IF('ชื่อ-คะแนน'!$D59="พัก","",IF(Z$6="?",Z$6,Z$6)))))</f>
        <v/>
      </c>
      <c r="AA60" s="797" t="str">
        <f>IF('ชื่อ-คะแนน'!$C59="","",IF('ชื่อ-คะแนน'!$D59="ออก","",IF('ชื่อ-คะแนน'!$D59="ย้าย","",IF('ชื่อ-คะแนน'!$D59="พัก","",IF(AA$6="?",AA$6,AA$6)))))</f>
        <v/>
      </c>
      <c r="AB60" s="798" t="str">
        <f>IF('ชื่อ-คะแนน'!$C59="","",IF('ชื่อ-คะแนน'!$D59="ออก","",IF('ชื่อ-คะแนน'!$D59="ย้าย","",IF('ชื่อ-คะแนน'!$D59="พัก","",IF(AB$6="?",AB$6,AB$6)))))</f>
        <v/>
      </c>
      <c r="AC60" s="799"/>
      <c r="AD60" s="796" t="str">
        <f>IF('ชื่อ-คะแนน'!$C59="","",IF('ชื่อ-คะแนน'!$D59="ออก","",IF('ชื่อ-คะแนน'!$D59="ย้าย","",IF('ชื่อ-คะแนน'!$D59="พัก","",IF(AD$6="?",AD$6,AD$6)))))</f>
        <v/>
      </c>
      <c r="AE60" s="797" t="str">
        <f>IF('ชื่อ-คะแนน'!$C59="","",IF('ชื่อ-คะแนน'!$D59="ออก","",IF('ชื่อ-คะแนน'!$D59="ย้าย","",IF('ชื่อ-คะแนน'!$D59="พัก","",IF(AE$6="?",AE$6,AE$6)))))</f>
        <v/>
      </c>
      <c r="AF60" s="797" t="str">
        <f>IF('ชื่อ-คะแนน'!$C59="","",IF('ชื่อ-คะแนน'!$D59="ออก","",IF('ชื่อ-คะแนน'!$D59="ย้าย","",IF('ชื่อ-คะแนน'!$D59="พัก","",IF(AF$6="?",AF$6,AF$6)))))</f>
        <v/>
      </c>
      <c r="AG60" s="797" t="str">
        <f>IF('ชื่อ-คะแนน'!$C59="","",IF('ชื่อ-คะแนน'!$D59="ออก","",IF('ชื่อ-คะแนน'!$D59="ย้าย","",IF('ชื่อ-คะแนน'!$D59="พัก","",IF($AG$6="?",$AG$6,$AG$6)))))</f>
        <v/>
      </c>
      <c r="AH60" s="798" t="str">
        <f>IF('ชื่อ-คะแนน'!$C59="","",IF('ชื่อ-คะแนน'!$D59="ออก","",IF('ชื่อ-คะแนน'!$D59="ย้าย","",IF('ชื่อ-คะแนน'!$D59="พัก","",IF($AH$6="?",$AH$6,$AH$6)))))</f>
        <v/>
      </c>
      <c r="AI60" s="799"/>
      <c r="AJ60" s="796" t="str">
        <f>IF('ชื่อ-คะแนน'!$C59="","",IF('ชื่อ-คะแนน'!$D59="ออก","",IF('ชื่อ-คะแนน'!$D59="ย้าย","",IF('ชื่อ-คะแนน'!$D59="พัก","",IF($AJ$6="?",$AJ$6,$AJ$6)))))</f>
        <v/>
      </c>
      <c r="AK60" s="797" t="str">
        <f>IF('ชื่อ-คะแนน'!$C59="","",IF('ชื่อ-คะแนน'!$D59="ออก","",IF('ชื่อ-คะแนน'!$D59="ย้าย","",IF('ชื่อ-คะแนน'!$D59="พัก","",IF($AK$6="?",$AK$6,$AK$6)))))</f>
        <v/>
      </c>
      <c r="AL60" s="797" t="str">
        <f>IF('ชื่อ-คะแนน'!$C59="","",IF('ชื่อ-คะแนน'!$D59="ออก","",IF('ชื่อ-คะแนน'!$D59="ย้าย","",IF('ชื่อ-คะแนน'!$D59="พัก","",IF($AL$6="?",$AL$6,$AL$6)))))</f>
        <v/>
      </c>
      <c r="AM60" s="797" t="str">
        <f>IF('ชื่อ-คะแนน'!$C59="","",IF('ชื่อ-คะแนน'!$D59="ออก","",IF('ชื่อ-คะแนน'!$D59="ย้าย","",IF('ชื่อ-คะแนน'!$D59="พัก","",IF($AM$6="?",$AM$6,$AM$6)))))</f>
        <v/>
      </c>
      <c r="AN60" s="798" t="str">
        <f>IF('ชื่อ-คะแนน'!$C59="","",IF('ชื่อ-คะแนน'!$D59="ออก","",IF('ชื่อ-คะแนน'!$D59="ย้าย","",IF('ชื่อ-คะแนน'!$D59="พัก","",IF($AN$6="?",$AN$6,$AN$6)))))</f>
        <v/>
      </c>
      <c r="AO60" s="799"/>
      <c r="AP60" s="796" t="str">
        <f>IF('ชื่อ-คะแนน'!$C59="","",IF('ชื่อ-คะแนน'!$D59="ออก","",IF('ชื่อ-คะแนน'!$D59="ย้าย","",IF('ชื่อ-คะแนน'!$D59="พัก","",IF($AP$6="?",$AP$6,$AP$6)))))</f>
        <v/>
      </c>
      <c r="AQ60" s="797" t="str">
        <f>IF('ชื่อ-คะแนน'!$C59="","",IF('ชื่อ-คะแนน'!$D59="ออก","",IF('ชื่อ-คะแนน'!$D59="ย้าย","",IF('ชื่อ-คะแนน'!$D59="พัก","",IF($AQ$6="?",$AQ$6,$AQ$6)))))</f>
        <v/>
      </c>
      <c r="AR60" s="797" t="str">
        <f>IF('ชื่อ-คะแนน'!$C59="","",IF('ชื่อ-คะแนน'!$D59="ออก","",IF('ชื่อ-คะแนน'!$D59="ย้าย","",IF('ชื่อ-คะแนน'!$D59="พัก","",IF($AR$6="?",$AR$6,$AR$6)))))</f>
        <v/>
      </c>
      <c r="AS60" s="797" t="str">
        <f>IF('ชื่อ-คะแนน'!$C59="","",IF('ชื่อ-คะแนน'!$D59="ออก","",IF('ชื่อ-คะแนน'!$D59="ย้าย","",IF('ชื่อ-คะแนน'!$D59="พัก","",IF($AS$6="?",$AS$6,$AS$6)))))</f>
        <v/>
      </c>
      <c r="AT60" s="798" t="str">
        <f>IF('ชื่อ-คะแนน'!$C59="","",IF('ชื่อ-คะแนน'!$D59="ออก","",IF('ชื่อ-คะแนน'!$D59="ย้าย","",IF('ชื่อ-คะแนน'!$D59="พัก","",IF($AT$6="?",$AT$6,$AT$6)))))</f>
        <v/>
      </c>
      <c r="AU60" s="799"/>
      <c r="AV60" s="796" t="str">
        <f>IF('ชื่อ-คะแนน'!$C59="","",IF('ชื่อ-คะแนน'!$D59="ออก","",IF('ชื่อ-คะแนน'!$D59="ย้าย","",IF('ชื่อ-คะแนน'!$D59="พัก","",IF($AV$6="?",$AV$6,$AV$6)))))</f>
        <v/>
      </c>
      <c r="AW60" s="797" t="str">
        <f>IF('ชื่อ-คะแนน'!$C59="","",IF('ชื่อ-คะแนน'!$D59="ออก","",IF('ชื่อ-คะแนน'!$D59="ย้าย","",IF('ชื่อ-คะแนน'!$D59="พัก","",IF($AW$6="?",$AW$6,$AW$6)))))</f>
        <v/>
      </c>
      <c r="AX60" s="797" t="str">
        <f>IF('ชื่อ-คะแนน'!$C59="","",IF('ชื่อ-คะแนน'!$D59="ออก","",IF('ชื่อ-คะแนน'!$D59="ย้าย","",IF('ชื่อ-คะแนน'!$D59="พัก","",IF($AX$6="?",$AX$6,$AX$6)))))</f>
        <v/>
      </c>
      <c r="AY60" s="797" t="str">
        <f>IF('ชื่อ-คะแนน'!$C59="","",IF('ชื่อ-คะแนน'!$D59="ออก","",IF('ชื่อ-คะแนน'!$D59="ย้าย","",IF('ชื่อ-คะแนน'!$D59="พัก","",IF($AY$6="?",$AY$6,$AY$6)))))</f>
        <v/>
      </c>
      <c r="AZ60" s="798" t="str">
        <f>IF('ชื่อ-คะแนน'!$C59="","",IF('ชื่อ-คะแนน'!$D59="ออก","",IF('ชื่อ-คะแนน'!$D59="ย้าย","",IF('ชื่อ-คะแนน'!$D59="พัก","",IF($AZ$6="?",$AZ$6,$AZ$6)))))</f>
        <v/>
      </c>
      <c r="BA60" s="799"/>
      <c r="BB60" s="1419" t="str">
        <f>IF('ชื่อ-คะแนน'!$C59="","",IF('ชื่อ-คะแนน'!$D59="ออก","",IF('ชื่อ-คะแนน'!$D59="ย้าย","",IF('ชื่อ-คะแนน'!$D59="พัก","",IF($BB$6="?",$BB$6,$BB$6)))))</f>
        <v/>
      </c>
      <c r="BC60" s="1420" t="str">
        <f>IF('ชื่อ-คะแนน'!$C59="","",IF('ชื่อ-คะแนน'!$D59="ออก","",IF('ชื่อ-คะแนน'!$D59="ย้าย","",IF('ชื่อ-คะแนน'!$D59="พัก","",IF($BC$6="?",$BC$6,$BC$6)))))</f>
        <v/>
      </c>
      <c r="BD60" s="1420" t="str">
        <f>IF('ชื่อ-คะแนน'!$C59="","",IF('ชื่อ-คะแนน'!$D59="ออก","",IF('ชื่อ-คะแนน'!$D59="ย้าย","",IF('ชื่อ-คะแนน'!$D59="พัก","",IF($BD$6="?",$BD$6,$BD$6)))))</f>
        <v/>
      </c>
      <c r="BE60" s="1420" t="str">
        <f>IF('ชื่อ-คะแนน'!$C59="","",IF('ชื่อ-คะแนน'!$D59="ออก","",IF('ชื่อ-คะแนน'!$D59="ย้าย","",IF('ชื่อ-คะแนน'!$D59="พัก","",IF($BE$6="?",$BE$6,$BE$6)))))</f>
        <v/>
      </c>
      <c r="BF60" s="1421" t="str">
        <f>IF('ชื่อ-คะแนน'!$C59="","",IF('ชื่อ-คะแนน'!$D59="ออก","",IF('ชื่อ-คะแนน'!$D59="ย้าย","",IF('ชื่อ-คะแนน'!$D59="พัก","",IF($BF$6="?",$BF$6,$BF$6)))))</f>
        <v/>
      </c>
      <c r="BG60" s="799"/>
      <c r="BH60" s="800" t="str">
        <f>IF('ชื่อ-คะแนน'!$C59="","",IF('ชื่อ-คะแนน'!$D59="ออก","",IF('ชื่อ-คะแนน'!$D59="ย้าย","",IF('ชื่อ-คะแนน'!$D59="พัก","",IF($BH$6="?",$BH$6,$BH$6)))))</f>
        <v/>
      </c>
      <c r="BI60" s="801" t="str">
        <f>IF('ชื่อ-คะแนน'!$C59="","",IF('ชื่อ-คะแนน'!$D59="ออก","",IF('ชื่อ-คะแนน'!$D59="ย้าย","",IF('ชื่อ-คะแนน'!$D59="พัก","",IF($BI$6="?",$BI$6,$BI$6)))))</f>
        <v/>
      </c>
      <c r="BJ60" s="801" t="str">
        <f>IF('ชื่อ-คะแนน'!$C59="","",IF('ชื่อ-คะแนน'!$D59="ออก","",IF('ชื่อ-คะแนน'!$D59="ย้าย","",IF('ชื่อ-คะแนน'!$D59="พัก","",IF($BJ$6="?",$BJ$6,$BJ$6)))))</f>
        <v/>
      </c>
      <c r="BK60" s="801" t="str">
        <f>IF('ชื่อ-คะแนน'!$C59="","",IF('ชื่อ-คะแนน'!$D59="ออก","",IF('ชื่อ-คะแนน'!$D59="ย้าย","",IF('ชื่อ-คะแนน'!$D59="พัก","",IF($BK$6="?",$BK$6,$BK$6)))))</f>
        <v/>
      </c>
      <c r="BL60" s="802" t="str">
        <f>IF('ชื่อ-คะแนน'!$C59="","",IF('ชื่อ-คะแนน'!$D59="ออก","",IF('ชื่อ-คะแนน'!$D59="ย้าย","",IF('ชื่อ-คะแนน'!$D59="พัก","",IF($BL$6="?",$BL$6,$BL$6)))))</f>
        <v/>
      </c>
      <c r="BM60" s="799"/>
      <c r="BN60" s="796" t="str">
        <f>IF('ชื่อ-คะแนน'!$C59="","",IF('ชื่อ-คะแนน'!$D59="ออก","",IF('ชื่อ-คะแนน'!$D59="ย้าย","",IF('ชื่อ-คะแนน'!$D59="พัก","",IF($BN$6="?",$BN$6,$BN$6)))))</f>
        <v/>
      </c>
      <c r="BO60" s="797" t="str">
        <f>IF('ชื่อ-คะแนน'!$C59="","",IF('ชื่อ-คะแนน'!$D59="ออก","",IF('ชื่อ-คะแนน'!$D59="ย้าย","",IF('ชื่อ-คะแนน'!$D59="พัก","",IF($BO$6="?",$BO$6,$BO$6)))))</f>
        <v/>
      </c>
      <c r="BP60" s="797" t="str">
        <f>IF('ชื่อ-คะแนน'!$C59="","",IF('ชื่อ-คะแนน'!$D59="ออก","",IF('ชื่อ-คะแนน'!$D59="ย้าย","",IF('ชื่อ-คะแนน'!$D59="พัก","",IF($BP$6="?",$BP$6,$BP$6)))))</f>
        <v/>
      </c>
      <c r="BQ60" s="797" t="str">
        <f>IF('ชื่อ-คะแนน'!$C59="","",IF('ชื่อ-คะแนน'!$D59="ออก","",IF('ชื่อ-คะแนน'!$D59="ย้าย","",IF('ชื่อ-คะแนน'!$D59="พัก","",IF($BQ$6="?",$BQ$6,$BQ$6)))))</f>
        <v/>
      </c>
      <c r="BR60" s="798" t="str">
        <f>IF('ชื่อ-คะแนน'!$C59="","",IF('ชื่อ-คะแนน'!$D59="ออก","",IF('ชื่อ-คะแนน'!$D59="ย้าย","",IF('ชื่อ-คะแนน'!$D59="พัก","",IF($BR$6="?",$BR$6,$BR$6)))))</f>
        <v/>
      </c>
      <c r="BS60" s="799"/>
      <c r="BT60" s="796" t="str">
        <f>IF('ชื่อ-คะแนน'!$C59="","",IF('ชื่อ-คะแนน'!$D59="ออก","",IF('ชื่อ-คะแนน'!$D59="ย้าย","",IF('ชื่อ-คะแนน'!$D59="พัก","",IF($BT$6="?",$BT$6,$BT$6)))))</f>
        <v/>
      </c>
      <c r="BU60" s="797" t="str">
        <f>IF('ชื่อ-คะแนน'!$C59="","",IF('ชื่อ-คะแนน'!$D59="ออก","",IF('ชื่อ-คะแนน'!$D59="ย้าย","",IF('ชื่อ-คะแนน'!$D59="พัก","",IF($BU$6="?",$BU$6,$BU$6)))))</f>
        <v/>
      </c>
      <c r="BV60" s="797" t="str">
        <f>IF('ชื่อ-คะแนน'!$C59="","",IF('ชื่อ-คะแนน'!$D59="ออก","",IF('ชื่อ-คะแนน'!$D59="ย้าย","",IF('ชื่อ-คะแนน'!$D59="พัก","",IF($BV$6="?",$BV$6,$BV$6)))))</f>
        <v/>
      </c>
      <c r="BW60" s="797" t="str">
        <f>IF('ชื่อ-คะแนน'!$C59="","",IF('ชื่อ-คะแนน'!$D59="ออก","",IF('ชื่อ-คะแนน'!$D59="ย้าย","",IF('ชื่อ-คะแนน'!$D59="พัก","",IF($BW$6="?",$BW$6,$BW$6)))))</f>
        <v/>
      </c>
      <c r="BX60" s="798" t="str">
        <f>IF('ชื่อ-คะแนน'!$C59="","",IF('ชื่อ-คะแนน'!$D59="ออก","",IF('ชื่อ-คะแนน'!$D59="ย้าย","",IF('ชื่อ-คะแนน'!$D59="พัก","",IF($BX$6="?",$BX$6,$BX$6)))))</f>
        <v/>
      </c>
      <c r="BY60" s="799"/>
      <c r="BZ60" s="796" t="str">
        <f>IF('ชื่อ-คะแนน'!$C59="","",IF('ชื่อ-คะแนน'!$D59="ออก","",IF('ชื่อ-คะแนน'!$D59="ย้าย","",IF('ชื่อ-คะแนน'!$D59="พัก","",IF($BZ$6="?",$BZ$6,$BZ$6)))))</f>
        <v/>
      </c>
      <c r="CA60" s="797" t="str">
        <f>IF('ชื่อ-คะแนน'!$C59="","",IF('ชื่อ-คะแนน'!$D59="ออก","",IF('ชื่อ-คะแนน'!$D59="ย้าย","",IF('ชื่อ-คะแนน'!$D59="พัก","",IF($CA$6="?",$CA$6,$CA$6)))))</f>
        <v/>
      </c>
      <c r="CB60" s="797" t="str">
        <f>IF('ชื่อ-คะแนน'!$C59="","",IF('ชื่อ-คะแนน'!$D59="ออก","",IF('ชื่อ-คะแนน'!$D59="ย้าย","",IF('ชื่อ-คะแนน'!$D59="พัก","",IF($CB$6="?",$CB$6,$CB$6)))))</f>
        <v/>
      </c>
      <c r="CC60" s="797" t="str">
        <f>IF('ชื่อ-คะแนน'!$C59="","",IF('ชื่อ-คะแนน'!$D59="ออก","",IF('ชื่อ-คะแนน'!$D59="ย้าย","",IF('ชื่อ-คะแนน'!$D59="พัก","",IF($CC$6="?",$CC$6,$CC$6)))))</f>
        <v/>
      </c>
      <c r="CD60" s="798" t="str">
        <f>IF('ชื่อ-คะแนน'!$C59="","",IF('ชื่อ-คะแนน'!$D59="ออก","",IF('ชื่อ-คะแนน'!$D59="ย้าย","",IF('ชื่อ-คะแนน'!$D59="พัก","",IF($CD$6="?",$CD$6,$CD$6)))))</f>
        <v/>
      </c>
      <c r="CE60" s="799"/>
      <c r="CF60" s="796" t="str">
        <f>IF('ชื่อ-คะแนน'!$C59="","",IF('ชื่อ-คะแนน'!$D59="ออก","",IF('ชื่อ-คะแนน'!$D59="ย้าย","",IF('ชื่อ-คะแนน'!$D59="พัก","",IF($CF$6="?",$CF$6,$CF$6)))))</f>
        <v/>
      </c>
      <c r="CG60" s="797" t="str">
        <f>IF('ชื่อ-คะแนน'!$C59="","",IF('ชื่อ-คะแนน'!$D59="ออก","",IF('ชื่อ-คะแนน'!$D59="ย้าย","",IF('ชื่อ-คะแนน'!$D59="พัก","",IF($CG$6="?",$CG$6,$CG$6)))))</f>
        <v/>
      </c>
      <c r="CH60" s="797" t="str">
        <f>IF('ชื่อ-คะแนน'!$C59="","",IF('ชื่อ-คะแนน'!$D59="ออก","",IF('ชื่อ-คะแนน'!$D59="ย้าย","",IF('ชื่อ-คะแนน'!$D59="พัก","",IF($CH$6="?",$CH$6,$CH$6)))))</f>
        <v/>
      </c>
      <c r="CI60" s="797" t="str">
        <f>IF('ชื่อ-คะแนน'!$C59="","",IF('ชื่อ-คะแนน'!$D59="ออก","",IF('ชื่อ-คะแนน'!$D59="ย้าย","",IF('ชื่อ-คะแนน'!$D59="พัก","",IF($CI$6="?",$CI$6,$CI$6)))))</f>
        <v/>
      </c>
      <c r="CJ60" s="798" t="str">
        <f>IF('ชื่อ-คะแนน'!$C59="","",IF('ชื่อ-คะแนน'!$D59="ออก","",IF('ชื่อ-คะแนน'!$D59="ย้าย","",IF('ชื่อ-คะแนน'!$D59="พัก","",IF($CJ$6="?",$CJ$6,$CJ$6)))))</f>
        <v/>
      </c>
      <c r="CK60" s="799"/>
      <c r="CL60" s="796" t="str">
        <f>IF('ชื่อ-คะแนน'!$C59="","",IF('ชื่อ-คะแนน'!$D59="ออก","",IF('ชื่อ-คะแนน'!$D59="ย้าย","",IF('ชื่อ-คะแนน'!$D59="พัก","",IF($CL$6="?",$CL$6,$CL$6)))))</f>
        <v/>
      </c>
      <c r="CM60" s="797" t="str">
        <f>IF('ชื่อ-คะแนน'!$C59="","",IF('ชื่อ-คะแนน'!$D59="ออก","",IF('ชื่อ-คะแนน'!$D59="ย้าย","",IF('ชื่อ-คะแนน'!$D59="พัก","",IF($CM$6="?",$CM$6,$CM$6)))))</f>
        <v/>
      </c>
      <c r="CN60" s="797" t="str">
        <f>IF('ชื่อ-คะแนน'!$C59="","",IF('ชื่อ-คะแนน'!$D59="ออก","",IF('ชื่อ-คะแนน'!$D59="ย้าย","",IF('ชื่อ-คะแนน'!$D59="พัก","",IF($CN$6="?",$CN$6,$CN$6)))))</f>
        <v/>
      </c>
      <c r="CO60" s="797" t="str">
        <f>IF('ชื่อ-คะแนน'!$C59="","",IF('ชื่อ-คะแนน'!$D59="ออก","",IF('ชื่อ-คะแนน'!$D59="ย้าย","",IF('ชื่อ-คะแนน'!$D59="พัก","",IF($CO$6="?",$CO$6,$CO$6)))))</f>
        <v/>
      </c>
      <c r="CP60" s="798" t="str">
        <f>IF('ชื่อ-คะแนน'!$C59="","",IF('ชื่อ-คะแนน'!$D59="ออก","",IF('ชื่อ-คะแนน'!$D59="ย้าย","",IF('ชื่อ-คะแนน'!$D59="พัก","",IF($CP$6="?",$CP$6,$CP$6)))))</f>
        <v/>
      </c>
      <c r="CQ60" s="799"/>
      <c r="CR60" s="796" t="str">
        <f>IF('ชื่อ-คะแนน'!$C59="","",IF('ชื่อ-คะแนน'!$D59="ออก","",IF('ชื่อ-คะแนน'!$D59="ย้าย","",IF('ชื่อ-คะแนน'!$D59="พัก","",IF($CR$6="?",$CR$6,$CR$6)))))</f>
        <v/>
      </c>
      <c r="CS60" s="797" t="str">
        <f>IF('ชื่อ-คะแนน'!$C59="","",IF('ชื่อ-คะแนน'!$D59="ออก","",IF('ชื่อ-คะแนน'!$D59="ย้าย","",IF('ชื่อ-คะแนน'!$D59="พัก","",IF($CS$6="?",$CS$6,$CS$6)))))</f>
        <v/>
      </c>
      <c r="CT60" s="797" t="str">
        <f>IF('ชื่อ-คะแนน'!$C59="","",IF('ชื่อ-คะแนน'!$D59="ออก","",IF('ชื่อ-คะแนน'!$D59="ย้าย","",IF('ชื่อ-คะแนน'!$D59="พัก","",IF($CT$6="?",$CT$6,$CT$6)))))</f>
        <v/>
      </c>
      <c r="CU60" s="797" t="str">
        <f>IF('ชื่อ-คะแนน'!$C59="","",IF('ชื่อ-คะแนน'!$D59="ออก","",IF('ชื่อ-คะแนน'!$D59="ย้าย","",IF('ชื่อ-คะแนน'!$D59="พัก","",IF($CU$6="?",$CU$6,$CU$6)))))</f>
        <v/>
      </c>
      <c r="CV60" s="798" t="str">
        <f>IF('ชื่อ-คะแนน'!$C59="","",IF('ชื่อ-คะแนน'!$D59="ออก","",IF('ชื่อ-คะแนน'!$D59="ย้าย","",IF('ชื่อ-คะแนน'!$D59="พัก","",IF($CV$6="?",$CV$6,$CV$6)))))</f>
        <v/>
      </c>
      <c r="CW60" s="799"/>
      <c r="CX60" s="796" t="str">
        <f>IF('ชื่อ-คะแนน'!$C59="","",IF('ชื่อ-คะแนน'!$D59="ออก","",IF('ชื่อ-คะแนน'!$D59="ย้าย","",IF('ชื่อ-คะแนน'!$D59="พัก","",IF($CX$6="?",$CX$6,$CX$6)))))</f>
        <v/>
      </c>
      <c r="CY60" s="797" t="str">
        <f>IF('ชื่อ-คะแนน'!$C59="","",IF('ชื่อ-คะแนน'!$D59="ออก","",IF('ชื่อ-คะแนน'!$D59="ย้าย","",IF('ชื่อ-คะแนน'!$D59="พัก","",IF($CY$6="?",$CY$6,$CY$6)))))</f>
        <v/>
      </c>
      <c r="CZ60" s="797" t="str">
        <f>IF('ชื่อ-คะแนน'!$C59="","",IF('ชื่อ-คะแนน'!$D59="ออก","",IF('ชื่อ-คะแนน'!$D59="ย้าย","",IF('ชื่อ-คะแนน'!$D59="พัก","",IF($CZ$6="?",$CZ$6,$CZ$6)))))</f>
        <v/>
      </c>
      <c r="DA60" s="797" t="str">
        <f>IF('ชื่อ-คะแนน'!$C59="","",IF('ชื่อ-คะแนน'!$D59="ออก","",IF('ชื่อ-คะแนน'!$D59="ย้าย","",IF('ชื่อ-คะแนน'!$D59="พัก","",IF($DA$6="?",$DA$6,$DA$6)))))</f>
        <v/>
      </c>
      <c r="DB60" s="798" t="str">
        <f>IF('ชื่อ-คะแนน'!$C59="","",IF('ชื่อ-คะแนน'!$D59="ออก","",IF('ชื่อ-คะแนน'!$D59="ย้าย","",IF('ชื่อ-คะแนน'!$D59="พัก","",IF($DB$6="?",$DB$6,$DB$6)))))</f>
        <v/>
      </c>
      <c r="DC60" s="799"/>
      <c r="DD60" s="1419" t="str">
        <f>IF('ชื่อ-คะแนน'!$C59="","",IF('ชื่อ-คะแนน'!$D59="ออก","",IF('ชื่อ-คะแนน'!$D59="ย้าย","",IF('ชื่อ-คะแนน'!$D59="พัก","",IF($DD$6="?",$DD$6,$DD$6)))))</f>
        <v/>
      </c>
      <c r="DE60" s="1420" t="str">
        <f>IF('ชื่อ-คะแนน'!$C59="","",IF('ชื่อ-คะแนน'!$D59="ออก","",IF('ชื่อ-คะแนน'!$D59="ย้าย","",IF('ชื่อ-คะแนน'!$D59="พัก","",IF($DE$6="?",$DE$6,$DE$6)))))</f>
        <v/>
      </c>
      <c r="DF60" s="1420" t="str">
        <f>IF('ชื่อ-คะแนน'!$C59="","",IF('ชื่อ-คะแนน'!$D59="ออก","",IF('ชื่อ-คะแนน'!$D59="ย้าย","",IF('ชื่อ-คะแนน'!$D59="พัก","",IF($DF$6="?",$DF$6,$DF$6)))))</f>
        <v/>
      </c>
      <c r="DG60" s="1420" t="str">
        <f>IF('ชื่อ-คะแนน'!$C59="","",IF('ชื่อ-คะแนน'!$D59="ออก","",IF('ชื่อ-คะแนน'!$D59="ย้าย","",IF('ชื่อ-คะแนน'!$D59="พัก","",IF($DG$6="?",$DG$6,$DG$6)))))</f>
        <v/>
      </c>
      <c r="DH60" s="1421" t="str">
        <f>IF('ชื่อ-คะแนน'!$C59="","",IF('ชื่อ-คะแนน'!$D59="ออก","",IF('ชื่อ-คะแนน'!$D59="ย้าย","",IF('ชื่อ-คะแนน'!$D59="พัก","",IF($DH$6="?",$DH$6,$DH$6)))))</f>
        <v/>
      </c>
      <c r="DI60" s="799"/>
      <c r="DJ60" s="796" t="str">
        <f>IF('ชื่อ-คะแนน'!$C59="","",IF('ชื่อ-คะแนน'!$D59="ออก","",IF('ชื่อ-คะแนน'!$D59="ย้าย","",IF('ชื่อ-คะแนน'!$D59="พัก","",IF($DJ$6="?",$DJ$6,$DJ$6)))))</f>
        <v/>
      </c>
      <c r="DK60" s="797" t="str">
        <f>IF('ชื่อ-คะแนน'!$C59="","",IF('ชื่อ-คะแนน'!$D59="ออก","",IF('ชื่อ-คะแนน'!$D59="ย้าย","",IF('ชื่อ-คะแนน'!$D59="พัก","",IF($DK$6="?",$DK$6,$DK$6)))))</f>
        <v/>
      </c>
      <c r="DL60" s="797" t="str">
        <f>IF('ชื่อ-คะแนน'!$C59="","",IF('ชื่อ-คะแนน'!$D59="ออก","",IF('ชื่อ-คะแนน'!$D59="ย้าย","",IF('ชื่อ-คะแนน'!$D59="พัก","",IF($DL$6="?",$DL$6,$DL$6)))))</f>
        <v/>
      </c>
      <c r="DM60" s="797" t="str">
        <f>IF('ชื่อ-คะแนน'!$C59="","",IF('ชื่อ-คะแนน'!$D59="ออก","",IF('ชื่อ-คะแนน'!$D59="ย้าย","",IF('ชื่อ-คะแนน'!$D59="พัก","",IF($DM$6="?",$DM$6,$DM$6)))))</f>
        <v/>
      </c>
      <c r="DN60" s="798" t="str">
        <f>IF('ชื่อ-คะแนน'!$C59="","",IF('ชื่อ-คะแนน'!$D59="ออก","",IF('ชื่อ-คะแนน'!$D59="ย้าย","",IF('ชื่อ-คะแนน'!$D59="พัก","",IF($DN$6="?",$DN$6,$DN$6)))))</f>
        <v/>
      </c>
      <c r="DO60" s="799"/>
      <c r="DP60" s="800" t="str">
        <f>IF('ชื่อ-คะแนน'!$C59="","",IF('ชื่อ-คะแนน'!$D59="ออก","",IF('ชื่อ-คะแนน'!$D59="ย้าย","",IF('ชื่อ-คะแนน'!$D59="พัก","",IF($DP$6="?",$DP$6,$DP$6)))))</f>
        <v/>
      </c>
      <c r="DQ60" s="801" t="str">
        <f>IF('ชื่อ-คะแนน'!$C59="","",IF('ชื่อ-คะแนน'!$D59="ออก","",IF('ชื่อ-คะแนน'!$D59="ย้าย","",IF('ชื่อ-คะแนน'!$D59="พัก","",IF($DQ$6="?",$DQ$6,$DQ$6)))))</f>
        <v/>
      </c>
      <c r="DR60" s="801" t="str">
        <f>IF('ชื่อ-คะแนน'!$C59="","",IF('ชื่อ-คะแนน'!$D59="ออก","",IF('ชื่อ-คะแนน'!$D59="ย้าย","",IF('ชื่อ-คะแนน'!$D59="พัก","",IF($DR$6="?",$DR$6,$DR$6)))))</f>
        <v/>
      </c>
      <c r="DS60" s="801" t="str">
        <f>IF('ชื่อ-คะแนน'!$C59="","",IF('ชื่อ-คะแนน'!$D59="ออก","",IF('ชื่อ-คะแนน'!$D59="ย้าย","",IF('ชื่อ-คะแนน'!$D59="พัก","",IF($DS$6="?",$DS$6,$DS$6)))))</f>
        <v/>
      </c>
      <c r="DT60" s="802" t="str">
        <f>IF('ชื่อ-คะแนน'!$C59="","",IF('ชื่อ-คะแนน'!$D59="ออก","",IF('ชื่อ-คะแนน'!$D59="ย้าย","",IF('ชื่อ-คะแนน'!$D59="พัก","",IF($DT$6="?",$DT$6,$DT$6)))))</f>
        <v/>
      </c>
      <c r="DU60" s="799"/>
      <c r="DV60" s="796" t="str">
        <f>IF('ชื่อ-คะแนน'!$C59="","",IF('ชื่อ-คะแนน'!$D59="ออก","",IF('ชื่อ-คะแนน'!$D59="ย้าย","",IF('ชื่อ-คะแนน'!$D59="พัก","",IF($DV$6="?",$DV$6,$DV$6)))))</f>
        <v/>
      </c>
      <c r="DW60" s="797" t="str">
        <f>IF('ชื่อ-คะแนน'!$C59="","",IF('ชื่อ-คะแนน'!$D59="ออก","",IF('ชื่อ-คะแนน'!$D59="ย้าย","",IF('ชื่อ-คะแนน'!$D59="พัก","",IF($DW$6="?",$DW$6,$DW$6)))))</f>
        <v/>
      </c>
      <c r="DX60" s="797" t="str">
        <f>IF('ชื่อ-คะแนน'!$C59="","",IF('ชื่อ-คะแนน'!$D59="ออก","",IF('ชื่อ-คะแนน'!$D59="ย้าย","",IF('ชื่อ-คะแนน'!$D59="พัก","",IF($DX$6="?",$DX$6,$DX$6)))))</f>
        <v/>
      </c>
      <c r="DY60" s="797" t="str">
        <f>IF('ชื่อ-คะแนน'!$C59="","",IF('ชื่อ-คะแนน'!$D59="ออก","",IF('ชื่อ-คะแนน'!$D59="ย้าย","",IF('ชื่อ-คะแนน'!$D59="พัก","",IF($DY$6="?",$DY$6,$DY$6)))))</f>
        <v/>
      </c>
      <c r="DZ60" s="798" t="str">
        <f>IF('ชื่อ-คะแนน'!$C59="","",IF('ชื่อ-คะแนน'!$D59="ออก","",IF('ชื่อ-คะแนน'!$D59="ย้าย","",IF('ชื่อ-คะแนน'!$D59="พัก","",IF($DZ$6="?",$DZ$6,$DZ$6)))))</f>
        <v/>
      </c>
      <c r="EA60" s="799"/>
      <c r="EB60" s="796" t="str">
        <f>IF('ชื่อ-คะแนน'!$C59="","",IF('ชื่อ-คะแนน'!$D59="ออก","",IF('ชื่อ-คะแนน'!$D59="ย้าย","",IF('ชื่อ-คะแนน'!$D59="พัก","",IF($EB$6="?",$EB$6,$EB$6)))))</f>
        <v/>
      </c>
      <c r="EC60" s="797" t="str">
        <f>IF('ชื่อ-คะแนน'!$C59="","",IF('ชื่อ-คะแนน'!$D59="ออก","",IF('ชื่อ-คะแนน'!$D59="ย้าย","",IF('ชื่อ-คะแนน'!$D59="พัก","",IF($EC$6="?",$EC$6,$EC$6)))))</f>
        <v/>
      </c>
      <c r="ED60" s="797" t="str">
        <f>IF('ชื่อ-คะแนน'!$C59="","",IF('ชื่อ-คะแนน'!$D59="ออก","",IF('ชื่อ-คะแนน'!$D59="ย้าย","",IF('ชื่อ-คะแนน'!$D59="พัก","",IF($ED$6="?",$ED$6,$ED$6)))))</f>
        <v/>
      </c>
      <c r="EE60" s="797" t="str">
        <f>IF('ชื่อ-คะแนน'!$C59="","",IF('ชื่อ-คะแนน'!$D59="ออก","",IF('ชื่อ-คะแนน'!$D59="ย้าย","",IF('ชื่อ-คะแนน'!$D59="พัก","",IF($EE$6="?",$EE$6,$EE$6)))))</f>
        <v/>
      </c>
      <c r="EF60" s="798" t="str">
        <f>IF('ชื่อ-คะแนน'!$C59="","",IF('ชื่อ-คะแนน'!$D59="ออก","",IF('ชื่อ-คะแนน'!$D59="ย้าย","",IF('ชื่อ-คะแนน'!$D59="พัก","",IF($EF$6="?",$EF$6,$EF$6)))))</f>
        <v/>
      </c>
      <c r="EG60" s="803"/>
      <c r="EH60" s="804" t="str">
        <f>IF('ชื่อ-คะแนน'!C59="","",COUNTIF(E60:DZ60,"ป")+COUNTIF(E60:DZ60,"ล")+COUNTIF(E60:DZ60,"ข")+COUNTIF(E60:DZ60,"ร")+COUNTIF(E60:DZ60,"อ")+COUNTIF(E60:DZ60,"ก")+COUNTIF(E60:DZ60,"ฟ")+COUNTIF(E60:DZ60,"ด")+COUNTIF(E60:DZ60,"ย"))&amp;IF('ชื่อ-คะแนน'!C59="","","/")&amp;IF('ชื่อ-คะแนน'!C59="","",SUM($F$6:$DZ$6)-SUM(F60:DZ60))</f>
        <v/>
      </c>
      <c r="EI60" s="805" t="str">
        <f>IF('ชื่อ-คะแนน'!C59="","",COUNTIF(F60:EF60,"/")+SUM(F60:EF60))</f>
        <v/>
      </c>
      <c r="EJ60" s="758"/>
      <c r="EK60" s="778" t="str">
        <f t="shared" si="3"/>
        <v>-</v>
      </c>
      <c r="EL60" s="760" t="e">
        <f t="shared" si="4"/>
        <v>#VALUE!</v>
      </c>
      <c r="EM60" s="792" t="e">
        <f t="shared" si="1"/>
        <v>#VALUE!</v>
      </c>
      <c r="EN60" s="793" t="e">
        <f t="shared" si="5"/>
        <v>#VALUE!</v>
      </c>
    </row>
    <row r="61" spans="1:144" s="141" customFormat="1" ht="18" hidden="1" customHeight="1" thickBot="1" x14ac:dyDescent="0.55000000000000004">
      <c r="A61" s="165" t="str">
        <f>'ชื่อ-คะแนน'!A60</f>
        <v/>
      </c>
      <c r="B61" s="825">
        <f>'ชื่อ-คะแนน'!B60</f>
        <v>0</v>
      </c>
      <c r="C61" s="1313">
        <f>'ชื่อ-คะแนน'!C60</f>
        <v>0</v>
      </c>
      <c r="D61" s="809" t="str">
        <f>'ชื่อ-คะแนน'!D60</f>
        <v/>
      </c>
      <c r="E61" s="781" t="str">
        <f>'ชื่อ-คะแนน'!E60</f>
        <v/>
      </c>
      <c r="F61" s="810" t="str">
        <f>IF('ชื่อ-คะแนน'!$C60="","",IF('ชื่อ-คะแนน'!$D60="ออก","",IF('ชื่อ-คะแนน'!$D60="ย้าย","",IF('ชื่อ-คะแนน'!$D60="พัก","",IF(F$6="?",F$6,F$6)))))</f>
        <v/>
      </c>
      <c r="G61" s="811" t="str">
        <f>IF('ชื่อ-คะแนน'!C60="","",IF('ชื่อ-คะแนน'!$D60="ออก","",IF('ชื่อ-คะแนน'!$D60="ย้าย","",IF('ชื่อ-คะแนน'!$D60="พัก","",IF(G$6="?",G$6,G$6)))))</f>
        <v/>
      </c>
      <c r="H61" s="811" t="str">
        <f>IF('ชื่อ-คะแนน'!C60="","",IF('ชื่อ-คะแนน'!$D60="ออก","",IF('ชื่อ-คะแนน'!$D60="ย้าย","",IF('ชื่อ-คะแนน'!$D60="พัก","",IF(H$6="?",H$6,H$6)))))</f>
        <v/>
      </c>
      <c r="I61" s="811" t="str">
        <f>IF('ชื่อ-คะแนน'!G60="","",IF('ชื่อ-คะแนน'!$D60="ออก","",IF('ชื่อ-คะแนน'!$D60="ย้าย","",IF('ชื่อ-คะแนน'!$D60="พัก","",IF(I$6="?",I$6,$I$6)))))</f>
        <v/>
      </c>
      <c r="J61" s="812" t="str">
        <f>IF('ชื่อ-คะแนน'!$C60="","",IF('ชื่อ-คะแนน'!$D60="ออก","",IF('ชื่อ-คะแนน'!$D60="ย้าย","",IF('ชื่อ-คะแนน'!$D60="พัก","",IF(J$6="?",J$6,J$6)))))</f>
        <v/>
      </c>
      <c r="K61" s="813"/>
      <c r="L61" s="810" t="str">
        <f>IF('ชื่อ-คะแนน'!$C60="","",IF('ชื่อ-คะแนน'!$D60="ออก","",IF('ชื่อ-คะแนน'!$D60="ย้าย","",IF('ชื่อ-คะแนน'!$D60="พัก","",IF(L$6="?",L$6,L$6)))))</f>
        <v/>
      </c>
      <c r="M61" s="811" t="str">
        <f>IF('ชื่อ-คะแนน'!$C60="","",IF('ชื่อ-คะแนน'!$D60="ออก","",IF('ชื่อ-คะแนน'!$D60="ย้าย","",IF('ชื่อ-คะแนน'!$D60="พัก","",IF(M$6="?",M$6,M$6)))))</f>
        <v/>
      </c>
      <c r="N61" s="811" t="str">
        <f>IF('ชื่อ-คะแนน'!$C60="","",IF('ชื่อ-คะแนน'!$D60="ออก","",IF('ชื่อ-คะแนน'!$D60="ย้าย","",IF('ชื่อ-คะแนน'!$D60="พัก","",IF(N$6="?",N$6,N$6)))))</f>
        <v/>
      </c>
      <c r="O61" s="811" t="str">
        <f>IF('ชื่อ-คะแนน'!$C60="","",IF('ชื่อ-คะแนน'!$D60="ออก","",IF('ชื่อ-คะแนน'!$D60="ย้าย","",IF('ชื่อ-คะแนน'!$D60="พัก","",IF(O$6="?",O$6,O$6)))))</f>
        <v/>
      </c>
      <c r="P61" s="812" t="str">
        <f>IF('ชื่อ-คะแนน'!$C60="","",IF('ชื่อ-คะแนน'!$D60="ออก","",IF('ชื่อ-คะแนน'!$D60="ย้าย","",IF('ชื่อ-คะแนน'!$D60="พัก","",IF(P$6="?",P$6,P$6)))))</f>
        <v/>
      </c>
      <c r="Q61" s="813"/>
      <c r="R61" s="810" t="str">
        <f>IF('ชื่อ-คะแนน'!$C60="","",IF('ชื่อ-คะแนน'!$D60="ออก","",IF('ชื่อ-คะแนน'!$D60="ย้าย","",IF('ชื่อ-คะแนน'!$D60="พัก","",IF(R$6="?",R$6,R$6)))))</f>
        <v/>
      </c>
      <c r="S61" s="811" t="str">
        <f>IF('ชื่อ-คะแนน'!$C60="","",IF('ชื่อ-คะแนน'!$D60="ออก","",IF('ชื่อ-คะแนน'!$D60="ย้าย","",IF('ชื่อ-คะแนน'!$D60="พัก","",IF(S$6="?",S$6,S$6)))))</f>
        <v/>
      </c>
      <c r="T61" s="811" t="str">
        <f>IF('ชื่อ-คะแนน'!$C60="","",IF('ชื่อ-คะแนน'!$D60="ออก","",IF('ชื่อ-คะแนน'!$D60="ย้าย","",IF('ชื่อ-คะแนน'!$D60="พัก","",IF(T$6="?",T$6,T$6)))))</f>
        <v/>
      </c>
      <c r="U61" s="811" t="str">
        <f>IF('ชื่อ-คะแนน'!$C60="","",IF('ชื่อ-คะแนน'!$D60="ออก","",IF('ชื่อ-คะแนน'!$D60="ย้าย","",IF('ชื่อ-คะแนน'!$D60="พัก","",IF(U$6="?",U$6,U$6)))))</f>
        <v/>
      </c>
      <c r="V61" s="812" t="str">
        <f>IF('ชื่อ-คะแนน'!$C60="","",IF('ชื่อ-คะแนน'!$D60="ออก","",IF('ชื่อ-คะแนน'!$D60="ย้าย","",IF('ชื่อ-คะแนน'!$D60="พัก","",IF(V$6="?",V$6,V$6)))))</f>
        <v/>
      </c>
      <c r="W61" s="813"/>
      <c r="X61" s="810" t="str">
        <f>IF('ชื่อ-คะแนน'!$C60="","",IF('ชื่อ-คะแนน'!$D60="ออก","",IF('ชื่อ-คะแนน'!$D60="ย้าย","",IF('ชื่อ-คะแนน'!$D60="พัก","",IF(X$6="?",X$6,X$6)))))</f>
        <v/>
      </c>
      <c r="Y61" s="811" t="str">
        <f>IF('ชื่อ-คะแนน'!$C60="","",IF('ชื่อ-คะแนน'!$D60="ออก","",IF('ชื่อ-คะแนน'!$D60="ย้าย","",IF('ชื่อ-คะแนน'!$D60="พัก","",IF(Y$6="?",Y$6,Y$6)))))</f>
        <v/>
      </c>
      <c r="Z61" s="811" t="str">
        <f>IF('ชื่อ-คะแนน'!$C60="","",IF('ชื่อ-คะแนน'!$D60="ออก","",IF('ชื่อ-คะแนน'!$D60="ย้าย","",IF('ชื่อ-คะแนน'!$D60="พัก","",IF(Z$6="?",Z$6,Z$6)))))</f>
        <v/>
      </c>
      <c r="AA61" s="811" t="str">
        <f>IF('ชื่อ-คะแนน'!$C60="","",IF('ชื่อ-คะแนน'!$D60="ออก","",IF('ชื่อ-คะแนน'!$D60="ย้าย","",IF('ชื่อ-คะแนน'!$D60="พัก","",IF(AA$6="?",AA$6,AA$6)))))</f>
        <v/>
      </c>
      <c r="AB61" s="812" t="str">
        <f>IF('ชื่อ-คะแนน'!$C60="","",IF('ชื่อ-คะแนน'!$D60="ออก","",IF('ชื่อ-คะแนน'!$D60="ย้าย","",IF('ชื่อ-คะแนน'!$D60="พัก","",IF(AB$6="?",AB$6,AB$6)))))</f>
        <v/>
      </c>
      <c r="AC61" s="813"/>
      <c r="AD61" s="810" t="str">
        <f>IF('ชื่อ-คะแนน'!$C60="","",IF('ชื่อ-คะแนน'!$D60="ออก","",IF('ชื่อ-คะแนน'!$D60="ย้าย","",IF('ชื่อ-คะแนน'!$D60="พัก","",IF(AD$6="?",AD$6,AD$6)))))</f>
        <v/>
      </c>
      <c r="AE61" s="811" t="str">
        <f>IF('ชื่อ-คะแนน'!$C60="","",IF('ชื่อ-คะแนน'!$D60="ออก","",IF('ชื่อ-คะแนน'!$D60="ย้าย","",IF('ชื่อ-คะแนน'!$D60="พัก","",IF(AE$6="?",AE$6,AE$6)))))</f>
        <v/>
      </c>
      <c r="AF61" s="811" t="str">
        <f>IF('ชื่อ-คะแนน'!$C60="","",IF('ชื่อ-คะแนน'!$D60="ออก","",IF('ชื่อ-คะแนน'!$D60="ย้าย","",IF('ชื่อ-คะแนน'!$D60="พัก","",IF(AF$6="?",AF$6,AF$6)))))</f>
        <v/>
      </c>
      <c r="AG61" s="811" t="str">
        <f>IF('ชื่อ-คะแนน'!$C60="","",IF('ชื่อ-คะแนน'!$D60="ออก","",IF('ชื่อ-คะแนน'!$D60="ย้าย","",IF('ชื่อ-คะแนน'!$D60="พัก","",IF($AG$6="?",$AG$6,$AG$6)))))</f>
        <v/>
      </c>
      <c r="AH61" s="812" t="str">
        <f>IF('ชื่อ-คะแนน'!$C60="","",IF('ชื่อ-คะแนน'!$D60="ออก","",IF('ชื่อ-คะแนน'!$D60="ย้าย","",IF('ชื่อ-คะแนน'!$D60="พัก","",IF($AH$6="?",$AH$6,$AH$6)))))</f>
        <v/>
      </c>
      <c r="AI61" s="813"/>
      <c r="AJ61" s="810" t="str">
        <f>IF('ชื่อ-คะแนน'!$C60="","",IF('ชื่อ-คะแนน'!$D60="ออก","",IF('ชื่อ-คะแนน'!$D60="ย้าย","",IF('ชื่อ-คะแนน'!$D60="พัก","",IF($AJ$6="?",$AJ$6,$AJ$6)))))</f>
        <v/>
      </c>
      <c r="AK61" s="811" t="str">
        <f>IF('ชื่อ-คะแนน'!$C60="","",IF('ชื่อ-คะแนน'!$D60="ออก","",IF('ชื่อ-คะแนน'!$D60="ย้าย","",IF('ชื่อ-คะแนน'!$D60="พัก","",IF($AK$6="?",$AK$6,$AK$6)))))</f>
        <v/>
      </c>
      <c r="AL61" s="811" t="str">
        <f>IF('ชื่อ-คะแนน'!$C60="","",IF('ชื่อ-คะแนน'!$D60="ออก","",IF('ชื่อ-คะแนน'!$D60="ย้าย","",IF('ชื่อ-คะแนน'!$D60="พัก","",IF($AL$6="?",$AL$6,$AL$6)))))</f>
        <v/>
      </c>
      <c r="AM61" s="811" t="str">
        <f>IF('ชื่อ-คะแนน'!$C60="","",IF('ชื่อ-คะแนน'!$D60="ออก","",IF('ชื่อ-คะแนน'!$D60="ย้าย","",IF('ชื่อ-คะแนน'!$D60="พัก","",IF($AM$6="?",$AM$6,$AM$6)))))</f>
        <v/>
      </c>
      <c r="AN61" s="812" t="str">
        <f>IF('ชื่อ-คะแนน'!$C60="","",IF('ชื่อ-คะแนน'!$D60="ออก","",IF('ชื่อ-คะแนน'!$D60="ย้าย","",IF('ชื่อ-คะแนน'!$D60="พัก","",IF($AN$6="?",$AN$6,$AN$6)))))</f>
        <v/>
      </c>
      <c r="AO61" s="813"/>
      <c r="AP61" s="810" t="str">
        <f>IF('ชื่อ-คะแนน'!$C60="","",IF('ชื่อ-คะแนน'!$D60="ออก","",IF('ชื่อ-คะแนน'!$D60="ย้าย","",IF('ชื่อ-คะแนน'!$D60="พัก","",IF($AP$6="?",$AP$6,$AP$6)))))</f>
        <v/>
      </c>
      <c r="AQ61" s="811" t="str">
        <f>IF('ชื่อ-คะแนน'!$C60="","",IF('ชื่อ-คะแนน'!$D60="ออก","",IF('ชื่อ-คะแนน'!$D60="ย้าย","",IF('ชื่อ-คะแนน'!$D60="พัก","",IF($AQ$6="?",$AQ$6,$AQ$6)))))</f>
        <v/>
      </c>
      <c r="AR61" s="811" t="str">
        <f>IF('ชื่อ-คะแนน'!$C60="","",IF('ชื่อ-คะแนน'!$D60="ออก","",IF('ชื่อ-คะแนน'!$D60="ย้าย","",IF('ชื่อ-คะแนน'!$D60="พัก","",IF($AR$6="?",$AR$6,$AR$6)))))</f>
        <v/>
      </c>
      <c r="AS61" s="811" t="str">
        <f>IF('ชื่อ-คะแนน'!$C60="","",IF('ชื่อ-คะแนน'!$D60="ออก","",IF('ชื่อ-คะแนน'!$D60="ย้าย","",IF('ชื่อ-คะแนน'!$D60="พัก","",IF($AS$6="?",$AS$6,$AS$6)))))</f>
        <v/>
      </c>
      <c r="AT61" s="812" t="str">
        <f>IF('ชื่อ-คะแนน'!$C60="","",IF('ชื่อ-คะแนน'!$D60="ออก","",IF('ชื่อ-คะแนน'!$D60="ย้าย","",IF('ชื่อ-คะแนน'!$D60="พัก","",IF($AT$6="?",$AT$6,$AT$6)))))</f>
        <v/>
      </c>
      <c r="AU61" s="813"/>
      <c r="AV61" s="810" t="str">
        <f>IF('ชื่อ-คะแนน'!$C60="","",IF('ชื่อ-คะแนน'!$D60="ออก","",IF('ชื่อ-คะแนน'!$D60="ย้าย","",IF('ชื่อ-คะแนน'!$D60="พัก","",IF($AV$6="?",$AV$6,$AV$6)))))</f>
        <v/>
      </c>
      <c r="AW61" s="811" t="str">
        <f>IF('ชื่อ-คะแนน'!$C60="","",IF('ชื่อ-คะแนน'!$D60="ออก","",IF('ชื่อ-คะแนน'!$D60="ย้าย","",IF('ชื่อ-คะแนน'!$D60="พัก","",IF($AW$6="?",$AW$6,$AW$6)))))</f>
        <v/>
      </c>
      <c r="AX61" s="811" t="str">
        <f>IF('ชื่อ-คะแนน'!$C60="","",IF('ชื่อ-คะแนน'!$D60="ออก","",IF('ชื่อ-คะแนน'!$D60="ย้าย","",IF('ชื่อ-คะแนน'!$D60="พัก","",IF($AX$6="?",$AX$6,$AX$6)))))</f>
        <v/>
      </c>
      <c r="AY61" s="811" t="str">
        <f>IF('ชื่อ-คะแนน'!$C60="","",IF('ชื่อ-คะแนน'!$D60="ออก","",IF('ชื่อ-คะแนน'!$D60="ย้าย","",IF('ชื่อ-คะแนน'!$D60="พัก","",IF($AY$6="?",$AY$6,$AY$6)))))</f>
        <v/>
      </c>
      <c r="AZ61" s="812" t="str">
        <f>IF('ชื่อ-คะแนน'!$C60="","",IF('ชื่อ-คะแนน'!$D60="ออก","",IF('ชื่อ-คะแนน'!$D60="ย้าย","",IF('ชื่อ-คะแนน'!$D60="พัก","",IF($AZ$6="?",$AZ$6,$AZ$6)))))</f>
        <v/>
      </c>
      <c r="BA61" s="813"/>
      <c r="BB61" s="1422" t="str">
        <f>IF('ชื่อ-คะแนน'!$C60="","",IF('ชื่อ-คะแนน'!$D60="ออก","",IF('ชื่อ-คะแนน'!$D60="ย้าย","",IF('ชื่อ-คะแนน'!$D60="พัก","",IF($BB$6="?",$BB$6,$BB$6)))))</f>
        <v/>
      </c>
      <c r="BC61" s="1423" t="str">
        <f>IF('ชื่อ-คะแนน'!$C60="","",IF('ชื่อ-คะแนน'!$D60="ออก","",IF('ชื่อ-คะแนน'!$D60="ย้าย","",IF('ชื่อ-คะแนน'!$D60="พัก","",IF($BC$6="?",$BC$6,$BC$6)))))</f>
        <v/>
      </c>
      <c r="BD61" s="1423" t="str">
        <f>IF('ชื่อ-คะแนน'!$C60="","",IF('ชื่อ-คะแนน'!$D60="ออก","",IF('ชื่อ-คะแนน'!$D60="ย้าย","",IF('ชื่อ-คะแนน'!$D60="พัก","",IF($BD$6="?",$BD$6,$BD$6)))))</f>
        <v/>
      </c>
      <c r="BE61" s="1423" t="str">
        <f>IF('ชื่อ-คะแนน'!$C60="","",IF('ชื่อ-คะแนน'!$D60="ออก","",IF('ชื่อ-คะแนน'!$D60="ย้าย","",IF('ชื่อ-คะแนน'!$D60="พัก","",IF($BE$6="?",$BE$6,$BE$6)))))</f>
        <v/>
      </c>
      <c r="BF61" s="1424" t="str">
        <f>IF('ชื่อ-คะแนน'!$C60="","",IF('ชื่อ-คะแนน'!$D60="ออก","",IF('ชื่อ-คะแนน'!$D60="ย้าย","",IF('ชื่อ-คะแนน'!$D60="พัก","",IF($BF$6="?",$BF$6,$BF$6)))))</f>
        <v/>
      </c>
      <c r="BG61" s="813"/>
      <c r="BH61" s="814" t="str">
        <f>IF('ชื่อ-คะแนน'!$C60="","",IF('ชื่อ-คะแนน'!$D60="ออก","",IF('ชื่อ-คะแนน'!$D60="ย้าย","",IF('ชื่อ-คะแนน'!$D60="พัก","",IF($BH$6="?",$BH$6,$BH$6)))))</f>
        <v/>
      </c>
      <c r="BI61" s="815" t="str">
        <f>IF('ชื่อ-คะแนน'!$C60="","",IF('ชื่อ-คะแนน'!$D60="ออก","",IF('ชื่อ-คะแนน'!$D60="ย้าย","",IF('ชื่อ-คะแนน'!$D60="พัก","",IF($BI$6="?",$BI$6,$BI$6)))))</f>
        <v/>
      </c>
      <c r="BJ61" s="815" t="str">
        <f>IF('ชื่อ-คะแนน'!$C60="","",IF('ชื่อ-คะแนน'!$D60="ออก","",IF('ชื่อ-คะแนน'!$D60="ย้าย","",IF('ชื่อ-คะแนน'!$D60="พัก","",IF($BJ$6="?",$BJ$6,$BJ$6)))))</f>
        <v/>
      </c>
      <c r="BK61" s="815" t="str">
        <f>IF('ชื่อ-คะแนน'!$C60="","",IF('ชื่อ-คะแนน'!$D60="ออก","",IF('ชื่อ-คะแนน'!$D60="ย้าย","",IF('ชื่อ-คะแนน'!$D60="พัก","",IF($BK$6="?",$BK$6,$BK$6)))))</f>
        <v/>
      </c>
      <c r="BL61" s="816" t="str">
        <f>IF('ชื่อ-คะแนน'!$C60="","",IF('ชื่อ-คะแนน'!$D60="ออก","",IF('ชื่อ-คะแนน'!$D60="ย้าย","",IF('ชื่อ-คะแนน'!$D60="พัก","",IF($BL$6="?",$BL$6,$BL$6)))))</f>
        <v/>
      </c>
      <c r="BM61" s="813"/>
      <c r="BN61" s="810" t="str">
        <f>IF('ชื่อ-คะแนน'!$C60="","",IF('ชื่อ-คะแนน'!$D60="ออก","",IF('ชื่อ-คะแนน'!$D60="ย้าย","",IF('ชื่อ-คะแนน'!$D60="พัก","",IF($BN$6="?",$BN$6,$BN$6)))))</f>
        <v/>
      </c>
      <c r="BO61" s="811" t="str">
        <f>IF('ชื่อ-คะแนน'!$C60="","",IF('ชื่อ-คะแนน'!$D60="ออก","",IF('ชื่อ-คะแนน'!$D60="ย้าย","",IF('ชื่อ-คะแนน'!$D60="พัก","",IF($BO$6="?",$BO$6,$BO$6)))))</f>
        <v/>
      </c>
      <c r="BP61" s="811" t="str">
        <f>IF('ชื่อ-คะแนน'!$C60="","",IF('ชื่อ-คะแนน'!$D60="ออก","",IF('ชื่อ-คะแนน'!$D60="ย้าย","",IF('ชื่อ-คะแนน'!$D60="พัก","",IF($BP$6="?",$BP$6,$BP$6)))))</f>
        <v/>
      </c>
      <c r="BQ61" s="811" t="str">
        <f>IF('ชื่อ-คะแนน'!$C60="","",IF('ชื่อ-คะแนน'!$D60="ออก","",IF('ชื่อ-คะแนน'!$D60="ย้าย","",IF('ชื่อ-คะแนน'!$D60="พัก","",IF($BQ$6="?",$BQ$6,$BQ$6)))))</f>
        <v/>
      </c>
      <c r="BR61" s="812" t="str">
        <f>IF('ชื่อ-คะแนน'!$C60="","",IF('ชื่อ-คะแนน'!$D60="ออก","",IF('ชื่อ-คะแนน'!$D60="ย้าย","",IF('ชื่อ-คะแนน'!$D60="พัก","",IF($BR$6="?",$BR$6,$BR$6)))))</f>
        <v/>
      </c>
      <c r="BS61" s="813"/>
      <c r="BT61" s="810" t="str">
        <f>IF('ชื่อ-คะแนน'!$C60="","",IF('ชื่อ-คะแนน'!$D60="ออก","",IF('ชื่อ-คะแนน'!$D60="ย้าย","",IF('ชื่อ-คะแนน'!$D60="พัก","",IF($BT$6="?",$BT$6,$BT$6)))))</f>
        <v/>
      </c>
      <c r="BU61" s="811" t="str">
        <f>IF('ชื่อ-คะแนน'!$C60="","",IF('ชื่อ-คะแนน'!$D60="ออก","",IF('ชื่อ-คะแนน'!$D60="ย้าย","",IF('ชื่อ-คะแนน'!$D60="พัก","",IF($BU$6="?",$BU$6,$BU$6)))))</f>
        <v/>
      </c>
      <c r="BV61" s="811" t="str">
        <f>IF('ชื่อ-คะแนน'!$C60="","",IF('ชื่อ-คะแนน'!$D60="ออก","",IF('ชื่อ-คะแนน'!$D60="ย้าย","",IF('ชื่อ-คะแนน'!$D60="พัก","",IF($BV$6="?",$BV$6,$BV$6)))))</f>
        <v/>
      </c>
      <c r="BW61" s="811" t="str">
        <f>IF('ชื่อ-คะแนน'!$C60="","",IF('ชื่อ-คะแนน'!$D60="ออก","",IF('ชื่อ-คะแนน'!$D60="ย้าย","",IF('ชื่อ-คะแนน'!$D60="พัก","",IF($BW$6="?",$BW$6,$BW$6)))))</f>
        <v/>
      </c>
      <c r="BX61" s="812" t="str">
        <f>IF('ชื่อ-คะแนน'!$C60="","",IF('ชื่อ-คะแนน'!$D60="ออก","",IF('ชื่อ-คะแนน'!$D60="ย้าย","",IF('ชื่อ-คะแนน'!$D60="พัก","",IF($BX$6="?",$BX$6,$BX$6)))))</f>
        <v/>
      </c>
      <c r="BY61" s="813"/>
      <c r="BZ61" s="810" t="str">
        <f>IF('ชื่อ-คะแนน'!$C60="","",IF('ชื่อ-คะแนน'!$D60="ออก","",IF('ชื่อ-คะแนน'!$D60="ย้าย","",IF('ชื่อ-คะแนน'!$D60="พัก","",IF($BZ$6="?",$BZ$6,$BZ$6)))))</f>
        <v/>
      </c>
      <c r="CA61" s="811" t="str">
        <f>IF('ชื่อ-คะแนน'!$C60="","",IF('ชื่อ-คะแนน'!$D60="ออก","",IF('ชื่อ-คะแนน'!$D60="ย้าย","",IF('ชื่อ-คะแนน'!$D60="พัก","",IF($CA$6="?",$CA$6,$CA$6)))))</f>
        <v/>
      </c>
      <c r="CB61" s="811" t="str">
        <f>IF('ชื่อ-คะแนน'!$C60="","",IF('ชื่อ-คะแนน'!$D60="ออก","",IF('ชื่อ-คะแนน'!$D60="ย้าย","",IF('ชื่อ-คะแนน'!$D60="พัก","",IF($CB$6="?",$CB$6,$CB$6)))))</f>
        <v/>
      </c>
      <c r="CC61" s="811" t="str">
        <f>IF('ชื่อ-คะแนน'!$C60="","",IF('ชื่อ-คะแนน'!$D60="ออก","",IF('ชื่อ-คะแนน'!$D60="ย้าย","",IF('ชื่อ-คะแนน'!$D60="พัก","",IF($CC$6="?",$CC$6,$CC$6)))))</f>
        <v/>
      </c>
      <c r="CD61" s="812" t="str">
        <f>IF('ชื่อ-คะแนน'!$C60="","",IF('ชื่อ-คะแนน'!$D60="ออก","",IF('ชื่อ-คะแนน'!$D60="ย้าย","",IF('ชื่อ-คะแนน'!$D60="พัก","",IF($CD$6="?",$CD$6,$CD$6)))))</f>
        <v/>
      </c>
      <c r="CE61" s="813"/>
      <c r="CF61" s="810" t="str">
        <f>IF('ชื่อ-คะแนน'!$C60="","",IF('ชื่อ-คะแนน'!$D60="ออก","",IF('ชื่อ-คะแนน'!$D60="ย้าย","",IF('ชื่อ-คะแนน'!$D60="พัก","",IF($CF$6="?",$CF$6,$CF$6)))))</f>
        <v/>
      </c>
      <c r="CG61" s="811" t="str">
        <f>IF('ชื่อ-คะแนน'!$C60="","",IF('ชื่อ-คะแนน'!$D60="ออก","",IF('ชื่อ-คะแนน'!$D60="ย้าย","",IF('ชื่อ-คะแนน'!$D60="พัก","",IF($CG$6="?",$CG$6,$CG$6)))))</f>
        <v/>
      </c>
      <c r="CH61" s="811" t="str">
        <f>IF('ชื่อ-คะแนน'!$C60="","",IF('ชื่อ-คะแนน'!$D60="ออก","",IF('ชื่อ-คะแนน'!$D60="ย้าย","",IF('ชื่อ-คะแนน'!$D60="พัก","",IF($CH$6="?",$CH$6,$CH$6)))))</f>
        <v/>
      </c>
      <c r="CI61" s="811" t="str">
        <f>IF('ชื่อ-คะแนน'!$C60="","",IF('ชื่อ-คะแนน'!$D60="ออก","",IF('ชื่อ-คะแนน'!$D60="ย้าย","",IF('ชื่อ-คะแนน'!$D60="พัก","",IF($CI$6="?",$CI$6,$CI$6)))))</f>
        <v/>
      </c>
      <c r="CJ61" s="812" t="str">
        <f>IF('ชื่อ-คะแนน'!$C60="","",IF('ชื่อ-คะแนน'!$D60="ออก","",IF('ชื่อ-คะแนน'!$D60="ย้าย","",IF('ชื่อ-คะแนน'!$D60="พัก","",IF($CJ$6="?",$CJ$6,$CJ$6)))))</f>
        <v/>
      </c>
      <c r="CK61" s="813"/>
      <c r="CL61" s="810" t="str">
        <f>IF('ชื่อ-คะแนน'!$C60="","",IF('ชื่อ-คะแนน'!$D60="ออก","",IF('ชื่อ-คะแนน'!$D60="ย้าย","",IF('ชื่อ-คะแนน'!$D60="พัก","",IF($CL$6="?",$CL$6,$CL$6)))))</f>
        <v/>
      </c>
      <c r="CM61" s="811" t="str">
        <f>IF('ชื่อ-คะแนน'!$C60="","",IF('ชื่อ-คะแนน'!$D60="ออก","",IF('ชื่อ-คะแนน'!$D60="ย้าย","",IF('ชื่อ-คะแนน'!$D60="พัก","",IF($CM$6="?",$CM$6,$CM$6)))))</f>
        <v/>
      </c>
      <c r="CN61" s="811" t="str">
        <f>IF('ชื่อ-คะแนน'!$C60="","",IF('ชื่อ-คะแนน'!$D60="ออก","",IF('ชื่อ-คะแนน'!$D60="ย้าย","",IF('ชื่อ-คะแนน'!$D60="พัก","",IF($CN$6="?",$CN$6,$CN$6)))))</f>
        <v/>
      </c>
      <c r="CO61" s="811" t="str">
        <f>IF('ชื่อ-คะแนน'!$C60="","",IF('ชื่อ-คะแนน'!$D60="ออก","",IF('ชื่อ-คะแนน'!$D60="ย้าย","",IF('ชื่อ-คะแนน'!$D60="พัก","",IF($CO$6="?",$CO$6,$CO$6)))))</f>
        <v/>
      </c>
      <c r="CP61" s="812" t="str">
        <f>IF('ชื่อ-คะแนน'!$C60="","",IF('ชื่อ-คะแนน'!$D60="ออก","",IF('ชื่อ-คะแนน'!$D60="ย้าย","",IF('ชื่อ-คะแนน'!$D60="พัก","",IF($CP$6="?",$CP$6,$CP$6)))))</f>
        <v/>
      </c>
      <c r="CQ61" s="813"/>
      <c r="CR61" s="810" t="str">
        <f>IF('ชื่อ-คะแนน'!$C60="","",IF('ชื่อ-คะแนน'!$D60="ออก","",IF('ชื่อ-คะแนน'!$D60="ย้าย","",IF('ชื่อ-คะแนน'!$D60="พัก","",IF($CR$6="?",$CR$6,$CR$6)))))</f>
        <v/>
      </c>
      <c r="CS61" s="811" t="str">
        <f>IF('ชื่อ-คะแนน'!$C60="","",IF('ชื่อ-คะแนน'!$D60="ออก","",IF('ชื่อ-คะแนน'!$D60="ย้าย","",IF('ชื่อ-คะแนน'!$D60="พัก","",IF($CS$6="?",$CS$6,$CS$6)))))</f>
        <v/>
      </c>
      <c r="CT61" s="811" t="str">
        <f>IF('ชื่อ-คะแนน'!$C60="","",IF('ชื่อ-คะแนน'!$D60="ออก","",IF('ชื่อ-คะแนน'!$D60="ย้าย","",IF('ชื่อ-คะแนน'!$D60="พัก","",IF($CT$6="?",$CT$6,$CT$6)))))</f>
        <v/>
      </c>
      <c r="CU61" s="811" t="str">
        <f>IF('ชื่อ-คะแนน'!$C60="","",IF('ชื่อ-คะแนน'!$D60="ออก","",IF('ชื่อ-คะแนน'!$D60="ย้าย","",IF('ชื่อ-คะแนน'!$D60="พัก","",IF($CU$6="?",$CU$6,$CU$6)))))</f>
        <v/>
      </c>
      <c r="CV61" s="812" t="str">
        <f>IF('ชื่อ-คะแนน'!$C60="","",IF('ชื่อ-คะแนน'!$D60="ออก","",IF('ชื่อ-คะแนน'!$D60="ย้าย","",IF('ชื่อ-คะแนน'!$D60="พัก","",IF($CV$6="?",$CV$6,$CV$6)))))</f>
        <v/>
      </c>
      <c r="CW61" s="813"/>
      <c r="CX61" s="810" t="str">
        <f>IF('ชื่อ-คะแนน'!$C60="","",IF('ชื่อ-คะแนน'!$D60="ออก","",IF('ชื่อ-คะแนน'!$D60="ย้าย","",IF('ชื่อ-คะแนน'!$D60="พัก","",IF($CX$6="?",$CX$6,$CX$6)))))</f>
        <v/>
      </c>
      <c r="CY61" s="811" t="str">
        <f>IF('ชื่อ-คะแนน'!$C60="","",IF('ชื่อ-คะแนน'!$D60="ออก","",IF('ชื่อ-คะแนน'!$D60="ย้าย","",IF('ชื่อ-คะแนน'!$D60="พัก","",IF($CY$6="?",$CY$6,$CY$6)))))</f>
        <v/>
      </c>
      <c r="CZ61" s="811" t="str">
        <f>IF('ชื่อ-คะแนน'!$C60="","",IF('ชื่อ-คะแนน'!$D60="ออก","",IF('ชื่อ-คะแนน'!$D60="ย้าย","",IF('ชื่อ-คะแนน'!$D60="พัก","",IF($CZ$6="?",$CZ$6,$CZ$6)))))</f>
        <v/>
      </c>
      <c r="DA61" s="811" t="str">
        <f>IF('ชื่อ-คะแนน'!$C60="","",IF('ชื่อ-คะแนน'!$D60="ออก","",IF('ชื่อ-คะแนน'!$D60="ย้าย","",IF('ชื่อ-คะแนน'!$D60="พัก","",IF($DA$6="?",$DA$6,$DA$6)))))</f>
        <v/>
      </c>
      <c r="DB61" s="812" t="str">
        <f>IF('ชื่อ-คะแนน'!$C60="","",IF('ชื่อ-คะแนน'!$D60="ออก","",IF('ชื่อ-คะแนน'!$D60="ย้าย","",IF('ชื่อ-คะแนน'!$D60="พัก","",IF($DB$6="?",$DB$6,$DB$6)))))</f>
        <v/>
      </c>
      <c r="DC61" s="813"/>
      <c r="DD61" s="1422" t="str">
        <f>IF('ชื่อ-คะแนน'!$C60="","",IF('ชื่อ-คะแนน'!$D60="ออก","",IF('ชื่อ-คะแนน'!$D60="ย้าย","",IF('ชื่อ-คะแนน'!$D60="พัก","",IF($DD$6="?",$DD$6,$DD$6)))))</f>
        <v/>
      </c>
      <c r="DE61" s="1423" t="str">
        <f>IF('ชื่อ-คะแนน'!$C60="","",IF('ชื่อ-คะแนน'!$D60="ออก","",IF('ชื่อ-คะแนน'!$D60="ย้าย","",IF('ชื่อ-คะแนน'!$D60="พัก","",IF($DE$6="?",$DE$6,$DE$6)))))</f>
        <v/>
      </c>
      <c r="DF61" s="1423" t="str">
        <f>IF('ชื่อ-คะแนน'!$C60="","",IF('ชื่อ-คะแนน'!$D60="ออก","",IF('ชื่อ-คะแนน'!$D60="ย้าย","",IF('ชื่อ-คะแนน'!$D60="พัก","",IF($DF$6="?",$DF$6,$DF$6)))))</f>
        <v/>
      </c>
      <c r="DG61" s="1423" t="str">
        <f>IF('ชื่อ-คะแนน'!$C60="","",IF('ชื่อ-คะแนน'!$D60="ออก","",IF('ชื่อ-คะแนน'!$D60="ย้าย","",IF('ชื่อ-คะแนน'!$D60="พัก","",IF($DG$6="?",$DG$6,$DG$6)))))</f>
        <v/>
      </c>
      <c r="DH61" s="1424" t="str">
        <f>IF('ชื่อ-คะแนน'!$C60="","",IF('ชื่อ-คะแนน'!$D60="ออก","",IF('ชื่อ-คะแนน'!$D60="ย้าย","",IF('ชื่อ-คะแนน'!$D60="พัก","",IF($DH$6="?",$DH$6,$DH$6)))))</f>
        <v/>
      </c>
      <c r="DI61" s="813"/>
      <c r="DJ61" s="810" t="str">
        <f>IF('ชื่อ-คะแนน'!$C60="","",IF('ชื่อ-คะแนน'!$D60="ออก","",IF('ชื่อ-คะแนน'!$D60="ย้าย","",IF('ชื่อ-คะแนน'!$D60="พัก","",IF($DJ$6="?",$DJ$6,$DJ$6)))))</f>
        <v/>
      </c>
      <c r="DK61" s="811" t="str">
        <f>IF('ชื่อ-คะแนน'!$C60="","",IF('ชื่อ-คะแนน'!$D60="ออก","",IF('ชื่อ-คะแนน'!$D60="ย้าย","",IF('ชื่อ-คะแนน'!$D60="พัก","",IF($DK$6="?",$DK$6,$DK$6)))))</f>
        <v/>
      </c>
      <c r="DL61" s="811" t="str">
        <f>IF('ชื่อ-คะแนน'!$C60="","",IF('ชื่อ-คะแนน'!$D60="ออก","",IF('ชื่อ-คะแนน'!$D60="ย้าย","",IF('ชื่อ-คะแนน'!$D60="พัก","",IF($DL$6="?",$DL$6,$DL$6)))))</f>
        <v/>
      </c>
      <c r="DM61" s="811" t="str">
        <f>IF('ชื่อ-คะแนน'!$C60="","",IF('ชื่อ-คะแนน'!$D60="ออก","",IF('ชื่อ-คะแนน'!$D60="ย้าย","",IF('ชื่อ-คะแนน'!$D60="พัก","",IF($DM$6="?",$DM$6,$DM$6)))))</f>
        <v/>
      </c>
      <c r="DN61" s="812" t="str">
        <f>IF('ชื่อ-คะแนน'!$C60="","",IF('ชื่อ-คะแนน'!$D60="ออก","",IF('ชื่อ-คะแนน'!$D60="ย้าย","",IF('ชื่อ-คะแนน'!$D60="พัก","",IF($DN$6="?",$DN$6,$DN$6)))))</f>
        <v/>
      </c>
      <c r="DO61" s="813"/>
      <c r="DP61" s="814" t="str">
        <f>IF('ชื่อ-คะแนน'!$C60="","",IF('ชื่อ-คะแนน'!$D60="ออก","",IF('ชื่อ-คะแนน'!$D60="ย้าย","",IF('ชื่อ-คะแนน'!$D60="พัก","",IF($DP$6="?",$DP$6,$DP$6)))))</f>
        <v/>
      </c>
      <c r="DQ61" s="815" t="str">
        <f>IF('ชื่อ-คะแนน'!$C60="","",IF('ชื่อ-คะแนน'!$D60="ออก","",IF('ชื่อ-คะแนน'!$D60="ย้าย","",IF('ชื่อ-คะแนน'!$D60="พัก","",IF($DQ$6="?",$DQ$6,$DQ$6)))))</f>
        <v/>
      </c>
      <c r="DR61" s="815" t="str">
        <f>IF('ชื่อ-คะแนน'!$C60="","",IF('ชื่อ-คะแนน'!$D60="ออก","",IF('ชื่อ-คะแนน'!$D60="ย้าย","",IF('ชื่อ-คะแนน'!$D60="พัก","",IF($DR$6="?",$DR$6,$DR$6)))))</f>
        <v/>
      </c>
      <c r="DS61" s="815" t="str">
        <f>IF('ชื่อ-คะแนน'!$C60="","",IF('ชื่อ-คะแนน'!$D60="ออก","",IF('ชื่อ-คะแนน'!$D60="ย้าย","",IF('ชื่อ-คะแนน'!$D60="พัก","",IF($DS$6="?",$DS$6,$DS$6)))))</f>
        <v/>
      </c>
      <c r="DT61" s="816" t="str">
        <f>IF('ชื่อ-คะแนน'!$C60="","",IF('ชื่อ-คะแนน'!$D60="ออก","",IF('ชื่อ-คะแนน'!$D60="ย้าย","",IF('ชื่อ-คะแนน'!$D60="พัก","",IF($DT$6="?",$DT$6,$DT$6)))))</f>
        <v/>
      </c>
      <c r="DU61" s="813"/>
      <c r="DV61" s="810" t="str">
        <f>IF('ชื่อ-คะแนน'!$C60="","",IF('ชื่อ-คะแนน'!$D60="ออก","",IF('ชื่อ-คะแนน'!$D60="ย้าย","",IF('ชื่อ-คะแนน'!$D60="พัก","",IF($DV$6="?",$DV$6,$DV$6)))))</f>
        <v/>
      </c>
      <c r="DW61" s="811" t="str">
        <f>IF('ชื่อ-คะแนน'!$C60="","",IF('ชื่อ-คะแนน'!$D60="ออก","",IF('ชื่อ-คะแนน'!$D60="ย้าย","",IF('ชื่อ-คะแนน'!$D60="พัก","",IF($DW$6="?",$DW$6,$DW$6)))))</f>
        <v/>
      </c>
      <c r="DX61" s="811" t="str">
        <f>IF('ชื่อ-คะแนน'!$C60="","",IF('ชื่อ-คะแนน'!$D60="ออก","",IF('ชื่อ-คะแนน'!$D60="ย้าย","",IF('ชื่อ-คะแนน'!$D60="พัก","",IF($DX$6="?",$DX$6,$DX$6)))))</f>
        <v/>
      </c>
      <c r="DY61" s="811" t="str">
        <f>IF('ชื่อ-คะแนน'!$C60="","",IF('ชื่อ-คะแนน'!$D60="ออก","",IF('ชื่อ-คะแนน'!$D60="ย้าย","",IF('ชื่อ-คะแนน'!$D60="พัก","",IF($DY$6="?",$DY$6,$DY$6)))))</f>
        <v/>
      </c>
      <c r="DZ61" s="812" t="str">
        <f>IF('ชื่อ-คะแนน'!$C60="","",IF('ชื่อ-คะแนน'!$D60="ออก","",IF('ชื่อ-คะแนน'!$D60="ย้าย","",IF('ชื่อ-คะแนน'!$D60="พัก","",IF($DZ$6="?",$DZ$6,$DZ$6)))))</f>
        <v/>
      </c>
      <c r="EA61" s="813"/>
      <c r="EB61" s="810" t="str">
        <f>IF('ชื่อ-คะแนน'!$C60="","",IF('ชื่อ-คะแนน'!$D60="ออก","",IF('ชื่อ-คะแนน'!$D60="ย้าย","",IF('ชื่อ-คะแนน'!$D60="พัก","",IF($EB$6="?",$EB$6,$EB$6)))))</f>
        <v/>
      </c>
      <c r="EC61" s="811" t="str">
        <f>IF('ชื่อ-คะแนน'!$C60="","",IF('ชื่อ-คะแนน'!$D60="ออก","",IF('ชื่อ-คะแนน'!$D60="ย้าย","",IF('ชื่อ-คะแนน'!$D60="พัก","",IF($EC$6="?",$EC$6,$EC$6)))))</f>
        <v/>
      </c>
      <c r="ED61" s="811" t="str">
        <f>IF('ชื่อ-คะแนน'!$C60="","",IF('ชื่อ-คะแนน'!$D60="ออก","",IF('ชื่อ-คะแนน'!$D60="ย้าย","",IF('ชื่อ-คะแนน'!$D60="พัก","",IF($ED$6="?",$ED$6,$ED$6)))))</f>
        <v/>
      </c>
      <c r="EE61" s="811" t="str">
        <f>IF('ชื่อ-คะแนน'!$C60="","",IF('ชื่อ-คะแนน'!$D60="ออก","",IF('ชื่อ-คะแนน'!$D60="ย้าย","",IF('ชื่อ-คะแนน'!$D60="พัก","",IF($EE$6="?",$EE$6,$EE$6)))))</f>
        <v/>
      </c>
      <c r="EF61" s="812" t="str">
        <f>IF('ชื่อ-คะแนน'!$C60="","",IF('ชื่อ-คะแนน'!$D60="ออก","",IF('ชื่อ-คะแนน'!$D60="ย้าย","",IF('ชื่อ-คะแนน'!$D60="พัก","",IF($EF$6="?",$EF$6,$EF$6)))))</f>
        <v/>
      </c>
      <c r="EG61" s="817"/>
      <c r="EH61" s="818" t="str">
        <f>IF('ชื่อ-คะแนน'!C60="","",COUNTIF(E61:DZ61,"ป")+COUNTIF(E61:DZ61,"ล")+COUNTIF(E61:DZ61,"ข")+COUNTIF(E61:DZ61,"ร")+COUNTIF(E61:DZ61,"อ")+COUNTIF(E61:DZ61,"ก")+COUNTIF(E61:DZ61,"ฟ")+COUNTIF(E61:DZ61,"ด")+COUNTIF(E61:DZ61,"ย"))&amp;IF('ชื่อ-คะแนน'!C60="","","/")&amp;IF('ชื่อ-คะแนน'!C60="","",SUM($F$6:$DZ$6)-SUM(F61:DZ61))</f>
        <v/>
      </c>
      <c r="EI61" s="819" t="str">
        <f>IF('ชื่อ-คะแนน'!C60="","",COUNTIF(F61:EF61,"/")+SUM(F61:EF61))</f>
        <v/>
      </c>
      <c r="EJ61" s="758"/>
      <c r="EK61" s="778" t="str">
        <f t="shared" si="3"/>
        <v>-</v>
      </c>
      <c r="EL61" s="760" t="e">
        <f t="shared" si="4"/>
        <v>#VALUE!</v>
      </c>
      <c r="EM61" s="806" t="e">
        <f t="shared" si="1"/>
        <v>#VALUE!</v>
      </c>
      <c r="EN61" s="807" t="e">
        <f t="shared" si="5"/>
        <v>#VALUE!</v>
      </c>
    </row>
    <row r="62" spans="1:144" s="141" customFormat="1" ht="18" hidden="1" customHeight="1" thickBot="1" x14ac:dyDescent="0.55000000000000004">
      <c r="A62" s="112" t="str">
        <f>'ชื่อ-คะแนน'!A61</f>
        <v/>
      </c>
      <c r="B62" s="794">
        <f>'ชื่อ-คะแนน'!B61</f>
        <v>0</v>
      </c>
      <c r="C62" s="1311">
        <f>'ชื่อ-คะแนน'!C61</f>
        <v>0</v>
      </c>
      <c r="D62" s="780" t="str">
        <f>'ชื่อ-คะแนน'!D61</f>
        <v/>
      </c>
      <c r="E62" s="781" t="str">
        <f>'ชื่อ-คะแนน'!E61</f>
        <v/>
      </c>
      <c r="F62" s="782" t="str">
        <f>IF('ชื่อ-คะแนน'!$C61="","",IF('ชื่อ-คะแนน'!$D61="ออก","",IF('ชื่อ-คะแนน'!$D61="ย้าย","",IF('ชื่อ-คะแนน'!$D61="พัก","",IF(F$6="?",F$6,F$6)))))</f>
        <v/>
      </c>
      <c r="G62" s="783" t="str">
        <f>IF('ชื่อ-คะแนน'!C61="","",IF('ชื่อ-คะแนน'!$D61="ออก","",IF('ชื่อ-คะแนน'!$D61="ย้าย","",IF('ชื่อ-คะแนน'!$D61="พัก","",IF(G$6="?",G$6,G$6)))))</f>
        <v/>
      </c>
      <c r="H62" s="783" t="str">
        <f>IF('ชื่อ-คะแนน'!C61="","",IF('ชื่อ-คะแนน'!$D61="ออก","",IF('ชื่อ-คะแนน'!$D61="ย้าย","",IF('ชื่อ-คะแนน'!$D61="พัก","",IF(H$6="?",H$6,H$6)))))</f>
        <v/>
      </c>
      <c r="I62" s="783" t="str">
        <f>IF('ชื่อ-คะแนน'!G61="","",IF('ชื่อ-คะแนน'!$D61="ออก","",IF('ชื่อ-คะแนน'!$D61="ย้าย","",IF('ชื่อ-คะแนน'!$D61="พัก","",IF(I$6="?",I$6,$I$6)))))</f>
        <v/>
      </c>
      <c r="J62" s="784" t="str">
        <f>IF('ชื่อ-คะแนน'!$C61="","",IF('ชื่อ-คะแนน'!$D61="ออก","",IF('ชื่อ-คะแนน'!$D61="ย้าย","",IF('ชื่อ-คะแนน'!$D61="พัก","",IF(J$6="?",J$6,J$6)))))</f>
        <v/>
      </c>
      <c r="K62" s="785"/>
      <c r="L62" s="782" t="str">
        <f>IF('ชื่อ-คะแนน'!$C61="","",IF('ชื่อ-คะแนน'!$D61="ออก","",IF('ชื่อ-คะแนน'!$D61="ย้าย","",IF('ชื่อ-คะแนน'!$D61="พัก","",IF(L$6="?",L$6,L$6)))))</f>
        <v/>
      </c>
      <c r="M62" s="783" t="str">
        <f>IF('ชื่อ-คะแนน'!$C61="","",IF('ชื่อ-คะแนน'!$D61="ออก","",IF('ชื่อ-คะแนน'!$D61="ย้าย","",IF('ชื่อ-คะแนน'!$D61="พัก","",IF(M$6="?",M$6,M$6)))))</f>
        <v/>
      </c>
      <c r="N62" s="783" t="str">
        <f>IF('ชื่อ-คะแนน'!$C61="","",IF('ชื่อ-คะแนน'!$D61="ออก","",IF('ชื่อ-คะแนน'!$D61="ย้าย","",IF('ชื่อ-คะแนน'!$D61="พัก","",IF(N$6="?",N$6,N$6)))))</f>
        <v/>
      </c>
      <c r="O62" s="783" t="str">
        <f>IF('ชื่อ-คะแนน'!$C61="","",IF('ชื่อ-คะแนน'!$D61="ออก","",IF('ชื่อ-คะแนน'!$D61="ย้าย","",IF('ชื่อ-คะแนน'!$D61="พัก","",IF(O$6="?",O$6,O$6)))))</f>
        <v/>
      </c>
      <c r="P62" s="784" t="str">
        <f>IF('ชื่อ-คะแนน'!$C61="","",IF('ชื่อ-คะแนน'!$D61="ออก","",IF('ชื่อ-คะแนน'!$D61="ย้าย","",IF('ชื่อ-คะแนน'!$D61="พัก","",IF(P$6="?",P$6,P$6)))))</f>
        <v/>
      </c>
      <c r="Q62" s="785"/>
      <c r="R62" s="782" t="str">
        <f>IF('ชื่อ-คะแนน'!$C61="","",IF('ชื่อ-คะแนน'!$D61="ออก","",IF('ชื่อ-คะแนน'!$D61="ย้าย","",IF('ชื่อ-คะแนน'!$D61="พัก","",IF(R$6="?",R$6,R$6)))))</f>
        <v/>
      </c>
      <c r="S62" s="783" t="str">
        <f>IF('ชื่อ-คะแนน'!$C61="","",IF('ชื่อ-คะแนน'!$D61="ออก","",IF('ชื่อ-คะแนน'!$D61="ย้าย","",IF('ชื่อ-คะแนน'!$D61="พัก","",IF(S$6="?",S$6,S$6)))))</f>
        <v/>
      </c>
      <c r="T62" s="783" t="str">
        <f>IF('ชื่อ-คะแนน'!$C61="","",IF('ชื่อ-คะแนน'!$D61="ออก","",IF('ชื่อ-คะแนน'!$D61="ย้าย","",IF('ชื่อ-คะแนน'!$D61="พัก","",IF(T$6="?",T$6,T$6)))))</f>
        <v/>
      </c>
      <c r="U62" s="783" t="str">
        <f>IF('ชื่อ-คะแนน'!$C61="","",IF('ชื่อ-คะแนน'!$D61="ออก","",IF('ชื่อ-คะแนน'!$D61="ย้าย","",IF('ชื่อ-คะแนน'!$D61="พัก","",IF(U$6="?",U$6,U$6)))))</f>
        <v/>
      </c>
      <c r="V62" s="784" t="str">
        <f>IF('ชื่อ-คะแนน'!$C61="","",IF('ชื่อ-คะแนน'!$D61="ออก","",IF('ชื่อ-คะแนน'!$D61="ย้าย","",IF('ชื่อ-คะแนน'!$D61="พัก","",IF(V$6="?",V$6,V$6)))))</f>
        <v/>
      </c>
      <c r="W62" s="785"/>
      <c r="X62" s="782" t="str">
        <f>IF('ชื่อ-คะแนน'!$C61="","",IF('ชื่อ-คะแนน'!$D61="ออก","",IF('ชื่อ-คะแนน'!$D61="ย้าย","",IF('ชื่อ-คะแนน'!$D61="พัก","",IF(X$6="?",X$6,X$6)))))</f>
        <v/>
      </c>
      <c r="Y62" s="783" t="str">
        <f>IF('ชื่อ-คะแนน'!$C61="","",IF('ชื่อ-คะแนน'!$D61="ออก","",IF('ชื่อ-คะแนน'!$D61="ย้าย","",IF('ชื่อ-คะแนน'!$D61="พัก","",IF(Y$6="?",Y$6,Y$6)))))</f>
        <v/>
      </c>
      <c r="Z62" s="783" t="str">
        <f>IF('ชื่อ-คะแนน'!$C61="","",IF('ชื่อ-คะแนน'!$D61="ออก","",IF('ชื่อ-คะแนน'!$D61="ย้าย","",IF('ชื่อ-คะแนน'!$D61="พัก","",IF(Z$6="?",Z$6,Z$6)))))</f>
        <v/>
      </c>
      <c r="AA62" s="783" t="str">
        <f>IF('ชื่อ-คะแนน'!$C61="","",IF('ชื่อ-คะแนน'!$D61="ออก","",IF('ชื่อ-คะแนน'!$D61="ย้าย","",IF('ชื่อ-คะแนน'!$D61="พัก","",IF(AA$6="?",AA$6,AA$6)))))</f>
        <v/>
      </c>
      <c r="AB62" s="784" t="str">
        <f>IF('ชื่อ-คะแนน'!$C61="","",IF('ชื่อ-คะแนน'!$D61="ออก","",IF('ชื่อ-คะแนน'!$D61="ย้าย","",IF('ชื่อ-คะแนน'!$D61="พัก","",IF(AB$6="?",AB$6,AB$6)))))</f>
        <v/>
      </c>
      <c r="AC62" s="785"/>
      <c r="AD62" s="782" t="str">
        <f>IF('ชื่อ-คะแนน'!$C61="","",IF('ชื่อ-คะแนน'!$D61="ออก","",IF('ชื่อ-คะแนน'!$D61="ย้าย","",IF('ชื่อ-คะแนน'!$D61="พัก","",IF(AD$6="?",AD$6,AD$6)))))</f>
        <v/>
      </c>
      <c r="AE62" s="783" t="str">
        <f>IF('ชื่อ-คะแนน'!$C61="","",IF('ชื่อ-คะแนน'!$D61="ออก","",IF('ชื่อ-คะแนน'!$D61="ย้าย","",IF('ชื่อ-คะแนน'!$D61="พัก","",IF(AE$6="?",AE$6,AE$6)))))</f>
        <v/>
      </c>
      <c r="AF62" s="783" t="str">
        <f>IF('ชื่อ-คะแนน'!$C61="","",IF('ชื่อ-คะแนน'!$D61="ออก","",IF('ชื่อ-คะแนน'!$D61="ย้าย","",IF('ชื่อ-คะแนน'!$D61="พัก","",IF(AF$6="?",AF$6,AF$6)))))</f>
        <v/>
      </c>
      <c r="AG62" s="783" t="str">
        <f>IF('ชื่อ-คะแนน'!$C61="","",IF('ชื่อ-คะแนน'!$D61="ออก","",IF('ชื่อ-คะแนน'!$D61="ย้าย","",IF('ชื่อ-คะแนน'!$D61="พัก","",IF($AG$6="?",$AG$6,$AG$6)))))</f>
        <v/>
      </c>
      <c r="AH62" s="784" t="str">
        <f>IF('ชื่อ-คะแนน'!$C61="","",IF('ชื่อ-คะแนน'!$D61="ออก","",IF('ชื่อ-คะแนน'!$D61="ย้าย","",IF('ชื่อ-คะแนน'!$D61="พัก","",IF($AH$6="?",$AH$6,$AH$6)))))</f>
        <v/>
      </c>
      <c r="AI62" s="785"/>
      <c r="AJ62" s="782" t="str">
        <f>IF('ชื่อ-คะแนน'!$C61="","",IF('ชื่อ-คะแนน'!$D61="ออก","",IF('ชื่อ-คะแนน'!$D61="ย้าย","",IF('ชื่อ-คะแนน'!$D61="พัก","",IF($AJ$6="?",$AJ$6,$AJ$6)))))</f>
        <v/>
      </c>
      <c r="AK62" s="783" t="str">
        <f>IF('ชื่อ-คะแนน'!$C61="","",IF('ชื่อ-คะแนน'!$D61="ออก","",IF('ชื่อ-คะแนน'!$D61="ย้าย","",IF('ชื่อ-คะแนน'!$D61="พัก","",IF($AK$6="?",$AK$6,$AK$6)))))</f>
        <v/>
      </c>
      <c r="AL62" s="783" t="str">
        <f>IF('ชื่อ-คะแนน'!$C61="","",IF('ชื่อ-คะแนน'!$D61="ออก","",IF('ชื่อ-คะแนน'!$D61="ย้าย","",IF('ชื่อ-คะแนน'!$D61="พัก","",IF($AL$6="?",$AL$6,$AL$6)))))</f>
        <v/>
      </c>
      <c r="AM62" s="783" t="str">
        <f>IF('ชื่อ-คะแนน'!$C61="","",IF('ชื่อ-คะแนน'!$D61="ออก","",IF('ชื่อ-คะแนน'!$D61="ย้าย","",IF('ชื่อ-คะแนน'!$D61="พัก","",IF($AM$6="?",$AM$6,$AM$6)))))</f>
        <v/>
      </c>
      <c r="AN62" s="784" t="str">
        <f>IF('ชื่อ-คะแนน'!$C61="","",IF('ชื่อ-คะแนน'!$D61="ออก","",IF('ชื่อ-คะแนน'!$D61="ย้าย","",IF('ชื่อ-คะแนน'!$D61="พัก","",IF($AN$6="?",$AN$6,$AN$6)))))</f>
        <v/>
      </c>
      <c r="AO62" s="785"/>
      <c r="AP62" s="782" t="str">
        <f>IF('ชื่อ-คะแนน'!$C61="","",IF('ชื่อ-คะแนน'!$D61="ออก","",IF('ชื่อ-คะแนน'!$D61="ย้าย","",IF('ชื่อ-คะแนน'!$D61="พัก","",IF($AP$6="?",$AP$6,$AP$6)))))</f>
        <v/>
      </c>
      <c r="AQ62" s="783" t="str">
        <f>IF('ชื่อ-คะแนน'!$C61="","",IF('ชื่อ-คะแนน'!$D61="ออก","",IF('ชื่อ-คะแนน'!$D61="ย้าย","",IF('ชื่อ-คะแนน'!$D61="พัก","",IF($AQ$6="?",$AQ$6,$AQ$6)))))</f>
        <v/>
      </c>
      <c r="AR62" s="783" t="str">
        <f>IF('ชื่อ-คะแนน'!$C61="","",IF('ชื่อ-คะแนน'!$D61="ออก","",IF('ชื่อ-คะแนน'!$D61="ย้าย","",IF('ชื่อ-คะแนน'!$D61="พัก","",IF($AR$6="?",$AR$6,$AR$6)))))</f>
        <v/>
      </c>
      <c r="AS62" s="783" t="str">
        <f>IF('ชื่อ-คะแนน'!$C61="","",IF('ชื่อ-คะแนน'!$D61="ออก","",IF('ชื่อ-คะแนน'!$D61="ย้าย","",IF('ชื่อ-คะแนน'!$D61="พัก","",IF($AS$6="?",$AS$6,$AS$6)))))</f>
        <v/>
      </c>
      <c r="AT62" s="784" t="str">
        <f>IF('ชื่อ-คะแนน'!$C61="","",IF('ชื่อ-คะแนน'!$D61="ออก","",IF('ชื่อ-คะแนน'!$D61="ย้าย","",IF('ชื่อ-คะแนน'!$D61="พัก","",IF($AT$6="?",$AT$6,$AT$6)))))</f>
        <v/>
      </c>
      <c r="AU62" s="785"/>
      <c r="AV62" s="782" t="str">
        <f>IF('ชื่อ-คะแนน'!$C61="","",IF('ชื่อ-คะแนน'!$D61="ออก","",IF('ชื่อ-คะแนน'!$D61="ย้าย","",IF('ชื่อ-คะแนน'!$D61="พัก","",IF($AV$6="?",$AV$6,$AV$6)))))</f>
        <v/>
      </c>
      <c r="AW62" s="783" t="str">
        <f>IF('ชื่อ-คะแนน'!$C61="","",IF('ชื่อ-คะแนน'!$D61="ออก","",IF('ชื่อ-คะแนน'!$D61="ย้าย","",IF('ชื่อ-คะแนน'!$D61="พัก","",IF($AW$6="?",$AW$6,$AW$6)))))</f>
        <v/>
      </c>
      <c r="AX62" s="783" t="str">
        <f>IF('ชื่อ-คะแนน'!$C61="","",IF('ชื่อ-คะแนน'!$D61="ออก","",IF('ชื่อ-คะแนน'!$D61="ย้าย","",IF('ชื่อ-คะแนน'!$D61="พัก","",IF($AX$6="?",$AX$6,$AX$6)))))</f>
        <v/>
      </c>
      <c r="AY62" s="783" t="str">
        <f>IF('ชื่อ-คะแนน'!$C61="","",IF('ชื่อ-คะแนน'!$D61="ออก","",IF('ชื่อ-คะแนน'!$D61="ย้าย","",IF('ชื่อ-คะแนน'!$D61="พัก","",IF($AY$6="?",$AY$6,$AY$6)))))</f>
        <v/>
      </c>
      <c r="AZ62" s="784" t="str">
        <f>IF('ชื่อ-คะแนน'!$C61="","",IF('ชื่อ-คะแนน'!$D61="ออก","",IF('ชื่อ-คะแนน'!$D61="ย้าย","",IF('ชื่อ-คะแนน'!$D61="พัก","",IF($AZ$6="?",$AZ$6,$AZ$6)))))</f>
        <v/>
      </c>
      <c r="BA62" s="785"/>
      <c r="BB62" s="1416" t="str">
        <f>IF('ชื่อ-คะแนน'!$C61="","",IF('ชื่อ-คะแนน'!$D61="ออก","",IF('ชื่อ-คะแนน'!$D61="ย้าย","",IF('ชื่อ-คะแนน'!$D61="พัก","",IF($BB$6="?",$BB$6,$BB$6)))))</f>
        <v/>
      </c>
      <c r="BC62" s="1417" t="str">
        <f>IF('ชื่อ-คะแนน'!$C61="","",IF('ชื่อ-คะแนน'!$D61="ออก","",IF('ชื่อ-คะแนน'!$D61="ย้าย","",IF('ชื่อ-คะแนน'!$D61="พัก","",IF($BC$6="?",$BC$6,$BC$6)))))</f>
        <v/>
      </c>
      <c r="BD62" s="1417" t="str">
        <f>IF('ชื่อ-คะแนน'!$C61="","",IF('ชื่อ-คะแนน'!$D61="ออก","",IF('ชื่อ-คะแนน'!$D61="ย้าย","",IF('ชื่อ-คะแนน'!$D61="พัก","",IF($BD$6="?",$BD$6,$BD$6)))))</f>
        <v/>
      </c>
      <c r="BE62" s="1417" t="str">
        <f>IF('ชื่อ-คะแนน'!$C61="","",IF('ชื่อ-คะแนน'!$D61="ออก","",IF('ชื่อ-คะแนน'!$D61="ย้าย","",IF('ชื่อ-คะแนน'!$D61="พัก","",IF($BE$6="?",$BE$6,$BE$6)))))</f>
        <v/>
      </c>
      <c r="BF62" s="1418" t="str">
        <f>IF('ชื่อ-คะแนน'!$C61="","",IF('ชื่อ-คะแนน'!$D61="ออก","",IF('ชื่อ-คะแนน'!$D61="ย้าย","",IF('ชื่อ-คะแนน'!$D61="พัก","",IF($BF$6="?",$BF$6,$BF$6)))))</f>
        <v/>
      </c>
      <c r="BG62" s="785"/>
      <c r="BH62" s="786" t="str">
        <f>IF('ชื่อ-คะแนน'!$C61="","",IF('ชื่อ-คะแนน'!$D61="ออก","",IF('ชื่อ-คะแนน'!$D61="ย้าย","",IF('ชื่อ-คะแนน'!$D61="พัก","",IF($BH$6="?",$BH$6,$BH$6)))))</f>
        <v/>
      </c>
      <c r="BI62" s="787" t="str">
        <f>IF('ชื่อ-คะแนน'!$C61="","",IF('ชื่อ-คะแนน'!$D61="ออก","",IF('ชื่อ-คะแนน'!$D61="ย้าย","",IF('ชื่อ-คะแนน'!$D61="พัก","",IF($BI$6="?",$BI$6,$BI$6)))))</f>
        <v/>
      </c>
      <c r="BJ62" s="787" t="str">
        <f>IF('ชื่อ-คะแนน'!$C61="","",IF('ชื่อ-คะแนน'!$D61="ออก","",IF('ชื่อ-คะแนน'!$D61="ย้าย","",IF('ชื่อ-คะแนน'!$D61="พัก","",IF($BJ$6="?",$BJ$6,$BJ$6)))))</f>
        <v/>
      </c>
      <c r="BK62" s="787" t="str">
        <f>IF('ชื่อ-คะแนน'!$C61="","",IF('ชื่อ-คะแนน'!$D61="ออก","",IF('ชื่อ-คะแนน'!$D61="ย้าย","",IF('ชื่อ-คะแนน'!$D61="พัก","",IF($BK$6="?",$BK$6,$BK$6)))))</f>
        <v/>
      </c>
      <c r="BL62" s="788" t="str">
        <f>IF('ชื่อ-คะแนน'!$C61="","",IF('ชื่อ-คะแนน'!$D61="ออก","",IF('ชื่อ-คะแนน'!$D61="ย้าย","",IF('ชื่อ-คะแนน'!$D61="พัก","",IF($BL$6="?",$BL$6,$BL$6)))))</f>
        <v/>
      </c>
      <c r="BM62" s="785"/>
      <c r="BN62" s="782" t="str">
        <f>IF('ชื่อ-คะแนน'!$C61="","",IF('ชื่อ-คะแนน'!$D61="ออก","",IF('ชื่อ-คะแนน'!$D61="ย้าย","",IF('ชื่อ-คะแนน'!$D61="พัก","",IF($BN$6="?",$BN$6,$BN$6)))))</f>
        <v/>
      </c>
      <c r="BO62" s="783" t="str">
        <f>IF('ชื่อ-คะแนน'!$C61="","",IF('ชื่อ-คะแนน'!$D61="ออก","",IF('ชื่อ-คะแนน'!$D61="ย้าย","",IF('ชื่อ-คะแนน'!$D61="พัก","",IF($BO$6="?",$BO$6,$BO$6)))))</f>
        <v/>
      </c>
      <c r="BP62" s="783" t="str">
        <f>IF('ชื่อ-คะแนน'!$C61="","",IF('ชื่อ-คะแนน'!$D61="ออก","",IF('ชื่อ-คะแนน'!$D61="ย้าย","",IF('ชื่อ-คะแนน'!$D61="พัก","",IF($BP$6="?",$BP$6,$BP$6)))))</f>
        <v/>
      </c>
      <c r="BQ62" s="783" t="str">
        <f>IF('ชื่อ-คะแนน'!$C61="","",IF('ชื่อ-คะแนน'!$D61="ออก","",IF('ชื่อ-คะแนน'!$D61="ย้าย","",IF('ชื่อ-คะแนน'!$D61="พัก","",IF($BQ$6="?",$BQ$6,$BQ$6)))))</f>
        <v/>
      </c>
      <c r="BR62" s="784" t="str">
        <f>IF('ชื่อ-คะแนน'!$C61="","",IF('ชื่อ-คะแนน'!$D61="ออก","",IF('ชื่อ-คะแนน'!$D61="ย้าย","",IF('ชื่อ-คะแนน'!$D61="พัก","",IF($BR$6="?",$BR$6,$BR$6)))))</f>
        <v/>
      </c>
      <c r="BS62" s="785"/>
      <c r="BT62" s="782" t="str">
        <f>IF('ชื่อ-คะแนน'!$C61="","",IF('ชื่อ-คะแนน'!$D61="ออก","",IF('ชื่อ-คะแนน'!$D61="ย้าย","",IF('ชื่อ-คะแนน'!$D61="พัก","",IF($BT$6="?",$BT$6,$BT$6)))))</f>
        <v/>
      </c>
      <c r="BU62" s="783" t="str">
        <f>IF('ชื่อ-คะแนน'!$C61="","",IF('ชื่อ-คะแนน'!$D61="ออก","",IF('ชื่อ-คะแนน'!$D61="ย้าย","",IF('ชื่อ-คะแนน'!$D61="พัก","",IF($BU$6="?",$BU$6,$BU$6)))))</f>
        <v/>
      </c>
      <c r="BV62" s="783" t="str">
        <f>IF('ชื่อ-คะแนน'!$C61="","",IF('ชื่อ-คะแนน'!$D61="ออก","",IF('ชื่อ-คะแนน'!$D61="ย้าย","",IF('ชื่อ-คะแนน'!$D61="พัก","",IF($BV$6="?",$BV$6,$BV$6)))))</f>
        <v/>
      </c>
      <c r="BW62" s="783" t="str">
        <f>IF('ชื่อ-คะแนน'!$C61="","",IF('ชื่อ-คะแนน'!$D61="ออก","",IF('ชื่อ-คะแนน'!$D61="ย้าย","",IF('ชื่อ-คะแนน'!$D61="พัก","",IF($BW$6="?",$BW$6,$BW$6)))))</f>
        <v/>
      </c>
      <c r="BX62" s="784" t="str">
        <f>IF('ชื่อ-คะแนน'!$C61="","",IF('ชื่อ-คะแนน'!$D61="ออก","",IF('ชื่อ-คะแนน'!$D61="ย้าย","",IF('ชื่อ-คะแนน'!$D61="พัก","",IF($BX$6="?",$BX$6,$BX$6)))))</f>
        <v/>
      </c>
      <c r="BY62" s="785"/>
      <c r="BZ62" s="782" t="str">
        <f>IF('ชื่อ-คะแนน'!$C61="","",IF('ชื่อ-คะแนน'!$D61="ออก","",IF('ชื่อ-คะแนน'!$D61="ย้าย","",IF('ชื่อ-คะแนน'!$D61="พัก","",IF($BZ$6="?",$BZ$6,$BZ$6)))))</f>
        <v/>
      </c>
      <c r="CA62" s="783" t="str">
        <f>IF('ชื่อ-คะแนน'!$C61="","",IF('ชื่อ-คะแนน'!$D61="ออก","",IF('ชื่อ-คะแนน'!$D61="ย้าย","",IF('ชื่อ-คะแนน'!$D61="พัก","",IF($CA$6="?",$CA$6,$CA$6)))))</f>
        <v/>
      </c>
      <c r="CB62" s="783" t="str">
        <f>IF('ชื่อ-คะแนน'!$C61="","",IF('ชื่อ-คะแนน'!$D61="ออก","",IF('ชื่อ-คะแนน'!$D61="ย้าย","",IF('ชื่อ-คะแนน'!$D61="พัก","",IF($CB$6="?",$CB$6,$CB$6)))))</f>
        <v/>
      </c>
      <c r="CC62" s="783" t="str">
        <f>IF('ชื่อ-คะแนน'!$C61="","",IF('ชื่อ-คะแนน'!$D61="ออก","",IF('ชื่อ-คะแนน'!$D61="ย้าย","",IF('ชื่อ-คะแนน'!$D61="พัก","",IF($CC$6="?",$CC$6,$CC$6)))))</f>
        <v/>
      </c>
      <c r="CD62" s="784" t="str">
        <f>IF('ชื่อ-คะแนน'!$C61="","",IF('ชื่อ-คะแนน'!$D61="ออก","",IF('ชื่อ-คะแนน'!$D61="ย้าย","",IF('ชื่อ-คะแนน'!$D61="พัก","",IF($CD$6="?",$CD$6,$CD$6)))))</f>
        <v/>
      </c>
      <c r="CE62" s="785"/>
      <c r="CF62" s="782" t="str">
        <f>IF('ชื่อ-คะแนน'!$C61="","",IF('ชื่อ-คะแนน'!$D61="ออก","",IF('ชื่อ-คะแนน'!$D61="ย้าย","",IF('ชื่อ-คะแนน'!$D61="พัก","",IF($CF$6="?",$CF$6,$CF$6)))))</f>
        <v/>
      </c>
      <c r="CG62" s="783" t="str">
        <f>IF('ชื่อ-คะแนน'!$C61="","",IF('ชื่อ-คะแนน'!$D61="ออก","",IF('ชื่อ-คะแนน'!$D61="ย้าย","",IF('ชื่อ-คะแนน'!$D61="พัก","",IF($CG$6="?",$CG$6,$CG$6)))))</f>
        <v/>
      </c>
      <c r="CH62" s="783" t="str">
        <f>IF('ชื่อ-คะแนน'!$C61="","",IF('ชื่อ-คะแนน'!$D61="ออก","",IF('ชื่อ-คะแนน'!$D61="ย้าย","",IF('ชื่อ-คะแนน'!$D61="พัก","",IF($CH$6="?",$CH$6,$CH$6)))))</f>
        <v/>
      </c>
      <c r="CI62" s="783" t="str">
        <f>IF('ชื่อ-คะแนน'!$C61="","",IF('ชื่อ-คะแนน'!$D61="ออก","",IF('ชื่อ-คะแนน'!$D61="ย้าย","",IF('ชื่อ-คะแนน'!$D61="พัก","",IF($CI$6="?",$CI$6,$CI$6)))))</f>
        <v/>
      </c>
      <c r="CJ62" s="784" t="str">
        <f>IF('ชื่อ-คะแนน'!$C61="","",IF('ชื่อ-คะแนน'!$D61="ออก","",IF('ชื่อ-คะแนน'!$D61="ย้าย","",IF('ชื่อ-คะแนน'!$D61="พัก","",IF($CJ$6="?",$CJ$6,$CJ$6)))))</f>
        <v/>
      </c>
      <c r="CK62" s="785"/>
      <c r="CL62" s="782" t="str">
        <f>IF('ชื่อ-คะแนน'!$C61="","",IF('ชื่อ-คะแนน'!$D61="ออก","",IF('ชื่อ-คะแนน'!$D61="ย้าย","",IF('ชื่อ-คะแนน'!$D61="พัก","",IF($CL$6="?",$CL$6,$CL$6)))))</f>
        <v/>
      </c>
      <c r="CM62" s="783" t="str">
        <f>IF('ชื่อ-คะแนน'!$C61="","",IF('ชื่อ-คะแนน'!$D61="ออก","",IF('ชื่อ-คะแนน'!$D61="ย้าย","",IF('ชื่อ-คะแนน'!$D61="พัก","",IF($CM$6="?",$CM$6,$CM$6)))))</f>
        <v/>
      </c>
      <c r="CN62" s="783" t="str">
        <f>IF('ชื่อ-คะแนน'!$C61="","",IF('ชื่อ-คะแนน'!$D61="ออก","",IF('ชื่อ-คะแนน'!$D61="ย้าย","",IF('ชื่อ-คะแนน'!$D61="พัก","",IF($CN$6="?",$CN$6,$CN$6)))))</f>
        <v/>
      </c>
      <c r="CO62" s="783" t="str">
        <f>IF('ชื่อ-คะแนน'!$C61="","",IF('ชื่อ-คะแนน'!$D61="ออก","",IF('ชื่อ-คะแนน'!$D61="ย้าย","",IF('ชื่อ-คะแนน'!$D61="พัก","",IF($CO$6="?",$CO$6,$CO$6)))))</f>
        <v/>
      </c>
      <c r="CP62" s="784" t="str">
        <f>IF('ชื่อ-คะแนน'!$C61="","",IF('ชื่อ-คะแนน'!$D61="ออก","",IF('ชื่อ-คะแนน'!$D61="ย้าย","",IF('ชื่อ-คะแนน'!$D61="พัก","",IF($CP$6="?",$CP$6,$CP$6)))))</f>
        <v/>
      </c>
      <c r="CQ62" s="785"/>
      <c r="CR62" s="782" t="str">
        <f>IF('ชื่อ-คะแนน'!$C61="","",IF('ชื่อ-คะแนน'!$D61="ออก","",IF('ชื่อ-คะแนน'!$D61="ย้าย","",IF('ชื่อ-คะแนน'!$D61="พัก","",IF($CR$6="?",$CR$6,$CR$6)))))</f>
        <v/>
      </c>
      <c r="CS62" s="783" t="str">
        <f>IF('ชื่อ-คะแนน'!$C61="","",IF('ชื่อ-คะแนน'!$D61="ออก","",IF('ชื่อ-คะแนน'!$D61="ย้าย","",IF('ชื่อ-คะแนน'!$D61="พัก","",IF($CS$6="?",$CS$6,$CS$6)))))</f>
        <v/>
      </c>
      <c r="CT62" s="783" t="str">
        <f>IF('ชื่อ-คะแนน'!$C61="","",IF('ชื่อ-คะแนน'!$D61="ออก","",IF('ชื่อ-คะแนน'!$D61="ย้าย","",IF('ชื่อ-คะแนน'!$D61="พัก","",IF($CT$6="?",$CT$6,$CT$6)))))</f>
        <v/>
      </c>
      <c r="CU62" s="783" t="str">
        <f>IF('ชื่อ-คะแนน'!$C61="","",IF('ชื่อ-คะแนน'!$D61="ออก","",IF('ชื่อ-คะแนน'!$D61="ย้าย","",IF('ชื่อ-คะแนน'!$D61="พัก","",IF($CU$6="?",$CU$6,$CU$6)))))</f>
        <v/>
      </c>
      <c r="CV62" s="784" t="str">
        <f>IF('ชื่อ-คะแนน'!$C61="","",IF('ชื่อ-คะแนน'!$D61="ออก","",IF('ชื่อ-คะแนน'!$D61="ย้าย","",IF('ชื่อ-คะแนน'!$D61="พัก","",IF($CV$6="?",$CV$6,$CV$6)))))</f>
        <v/>
      </c>
      <c r="CW62" s="785"/>
      <c r="CX62" s="782" t="str">
        <f>IF('ชื่อ-คะแนน'!$C61="","",IF('ชื่อ-คะแนน'!$D61="ออก","",IF('ชื่อ-คะแนน'!$D61="ย้าย","",IF('ชื่อ-คะแนน'!$D61="พัก","",IF($CX$6="?",$CX$6,$CX$6)))))</f>
        <v/>
      </c>
      <c r="CY62" s="783" t="str">
        <f>IF('ชื่อ-คะแนน'!$C61="","",IF('ชื่อ-คะแนน'!$D61="ออก","",IF('ชื่อ-คะแนน'!$D61="ย้าย","",IF('ชื่อ-คะแนน'!$D61="พัก","",IF($CY$6="?",$CY$6,$CY$6)))))</f>
        <v/>
      </c>
      <c r="CZ62" s="783" t="str">
        <f>IF('ชื่อ-คะแนน'!$C61="","",IF('ชื่อ-คะแนน'!$D61="ออก","",IF('ชื่อ-คะแนน'!$D61="ย้าย","",IF('ชื่อ-คะแนน'!$D61="พัก","",IF($CZ$6="?",$CZ$6,$CZ$6)))))</f>
        <v/>
      </c>
      <c r="DA62" s="783" t="str">
        <f>IF('ชื่อ-คะแนน'!$C61="","",IF('ชื่อ-คะแนน'!$D61="ออก","",IF('ชื่อ-คะแนน'!$D61="ย้าย","",IF('ชื่อ-คะแนน'!$D61="พัก","",IF($DA$6="?",$DA$6,$DA$6)))))</f>
        <v/>
      </c>
      <c r="DB62" s="784" t="str">
        <f>IF('ชื่อ-คะแนน'!$C61="","",IF('ชื่อ-คะแนน'!$D61="ออก","",IF('ชื่อ-คะแนน'!$D61="ย้าย","",IF('ชื่อ-คะแนน'!$D61="พัก","",IF($DB$6="?",$DB$6,$DB$6)))))</f>
        <v/>
      </c>
      <c r="DC62" s="785"/>
      <c r="DD62" s="1416" t="str">
        <f>IF('ชื่อ-คะแนน'!$C61="","",IF('ชื่อ-คะแนน'!$D61="ออก","",IF('ชื่อ-คะแนน'!$D61="ย้าย","",IF('ชื่อ-คะแนน'!$D61="พัก","",IF($DD$6="?",$DD$6,$DD$6)))))</f>
        <v/>
      </c>
      <c r="DE62" s="1417" t="str">
        <f>IF('ชื่อ-คะแนน'!$C61="","",IF('ชื่อ-คะแนน'!$D61="ออก","",IF('ชื่อ-คะแนน'!$D61="ย้าย","",IF('ชื่อ-คะแนน'!$D61="พัก","",IF($DE$6="?",$DE$6,$DE$6)))))</f>
        <v/>
      </c>
      <c r="DF62" s="1417" t="str">
        <f>IF('ชื่อ-คะแนน'!$C61="","",IF('ชื่อ-คะแนน'!$D61="ออก","",IF('ชื่อ-คะแนน'!$D61="ย้าย","",IF('ชื่อ-คะแนน'!$D61="พัก","",IF($DF$6="?",$DF$6,$DF$6)))))</f>
        <v/>
      </c>
      <c r="DG62" s="1417" t="str">
        <f>IF('ชื่อ-คะแนน'!$C61="","",IF('ชื่อ-คะแนน'!$D61="ออก","",IF('ชื่อ-คะแนน'!$D61="ย้าย","",IF('ชื่อ-คะแนน'!$D61="พัก","",IF($DG$6="?",$DG$6,$DG$6)))))</f>
        <v/>
      </c>
      <c r="DH62" s="1418" t="str">
        <f>IF('ชื่อ-คะแนน'!$C61="","",IF('ชื่อ-คะแนน'!$D61="ออก","",IF('ชื่อ-คะแนน'!$D61="ย้าย","",IF('ชื่อ-คะแนน'!$D61="พัก","",IF($DH$6="?",$DH$6,$DH$6)))))</f>
        <v/>
      </c>
      <c r="DI62" s="785"/>
      <c r="DJ62" s="782" t="str">
        <f>IF('ชื่อ-คะแนน'!$C61="","",IF('ชื่อ-คะแนน'!$D61="ออก","",IF('ชื่อ-คะแนน'!$D61="ย้าย","",IF('ชื่อ-คะแนน'!$D61="พัก","",IF($DJ$6="?",$DJ$6,$DJ$6)))))</f>
        <v/>
      </c>
      <c r="DK62" s="783" t="str">
        <f>IF('ชื่อ-คะแนน'!$C61="","",IF('ชื่อ-คะแนน'!$D61="ออก","",IF('ชื่อ-คะแนน'!$D61="ย้าย","",IF('ชื่อ-คะแนน'!$D61="พัก","",IF($DK$6="?",$DK$6,$DK$6)))))</f>
        <v/>
      </c>
      <c r="DL62" s="783" t="str">
        <f>IF('ชื่อ-คะแนน'!$C61="","",IF('ชื่อ-คะแนน'!$D61="ออก","",IF('ชื่อ-คะแนน'!$D61="ย้าย","",IF('ชื่อ-คะแนน'!$D61="พัก","",IF($DL$6="?",$DL$6,$DL$6)))))</f>
        <v/>
      </c>
      <c r="DM62" s="783" t="str">
        <f>IF('ชื่อ-คะแนน'!$C61="","",IF('ชื่อ-คะแนน'!$D61="ออก","",IF('ชื่อ-คะแนน'!$D61="ย้าย","",IF('ชื่อ-คะแนน'!$D61="พัก","",IF($DM$6="?",$DM$6,$DM$6)))))</f>
        <v/>
      </c>
      <c r="DN62" s="784" t="str">
        <f>IF('ชื่อ-คะแนน'!$C61="","",IF('ชื่อ-คะแนน'!$D61="ออก","",IF('ชื่อ-คะแนน'!$D61="ย้าย","",IF('ชื่อ-คะแนน'!$D61="พัก","",IF($DN$6="?",$DN$6,$DN$6)))))</f>
        <v/>
      </c>
      <c r="DO62" s="785"/>
      <c r="DP62" s="786" t="str">
        <f>IF('ชื่อ-คะแนน'!$C61="","",IF('ชื่อ-คะแนน'!$D61="ออก","",IF('ชื่อ-คะแนน'!$D61="ย้าย","",IF('ชื่อ-คะแนน'!$D61="พัก","",IF($DP$6="?",$DP$6,$DP$6)))))</f>
        <v/>
      </c>
      <c r="DQ62" s="787" t="str">
        <f>IF('ชื่อ-คะแนน'!$C61="","",IF('ชื่อ-คะแนน'!$D61="ออก","",IF('ชื่อ-คะแนน'!$D61="ย้าย","",IF('ชื่อ-คะแนน'!$D61="พัก","",IF($DQ$6="?",$DQ$6,$DQ$6)))))</f>
        <v/>
      </c>
      <c r="DR62" s="787" t="str">
        <f>IF('ชื่อ-คะแนน'!$C61="","",IF('ชื่อ-คะแนน'!$D61="ออก","",IF('ชื่อ-คะแนน'!$D61="ย้าย","",IF('ชื่อ-คะแนน'!$D61="พัก","",IF($DR$6="?",$DR$6,$DR$6)))))</f>
        <v/>
      </c>
      <c r="DS62" s="787" t="str">
        <f>IF('ชื่อ-คะแนน'!$C61="","",IF('ชื่อ-คะแนน'!$D61="ออก","",IF('ชื่อ-คะแนน'!$D61="ย้าย","",IF('ชื่อ-คะแนน'!$D61="พัก","",IF($DS$6="?",$DS$6,$DS$6)))))</f>
        <v/>
      </c>
      <c r="DT62" s="788" t="str">
        <f>IF('ชื่อ-คะแนน'!$C61="","",IF('ชื่อ-คะแนน'!$D61="ออก","",IF('ชื่อ-คะแนน'!$D61="ย้าย","",IF('ชื่อ-คะแนน'!$D61="พัก","",IF($DT$6="?",$DT$6,$DT$6)))))</f>
        <v/>
      </c>
      <c r="DU62" s="785"/>
      <c r="DV62" s="782" t="str">
        <f>IF('ชื่อ-คะแนน'!$C61="","",IF('ชื่อ-คะแนน'!$D61="ออก","",IF('ชื่อ-คะแนน'!$D61="ย้าย","",IF('ชื่อ-คะแนน'!$D61="พัก","",IF($DV$6="?",$DV$6,$DV$6)))))</f>
        <v/>
      </c>
      <c r="DW62" s="783" t="str">
        <f>IF('ชื่อ-คะแนน'!$C61="","",IF('ชื่อ-คะแนน'!$D61="ออก","",IF('ชื่อ-คะแนน'!$D61="ย้าย","",IF('ชื่อ-คะแนน'!$D61="พัก","",IF($DW$6="?",$DW$6,$DW$6)))))</f>
        <v/>
      </c>
      <c r="DX62" s="783" t="str">
        <f>IF('ชื่อ-คะแนน'!$C61="","",IF('ชื่อ-คะแนน'!$D61="ออก","",IF('ชื่อ-คะแนน'!$D61="ย้าย","",IF('ชื่อ-คะแนน'!$D61="พัก","",IF($DX$6="?",$DX$6,$DX$6)))))</f>
        <v/>
      </c>
      <c r="DY62" s="783" t="str">
        <f>IF('ชื่อ-คะแนน'!$C61="","",IF('ชื่อ-คะแนน'!$D61="ออก","",IF('ชื่อ-คะแนน'!$D61="ย้าย","",IF('ชื่อ-คะแนน'!$D61="พัก","",IF($DY$6="?",$DY$6,$DY$6)))))</f>
        <v/>
      </c>
      <c r="DZ62" s="784" t="str">
        <f>IF('ชื่อ-คะแนน'!$C61="","",IF('ชื่อ-คะแนน'!$D61="ออก","",IF('ชื่อ-คะแนน'!$D61="ย้าย","",IF('ชื่อ-คะแนน'!$D61="พัก","",IF($DZ$6="?",$DZ$6,$DZ$6)))))</f>
        <v/>
      </c>
      <c r="EA62" s="785"/>
      <c r="EB62" s="782" t="str">
        <f>IF('ชื่อ-คะแนน'!$C61="","",IF('ชื่อ-คะแนน'!$D61="ออก","",IF('ชื่อ-คะแนน'!$D61="ย้าย","",IF('ชื่อ-คะแนน'!$D61="พัก","",IF($EB$6="?",$EB$6,$EB$6)))))</f>
        <v/>
      </c>
      <c r="EC62" s="783" t="str">
        <f>IF('ชื่อ-คะแนน'!$C61="","",IF('ชื่อ-คะแนน'!$D61="ออก","",IF('ชื่อ-คะแนน'!$D61="ย้าย","",IF('ชื่อ-คะแนน'!$D61="พัก","",IF($EC$6="?",$EC$6,$EC$6)))))</f>
        <v/>
      </c>
      <c r="ED62" s="783" t="str">
        <f>IF('ชื่อ-คะแนน'!$C61="","",IF('ชื่อ-คะแนน'!$D61="ออก","",IF('ชื่อ-คะแนน'!$D61="ย้าย","",IF('ชื่อ-คะแนน'!$D61="พัก","",IF($ED$6="?",$ED$6,$ED$6)))))</f>
        <v/>
      </c>
      <c r="EE62" s="783" t="str">
        <f>IF('ชื่อ-คะแนน'!$C61="","",IF('ชื่อ-คะแนน'!$D61="ออก","",IF('ชื่อ-คะแนน'!$D61="ย้าย","",IF('ชื่อ-คะแนน'!$D61="พัก","",IF($EE$6="?",$EE$6,$EE$6)))))</f>
        <v/>
      </c>
      <c r="EF62" s="784" t="str">
        <f>IF('ชื่อ-คะแนน'!$C61="","",IF('ชื่อ-คะแนน'!$D61="ออก","",IF('ชื่อ-คะแนน'!$D61="ย้าย","",IF('ชื่อ-คะแนน'!$D61="พัก","",IF($EF$6="?",$EF$6,$EF$6)))))</f>
        <v/>
      </c>
      <c r="EG62" s="820"/>
      <c r="EH62" s="790" t="str">
        <f>IF('ชื่อ-คะแนน'!C61="","",COUNTIF(E62:DZ62,"ป")+COUNTIF(E62:DZ62,"ล")+COUNTIF(E62:DZ62,"ข")+COUNTIF(E62:DZ62,"ร")+COUNTIF(E62:DZ62,"อ")+COUNTIF(E62:DZ62,"ก")+COUNTIF(E62:DZ62,"ฟ")+COUNTIF(E62:DZ62,"ด")+COUNTIF(E62:DZ62,"ย"))&amp;IF('ชื่อ-คะแนน'!C61="","","/")&amp;IF('ชื่อ-คะแนน'!C61="","",SUM($F$6:$DZ$6)-SUM(F62:DZ62))</f>
        <v/>
      </c>
      <c r="EI62" s="821" t="str">
        <f>IF('ชื่อ-คะแนน'!C61="","",COUNTIF(F62:EF62,"/")+SUM(F62:EF62))</f>
        <v/>
      </c>
      <c r="EJ62" s="758"/>
      <c r="EK62" s="778" t="str">
        <f t="shared" si="3"/>
        <v>-</v>
      </c>
      <c r="EL62" s="760" t="e">
        <f t="shared" si="4"/>
        <v>#VALUE!</v>
      </c>
      <c r="EM62" s="761" t="e">
        <f t="shared" si="1"/>
        <v>#VALUE!</v>
      </c>
      <c r="EN62" s="762" t="e">
        <f t="shared" si="5"/>
        <v>#VALUE!</v>
      </c>
    </row>
    <row r="63" spans="1:144" s="141" customFormat="1" ht="18" hidden="1" customHeight="1" thickBot="1" x14ac:dyDescent="0.55000000000000004">
      <c r="A63" s="142" t="str">
        <f>'ชื่อ-คะแนน'!A62</f>
        <v/>
      </c>
      <c r="B63" s="822">
        <f>'ชื่อ-คะแนน'!B62</f>
        <v>0</v>
      </c>
      <c r="C63" s="1312">
        <f>'ชื่อ-คะแนน'!C62</f>
        <v>0</v>
      </c>
      <c r="D63" s="795" t="str">
        <f>'ชื่อ-คะแนน'!D62</f>
        <v/>
      </c>
      <c r="E63" s="781" t="str">
        <f>'ชื่อ-คะแนน'!E62</f>
        <v/>
      </c>
      <c r="F63" s="796" t="str">
        <f>IF('ชื่อ-คะแนน'!$C62="","",IF('ชื่อ-คะแนน'!$D62="ออก","",IF('ชื่อ-คะแนน'!$D62="ย้าย","",IF('ชื่อ-คะแนน'!$D62="พัก","",IF(F$6="?",F$6,F$6)))))</f>
        <v/>
      </c>
      <c r="G63" s="797" t="str">
        <f>IF('ชื่อ-คะแนน'!C62="","",IF('ชื่อ-คะแนน'!$D62="ออก","",IF('ชื่อ-คะแนน'!$D62="ย้าย","",IF('ชื่อ-คะแนน'!$D62="พัก","",IF(G$6="?",G$6,G$6)))))</f>
        <v/>
      </c>
      <c r="H63" s="797" t="str">
        <f>IF('ชื่อ-คะแนน'!C62="","",IF('ชื่อ-คะแนน'!$D62="ออก","",IF('ชื่อ-คะแนน'!$D62="ย้าย","",IF('ชื่อ-คะแนน'!$D62="พัก","",IF(H$6="?",H$6,H$6)))))</f>
        <v/>
      </c>
      <c r="I63" s="797" t="str">
        <f>IF('ชื่อ-คะแนน'!G62="","",IF('ชื่อ-คะแนน'!$D62="ออก","",IF('ชื่อ-คะแนน'!$D62="ย้าย","",IF('ชื่อ-คะแนน'!$D62="พัก","",IF(I$6="?",I$6,$I$6)))))</f>
        <v/>
      </c>
      <c r="J63" s="798" t="str">
        <f>IF('ชื่อ-คะแนน'!$C62="","",IF('ชื่อ-คะแนน'!$D62="ออก","",IF('ชื่อ-คะแนน'!$D62="ย้าย","",IF('ชื่อ-คะแนน'!$D62="พัก","",IF(J$6="?",J$6,J$6)))))</f>
        <v/>
      </c>
      <c r="K63" s="799"/>
      <c r="L63" s="796" t="str">
        <f>IF('ชื่อ-คะแนน'!$C62="","",IF('ชื่อ-คะแนน'!$D62="ออก","",IF('ชื่อ-คะแนน'!$D62="ย้าย","",IF('ชื่อ-คะแนน'!$D62="พัก","",IF(L$6="?",L$6,L$6)))))</f>
        <v/>
      </c>
      <c r="M63" s="797" t="str">
        <f>IF('ชื่อ-คะแนน'!$C62="","",IF('ชื่อ-คะแนน'!$D62="ออก","",IF('ชื่อ-คะแนน'!$D62="ย้าย","",IF('ชื่อ-คะแนน'!$D62="พัก","",IF(M$6="?",M$6,M$6)))))</f>
        <v/>
      </c>
      <c r="N63" s="797" t="str">
        <f>IF('ชื่อ-คะแนน'!$C62="","",IF('ชื่อ-คะแนน'!$D62="ออก","",IF('ชื่อ-คะแนน'!$D62="ย้าย","",IF('ชื่อ-คะแนน'!$D62="พัก","",IF(N$6="?",N$6,N$6)))))</f>
        <v/>
      </c>
      <c r="O63" s="797" t="str">
        <f>IF('ชื่อ-คะแนน'!$C62="","",IF('ชื่อ-คะแนน'!$D62="ออก","",IF('ชื่อ-คะแนน'!$D62="ย้าย","",IF('ชื่อ-คะแนน'!$D62="พัก","",IF(O$6="?",O$6,O$6)))))</f>
        <v/>
      </c>
      <c r="P63" s="798" t="str">
        <f>IF('ชื่อ-คะแนน'!$C62="","",IF('ชื่อ-คะแนน'!$D62="ออก","",IF('ชื่อ-คะแนน'!$D62="ย้าย","",IF('ชื่อ-คะแนน'!$D62="พัก","",IF(P$6="?",P$6,P$6)))))</f>
        <v/>
      </c>
      <c r="Q63" s="799"/>
      <c r="R63" s="796" t="str">
        <f>IF('ชื่อ-คะแนน'!$C62="","",IF('ชื่อ-คะแนน'!$D62="ออก","",IF('ชื่อ-คะแนน'!$D62="ย้าย","",IF('ชื่อ-คะแนน'!$D62="พัก","",IF(R$6="?",R$6,R$6)))))</f>
        <v/>
      </c>
      <c r="S63" s="797" t="str">
        <f>IF('ชื่อ-คะแนน'!$C62="","",IF('ชื่อ-คะแนน'!$D62="ออก","",IF('ชื่อ-คะแนน'!$D62="ย้าย","",IF('ชื่อ-คะแนน'!$D62="พัก","",IF(S$6="?",S$6,S$6)))))</f>
        <v/>
      </c>
      <c r="T63" s="797" t="str">
        <f>IF('ชื่อ-คะแนน'!$C62="","",IF('ชื่อ-คะแนน'!$D62="ออก","",IF('ชื่อ-คะแนน'!$D62="ย้าย","",IF('ชื่อ-คะแนน'!$D62="พัก","",IF(T$6="?",T$6,T$6)))))</f>
        <v/>
      </c>
      <c r="U63" s="797" t="str">
        <f>IF('ชื่อ-คะแนน'!$C62="","",IF('ชื่อ-คะแนน'!$D62="ออก","",IF('ชื่อ-คะแนน'!$D62="ย้าย","",IF('ชื่อ-คะแนน'!$D62="พัก","",IF(U$6="?",U$6,U$6)))))</f>
        <v/>
      </c>
      <c r="V63" s="798" t="str">
        <f>IF('ชื่อ-คะแนน'!$C62="","",IF('ชื่อ-คะแนน'!$D62="ออก","",IF('ชื่อ-คะแนน'!$D62="ย้าย","",IF('ชื่อ-คะแนน'!$D62="พัก","",IF(V$6="?",V$6,V$6)))))</f>
        <v/>
      </c>
      <c r="W63" s="799"/>
      <c r="X63" s="796" t="str">
        <f>IF('ชื่อ-คะแนน'!$C62="","",IF('ชื่อ-คะแนน'!$D62="ออก","",IF('ชื่อ-คะแนน'!$D62="ย้าย","",IF('ชื่อ-คะแนน'!$D62="พัก","",IF(X$6="?",X$6,X$6)))))</f>
        <v/>
      </c>
      <c r="Y63" s="797" t="str">
        <f>IF('ชื่อ-คะแนน'!$C62="","",IF('ชื่อ-คะแนน'!$D62="ออก","",IF('ชื่อ-คะแนน'!$D62="ย้าย","",IF('ชื่อ-คะแนน'!$D62="พัก","",IF(Y$6="?",Y$6,Y$6)))))</f>
        <v/>
      </c>
      <c r="Z63" s="797" t="str">
        <f>IF('ชื่อ-คะแนน'!$C62="","",IF('ชื่อ-คะแนน'!$D62="ออก","",IF('ชื่อ-คะแนน'!$D62="ย้าย","",IF('ชื่อ-คะแนน'!$D62="พัก","",IF(Z$6="?",Z$6,Z$6)))))</f>
        <v/>
      </c>
      <c r="AA63" s="797" t="str">
        <f>IF('ชื่อ-คะแนน'!$C62="","",IF('ชื่อ-คะแนน'!$D62="ออก","",IF('ชื่อ-คะแนน'!$D62="ย้าย","",IF('ชื่อ-คะแนน'!$D62="พัก","",IF(AA$6="?",AA$6,AA$6)))))</f>
        <v/>
      </c>
      <c r="AB63" s="798" t="str">
        <f>IF('ชื่อ-คะแนน'!$C62="","",IF('ชื่อ-คะแนน'!$D62="ออก","",IF('ชื่อ-คะแนน'!$D62="ย้าย","",IF('ชื่อ-คะแนน'!$D62="พัก","",IF(AB$6="?",AB$6,AB$6)))))</f>
        <v/>
      </c>
      <c r="AC63" s="799"/>
      <c r="AD63" s="796" t="str">
        <f>IF('ชื่อ-คะแนน'!$C62="","",IF('ชื่อ-คะแนน'!$D62="ออก","",IF('ชื่อ-คะแนน'!$D62="ย้าย","",IF('ชื่อ-คะแนน'!$D62="พัก","",IF(AD$6="?",AD$6,AD$6)))))</f>
        <v/>
      </c>
      <c r="AE63" s="797" t="str">
        <f>IF('ชื่อ-คะแนน'!$C62="","",IF('ชื่อ-คะแนน'!$D62="ออก","",IF('ชื่อ-คะแนน'!$D62="ย้าย","",IF('ชื่อ-คะแนน'!$D62="พัก","",IF(AE$6="?",AE$6,AE$6)))))</f>
        <v/>
      </c>
      <c r="AF63" s="797" t="str">
        <f>IF('ชื่อ-คะแนน'!$C62="","",IF('ชื่อ-คะแนน'!$D62="ออก","",IF('ชื่อ-คะแนน'!$D62="ย้าย","",IF('ชื่อ-คะแนน'!$D62="พัก","",IF(AF$6="?",AF$6,AF$6)))))</f>
        <v/>
      </c>
      <c r="AG63" s="797" t="str">
        <f>IF('ชื่อ-คะแนน'!$C62="","",IF('ชื่อ-คะแนน'!$D62="ออก","",IF('ชื่อ-คะแนน'!$D62="ย้าย","",IF('ชื่อ-คะแนน'!$D62="พัก","",IF($AG$6="?",$AG$6,$AG$6)))))</f>
        <v/>
      </c>
      <c r="AH63" s="798" t="str">
        <f>IF('ชื่อ-คะแนน'!$C62="","",IF('ชื่อ-คะแนน'!$D62="ออก","",IF('ชื่อ-คะแนน'!$D62="ย้าย","",IF('ชื่อ-คะแนน'!$D62="พัก","",IF($AH$6="?",$AH$6,$AH$6)))))</f>
        <v/>
      </c>
      <c r="AI63" s="799"/>
      <c r="AJ63" s="796" t="str">
        <f>IF('ชื่อ-คะแนน'!$C62="","",IF('ชื่อ-คะแนน'!$D62="ออก","",IF('ชื่อ-คะแนน'!$D62="ย้าย","",IF('ชื่อ-คะแนน'!$D62="พัก","",IF($AJ$6="?",$AJ$6,$AJ$6)))))</f>
        <v/>
      </c>
      <c r="AK63" s="797" t="str">
        <f>IF('ชื่อ-คะแนน'!$C62="","",IF('ชื่อ-คะแนน'!$D62="ออก","",IF('ชื่อ-คะแนน'!$D62="ย้าย","",IF('ชื่อ-คะแนน'!$D62="พัก","",IF($AK$6="?",$AK$6,$AK$6)))))</f>
        <v/>
      </c>
      <c r="AL63" s="797" t="str">
        <f>IF('ชื่อ-คะแนน'!$C62="","",IF('ชื่อ-คะแนน'!$D62="ออก","",IF('ชื่อ-คะแนน'!$D62="ย้าย","",IF('ชื่อ-คะแนน'!$D62="พัก","",IF($AL$6="?",$AL$6,$AL$6)))))</f>
        <v/>
      </c>
      <c r="AM63" s="797" t="str">
        <f>IF('ชื่อ-คะแนน'!$C62="","",IF('ชื่อ-คะแนน'!$D62="ออก","",IF('ชื่อ-คะแนน'!$D62="ย้าย","",IF('ชื่อ-คะแนน'!$D62="พัก","",IF($AM$6="?",$AM$6,$AM$6)))))</f>
        <v/>
      </c>
      <c r="AN63" s="798" t="str">
        <f>IF('ชื่อ-คะแนน'!$C62="","",IF('ชื่อ-คะแนน'!$D62="ออก","",IF('ชื่อ-คะแนน'!$D62="ย้าย","",IF('ชื่อ-คะแนน'!$D62="พัก","",IF($AN$6="?",$AN$6,$AN$6)))))</f>
        <v/>
      </c>
      <c r="AO63" s="799"/>
      <c r="AP63" s="796" t="str">
        <f>IF('ชื่อ-คะแนน'!$C62="","",IF('ชื่อ-คะแนน'!$D62="ออก","",IF('ชื่อ-คะแนน'!$D62="ย้าย","",IF('ชื่อ-คะแนน'!$D62="พัก","",IF($AP$6="?",$AP$6,$AP$6)))))</f>
        <v/>
      </c>
      <c r="AQ63" s="797" t="str">
        <f>IF('ชื่อ-คะแนน'!$C62="","",IF('ชื่อ-คะแนน'!$D62="ออก","",IF('ชื่อ-คะแนน'!$D62="ย้าย","",IF('ชื่อ-คะแนน'!$D62="พัก","",IF($AQ$6="?",$AQ$6,$AQ$6)))))</f>
        <v/>
      </c>
      <c r="AR63" s="797" t="str">
        <f>IF('ชื่อ-คะแนน'!$C62="","",IF('ชื่อ-คะแนน'!$D62="ออก","",IF('ชื่อ-คะแนน'!$D62="ย้าย","",IF('ชื่อ-คะแนน'!$D62="พัก","",IF($AR$6="?",$AR$6,$AR$6)))))</f>
        <v/>
      </c>
      <c r="AS63" s="797" t="str">
        <f>IF('ชื่อ-คะแนน'!$C62="","",IF('ชื่อ-คะแนน'!$D62="ออก","",IF('ชื่อ-คะแนน'!$D62="ย้าย","",IF('ชื่อ-คะแนน'!$D62="พัก","",IF($AS$6="?",$AS$6,$AS$6)))))</f>
        <v/>
      </c>
      <c r="AT63" s="798" t="str">
        <f>IF('ชื่อ-คะแนน'!$C62="","",IF('ชื่อ-คะแนน'!$D62="ออก","",IF('ชื่อ-คะแนน'!$D62="ย้าย","",IF('ชื่อ-คะแนน'!$D62="พัก","",IF($AT$6="?",$AT$6,$AT$6)))))</f>
        <v/>
      </c>
      <c r="AU63" s="799"/>
      <c r="AV63" s="796" t="str">
        <f>IF('ชื่อ-คะแนน'!$C62="","",IF('ชื่อ-คะแนน'!$D62="ออก","",IF('ชื่อ-คะแนน'!$D62="ย้าย","",IF('ชื่อ-คะแนน'!$D62="พัก","",IF($AV$6="?",$AV$6,$AV$6)))))</f>
        <v/>
      </c>
      <c r="AW63" s="797" t="str">
        <f>IF('ชื่อ-คะแนน'!$C62="","",IF('ชื่อ-คะแนน'!$D62="ออก","",IF('ชื่อ-คะแนน'!$D62="ย้าย","",IF('ชื่อ-คะแนน'!$D62="พัก","",IF($AW$6="?",$AW$6,$AW$6)))))</f>
        <v/>
      </c>
      <c r="AX63" s="797" t="str">
        <f>IF('ชื่อ-คะแนน'!$C62="","",IF('ชื่อ-คะแนน'!$D62="ออก","",IF('ชื่อ-คะแนน'!$D62="ย้าย","",IF('ชื่อ-คะแนน'!$D62="พัก","",IF($AX$6="?",$AX$6,$AX$6)))))</f>
        <v/>
      </c>
      <c r="AY63" s="797" t="str">
        <f>IF('ชื่อ-คะแนน'!$C62="","",IF('ชื่อ-คะแนน'!$D62="ออก","",IF('ชื่อ-คะแนน'!$D62="ย้าย","",IF('ชื่อ-คะแนน'!$D62="พัก","",IF($AY$6="?",$AY$6,$AY$6)))))</f>
        <v/>
      </c>
      <c r="AZ63" s="798" t="str">
        <f>IF('ชื่อ-คะแนน'!$C62="","",IF('ชื่อ-คะแนน'!$D62="ออก","",IF('ชื่อ-คะแนน'!$D62="ย้าย","",IF('ชื่อ-คะแนน'!$D62="พัก","",IF($AZ$6="?",$AZ$6,$AZ$6)))))</f>
        <v/>
      </c>
      <c r="BA63" s="799"/>
      <c r="BB63" s="1419" t="str">
        <f>IF('ชื่อ-คะแนน'!$C62="","",IF('ชื่อ-คะแนน'!$D62="ออก","",IF('ชื่อ-คะแนน'!$D62="ย้าย","",IF('ชื่อ-คะแนน'!$D62="พัก","",IF($BB$6="?",$BB$6,$BB$6)))))</f>
        <v/>
      </c>
      <c r="BC63" s="1420" t="str">
        <f>IF('ชื่อ-คะแนน'!$C62="","",IF('ชื่อ-คะแนน'!$D62="ออก","",IF('ชื่อ-คะแนน'!$D62="ย้าย","",IF('ชื่อ-คะแนน'!$D62="พัก","",IF($BC$6="?",$BC$6,$BC$6)))))</f>
        <v/>
      </c>
      <c r="BD63" s="1420" t="str">
        <f>IF('ชื่อ-คะแนน'!$C62="","",IF('ชื่อ-คะแนน'!$D62="ออก","",IF('ชื่อ-คะแนน'!$D62="ย้าย","",IF('ชื่อ-คะแนน'!$D62="พัก","",IF($BD$6="?",$BD$6,$BD$6)))))</f>
        <v/>
      </c>
      <c r="BE63" s="1420" t="str">
        <f>IF('ชื่อ-คะแนน'!$C62="","",IF('ชื่อ-คะแนน'!$D62="ออก","",IF('ชื่อ-คะแนน'!$D62="ย้าย","",IF('ชื่อ-คะแนน'!$D62="พัก","",IF($BE$6="?",$BE$6,$BE$6)))))</f>
        <v/>
      </c>
      <c r="BF63" s="1421" t="str">
        <f>IF('ชื่อ-คะแนน'!$C62="","",IF('ชื่อ-คะแนน'!$D62="ออก","",IF('ชื่อ-คะแนน'!$D62="ย้าย","",IF('ชื่อ-คะแนน'!$D62="พัก","",IF($BF$6="?",$BF$6,$BF$6)))))</f>
        <v/>
      </c>
      <c r="BG63" s="799"/>
      <c r="BH63" s="800" t="str">
        <f>IF('ชื่อ-คะแนน'!$C62="","",IF('ชื่อ-คะแนน'!$D62="ออก","",IF('ชื่อ-คะแนน'!$D62="ย้าย","",IF('ชื่อ-คะแนน'!$D62="พัก","",IF($BH$6="?",$BH$6,$BH$6)))))</f>
        <v/>
      </c>
      <c r="BI63" s="801" t="str">
        <f>IF('ชื่อ-คะแนน'!$C62="","",IF('ชื่อ-คะแนน'!$D62="ออก","",IF('ชื่อ-คะแนน'!$D62="ย้าย","",IF('ชื่อ-คะแนน'!$D62="พัก","",IF($BI$6="?",$BI$6,$BI$6)))))</f>
        <v/>
      </c>
      <c r="BJ63" s="801" t="str">
        <f>IF('ชื่อ-คะแนน'!$C62="","",IF('ชื่อ-คะแนน'!$D62="ออก","",IF('ชื่อ-คะแนน'!$D62="ย้าย","",IF('ชื่อ-คะแนน'!$D62="พัก","",IF($BJ$6="?",$BJ$6,$BJ$6)))))</f>
        <v/>
      </c>
      <c r="BK63" s="801" t="str">
        <f>IF('ชื่อ-คะแนน'!$C62="","",IF('ชื่อ-คะแนน'!$D62="ออก","",IF('ชื่อ-คะแนน'!$D62="ย้าย","",IF('ชื่อ-คะแนน'!$D62="พัก","",IF($BK$6="?",$BK$6,$BK$6)))))</f>
        <v/>
      </c>
      <c r="BL63" s="802" t="str">
        <f>IF('ชื่อ-คะแนน'!$C62="","",IF('ชื่อ-คะแนน'!$D62="ออก","",IF('ชื่อ-คะแนน'!$D62="ย้าย","",IF('ชื่อ-คะแนน'!$D62="พัก","",IF($BL$6="?",$BL$6,$BL$6)))))</f>
        <v/>
      </c>
      <c r="BM63" s="799"/>
      <c r="BN63" s="796" t="str">
        <f>IF('ชื่อ-คะแนน'!$C62="","",IF('ชื่อ-คะแนน'!$D62="ออก","",IF('ชื่อ-คะแนน'!$D62="ย้าย","",IF('ชื่อ-คะแนน'!$D62="พัก","",IF($BN$6="?",$BN$6,$BN$6)))))</f>
        <v/>
      </c>
      <c r="BO63" s="797" t="str">
        <f>IF('ชื่อ-คะแนน'!$C62="","",IF('ชื่อ-คะแนน'!$D62="ออก","",IF('ชื่อ-คะแนน'!$D62="ย้าย","",IF('ชื่อ-คะแนน'!$D62="พัก","",IF($BO$6="?",$BO$6,$BO$6)))))</f>
        <v/>
      </c>
      <c r="BP63" s="797" t="str">
        <f>IF('ชื่อ-คะแนน'!$C62="","",IF('ชื่อ-คะแนน'!$D62="ออก","",IF('ชื่อ-คะแนน'!$D62="ย้าย","",IF('ชื่อ-คะแนน'!$D62="พัก","",IF($BP$6="?",$BP$6,$BP$6)))))</f>
        <v/>
      </c>
      <c r="BQ63" s="797" t="str">
        <f>IF('ชื่อ-คะแนน'!$C62="","",IF('ชื่อ-คะแนน'!$D62="ออก","",IF('ชื่อ-คะแนน'!$D62="ย้าย","",IF('ชื่อ-คะแนน'!$D62="พัก","",IF($BQ$6="?",$BQ$6,$BQ$6)))))</f>
        <v/>
      </c>
      <c r="BR63" s="798" t="str">
        <f>IF('ชื่อ-คะแนน'!$C62="","",IF('ชื่อ-คะแนน'!$D62="ออก","",IF('ชื่อ-คะแนน'!$D62="ย้าย","",IF('ชื่อ-คะแนน'!$D62="พัก","",IF($BR$6="?",$BR$6,$BR$6)))))</f>
        <v/>
      </c>
      <c r="BS63" s="799"/>
      <c r="BT63" s="796" t="str">
        <f>IF('ชื่อ-คะแนน'!$C62="","",IF('ชื่อ-คะแนน'!$D62="ออก","",IF('ชื่อ-คะแนน'!$D62="ย้าย","",IF('ชื่อ-คะแนน'!$D62="พัก","",IF($BT$6="?",$BT$6,$BT$6)))))</f>
        <v/>
      </c>
      <c r="BU63" s="797" t="str">
        <f>IF('ชื่อ-คะแนน'!$C62="","",IF('ชื่อ-คะแนน'!$D62="ออก","",IF('ชื่อ-คะแนน'!$D62="ย้าย","",IF('ชื่อ-คะแนน'!$D62="พัก","",IF($BU$6="?",$BU$6,$BU$6)))))</f>
        <v/>
      </c>
      <c r="BV63" s="797" t="str">
        <f>IF('ชื่อ-คะแนน'!$C62="","",IF('ชื่อ-คะแนน'!$D62="ออก","",IF('ชื่อ-คะแนน'!$D62="ย้าย","",IF('ชื่อ-คะแนน'!$D62="พัก","",IF($BV$6="?",$BV$6,$BV$6)))))</f>
        <v/>
      </c>
      <c r="BW63" s="797" t="str">
        <f>IF('ชื่อ-คะแนน'!$C62="","",IF('ชื่อ-คะแนน'!$D62="ออก","",IF('ชื่อ-คะแนน'!$D62="ย้าย","",IF('ชื่อ-คะแนน'!$D62="พัก","",IF($BW$6="?",$BW$6,$BW$6)))))</f>
        <v/>
      </c>
      <c r="BX63" s="798" t="str">
        <f>IF('ชื่อ-คะแนน'!$C62="","",IF('ชื่อ-คะแนน'!$D62="ออก","",IF('ชื่อ-คะแนน'!$D62="ย้าย","",IF('ชื่อ-คะแนน'!$D62="พัก","",IF($BX$6="?",$BX$6,$BX$6)))))</f>
        <v/>
      </c>
      <c r="BY63" s="799"/>
      <c r="BZ63" s="796" t="str">
        <f>IF('ชื่อ-คะแนน'!$C62="","",IF('ชื่อ-คะแนน'!$D62="ออก","",IF('ชื่อ-คะแนน'!$D62="ย้าย","",IF('ชื่อ-คะแนน'!$D62="พัก","",IF($BZ$6="?",$BZ$6,$BZ$6)))))</f>
        <v/>
      </c>
      <c r="CA63" s="797" t="str">
        <f>IF('ชื่อ-คะแนน'!$C62="","",IF('ชื่อ-คะแนน'!$D62="ออก","",IF('ชื่อ-คะแนน'!$D62="ย้าย","",IF('ชื่อ-คะแนน'!$D62="พัก","",IF($CA$6="?",$CA$6,$CA$6)))))</f>
        <v/>
      </c>
      <c r="CB63" s="797" t="str">
        <f>IF('ชื่อ-คะแนน'!$C62="","",IF('ชื่อ-คะแนน'!$D62="ออก","",IF('ชื่อ-คะแนน'!$D62="ย้าย","",IF('ชื่อ-คะแนน'!$D62="พัก","",IF($CB$6="?",$CB$6,$CB$6)))))</f>
        <v/>
      </c>
      <c r="CC63" s="797" t="str">
        <f>IF('ชื่อ-คะแนน'!$C62="","",IF('ชื่อ-คะแนน'!$D62="ออก","",IF('ชื่อ-คะแนน'!$D62="ย้าย","",IF('ชื่อ-คะแนน'!$D62="พัก","",IF($CC$6="?",$CC$6,$CC$6)))))</f>
        <v/>
      </c>
      <c r="CD63" s="798" t="str">
        <f>IF('ชื่อ-คะแนน'!$C62="","",IF('ชื่อ-คะแนน'!$D62="ออก","",IF('ชื่อ-คะแนน'!$D62="ย้าย","",IF('ชื่อ-คะแนน'!$D62="พัก","",IF($CD$6="?",$CD$6,$CD$6)))))</f>
        <v/>
      </c>
      <c r="CE63" s="799"/>
      <c r="CF63" s="796" t="str">
        <f>IF('ชื่อ-คะแนน'!$C62="","",IF('ชื่อ-คะแนน'!$D62="ออก","",IF('ชื่อ-คะแนน'!$D62="ย้าย","",IF('ชื่อ-คะแนน'!$D62="พัก","",IF($CF$6="?",$CF$6,$CF$6)))))</f>
        <v/>
      </c>
      <c r="CG63" s="797" t="str">
        <f>IF('ชื่อ-คะแนน'!$C62="","",IF('ชื่อ-คะแนน'!$D62="ออก","",IF('ชื่อ-คะแนน'!$D62="ย้าย","",IF('ชื่อ-คะแนน'!$D62="พัก","",IF($CG$6="?",$CG$6,$CG$6)))))</f>
        <v/>
      </c>
      <c r="CH63" s="797" t="str">
        <f>IF('ชื่อ-คะแนน'!$C62="","",IF('ชื่อ-คะแนน'!$D62="ออก","",IF('ชื่อ-คะแนน'!$D62="ย้าย","",IF('ชื่อ-คะแนน'!$D62="พัก","",IF($CH$6="?",$CH$6,$CH$6)))))</f>
        <v/>
      </c>
      <c r="CI63" s="797" t="str">
        <f>IF('ชื่อ-คะแนน'!$C62="","",IF('ชื่อ-คะแนน'!$D62="ออก","",IF('ชื่อ-คะแนน'!$D62="ย้าย","",IF('ชื่อ-คะแนน'!$D62="พัก","",IF($CI$6="?",$CI$6,$CI$6)))))</f>
        <v/>
      </c>
      <c r="CJ63" s="798" t="str">
        <f>IF('ชื่อ-คะแนน'!$C62="","",IF('ชื่อ-คะแนน'!$D62="ออก","",IF('ชื่อ-คะแนน'!$D62="ย้าย","",IF('ชื่อ-คะแนน'!$D62="พัก","",IF($CJ$6="?",$CJ$6,$CJ$6)))))</f>
        <v/>
      </c>
      <c r="CK63" s="799"/>
      <c r="CL63" s="796" t="str">
        <f>IF('ชื่อ-คะแนน'!$C62="","",IF('ชื่อ-คะแนน'!$D62="ออก","",IF('ชื่อ-คะแนน'!$D62="ย้าย","",IF('ชื่อ-คะแนน'!$D62="พัก","",IF($CL$6="?",$CL$6,$CL$6)))))</f>
        <v/>
      </c>
      <c r="CM63" s="797" t="str">
        <f>IF('ชื่อ-คะแนน'!$C62="","",IF('ชื่อ-คะแนน'!$D62="ออก","",IF('ชื่อ-คะแนน'!$D62="ย้าย","",IF('ชื่อ-คะแนน'!$D62="พัก","",IF($CM$6="?",$CM$6,$CM$6)))))</f>
        <v/>
      </c>
      <c r="CN63" s="797" t="str">
        <f>IF('ชื่อ-คะแนน'!$C62="","",IF('ชื่อ-คะแนน'!$D62="ออก","",IF('ชื่อ-คะแนน'!$D62="ย้าย","",IF('ชื่อ-คะแนน'!$D62="พัก","",IF($CN$6="?",$CN$6,$CN$6)))))</f>
        <v/>
      </c>
      <c r="CO63" s="797" t="str">
        <f>IF('ชื่อ-คะแนน'!$C62="","",IF('ชื่อ-คะแนน'!$D62="ออก","",IF('ชื่อ-คะแนน'!$D62="ย้าย","",IF('ชื่อ-คะแนน'!$D62="พัก","",IF($CO$6="?",$CO$6,$CO$6)))))</f>
        <v/>
      </c>
      <c r="CP63" s="798" t="str">
        <f>IF('ชื่อ-คะแนน'!$C62="","",IF('ชื่อ-คะแนน'!$D62="ออก","",IF('ชื่อ-คะแนน'!$D62="ย้าย","",IF('ชื่อ-คะแนน'!$D62="พัก","",IF($CP$6="?",$CP$6,$CP$6)))))</f>
        <v/>
      </c>
      <c r="CQ63" s="799"/>
      <c r="CR63" s="796" t="str">
        <f>IF('ชื่อ-คะแนน'!$C62="","",IF('ชื่อ-คะแนน'!$D62="ออก","",IF('ชื่อ-คะแนน'!$D62="ย้าย","",IF('ชื่อ-คะแนน'!$D62="พัก","",IF($CR$6="?",$CR$6,$CR$6)))))</f>
        <v/>
      </c>
      <c r="CS63" s="797" t="str">
        <f>IF('ชื่อ-คะแนน'!$C62="","",IF('ชื่อ-คะแนน'!$D62="ออก","",IF('ชื่อ-คะแนน'!$D62="ย้าย","",IF('ชื่อ-คะแนน'!$D62="พัก","",IF($CS$6="?",$CS$6,$CS$6)))))</f>
        <v/>
      </c>
      <c r="CT63" s="797" t="str">
        <f>IF('ชื่อ-คะแนน'!$C62="","",IF('ชื่อ-คะแนน'!$D62="ออก","",IF('ชื่อ-คะแนน'!$D62="ย้าย","",IF('ชื่อ-คะแนน'!$D62="พัก","",IF($CT$6="?",$CT$6,$CT$6)))))</f>
        <v/>
      </c>
      <c r="CU63" s="797" t="str">
        <f>IF('ชื่อ-คะแนน'!$C62="","",IF('ชื่อ-คะแนน'!$D62="ออก","",IF('ชื่อ-คะแนน'!$D62="ย้าย","",IF('ชื่อ-คะแนน'!$D62="พัก","",IF($CU$6="?",$CU$6,$CU$6)))))</f>
        <v/>
      </c>
      <c r="CV63" s="798" t="str">
        <f>IF('ชื่อ-คะแนน'!$C62="","",IF('ชื่อ-คะแนน'!$D62="ออก","",IF('ชื่อ-คะแนน'!$D62="ย้าย","",IF('ชื่อ-คะแนน'!$D62="พัก","",IF($CV$6="?",$CV$6,$CV$6)))))</f>
        <v/>
      </c>
      <c r="CW63" s="799"/>
      <c r="CX63" s="796" t="str">
        <f>IF('ชื่อ-คะแนน'!$C62="","",IF('ชื่อ-คะแนน'!$D62="ออก","",IF('ชื่อ-คะแนน'!$D62="ย้าย","",IF('ชื่อ-คะแนน'!$D62="พัก","",IF($CX$6="?",$CX$6,$CX$6)))))</f>
        <v/>
      </c>
      <c r="CY63" s="797" t="str">
        <f>IF('ชื่อ-คะแนน'!$C62="","",IF('ชื่อ-คะแนน'!$D62="ออก","",IF('ชื่อ-คะแนน'!$D62="ย้าย","",IF('ชื่อ-คะแนน'!$D62="พัก","",IF($CY$6="?",$CY$6,$CY$6)))))</f>
        <v/>
      </c>
      <c r="CZ63" s="797" t="str">
        <f>IF('ชื่อ-คะแนน'!$C62="","",IF('ชื่อ-คะแนน'!$D62="ออก","",IF('ชื่อ-คะแนน'!$D62="ย้าย","",IF('ชื่อ-คะแนน'!$D62="พัก","",IF($CZ$6="?",$CZ$6,$CZ$6)))))</f>
        <v/>
      </c>
      <c r="DA63" s="797" t="str">
        <f>IF('ชื่อ-คะแนน'!$C62="","",IF('ชื่อ-คะแนน'!$D62="ออก","",IF('ชื่อ-คะแนน'!$D62="ย้าย","",IF('ชื่อ-คะแนน'!$D62="พัก","",IF($DA$6="?",$DA$6,$DA$6)))))</f>
        <v/>
      </c>
      <c r="DB63" s="798" t="str">
        <f>IF('ชื่อ-คะแนน'!$C62="","",IF('ชื่อ-คะแนน'!$D62="ออก","",IF('ชื่อ-คะแนน'!$D62="ย้าย","",IF('ชื่อ-คะแนน'!$D62="พัก","",IF($DB$6="?",$DB$6,$DB$6)))))</f>
        <v/>
      </c>
      <c r="DC63" s="799"/>
      <c r="DD63" s="1419" t="str">
        <f>IF('ชื่อ-คะแนน'!$C62="","",IF('ชื่อ-คะแนน'!$D62="ออก","",IF('ชื่อ-คะแนน'!$D62="ย้าย","",IF('ชื่อ-คะแนน'!$D62="พัก","",IF($DD$6="?",$DD$6,$DD$6)))))</f>
        <v/>
      </c>
      <c r="DE63" s="1420" t="str">
        <f>IF('ชื่อ-คะแนน'!$C62="","",IF('ชื่อ-คะแนน'!$D62="ออก","",IF('ชื่อ-คะแนน'!$D62="ย้าย","",IF('ชื่อ-คะแนน'!$D62="พัก","",IF($DE$6="?",$DE$6,$DE$6)))))</f>
        <v/>
      </c>
      <c r="DF63" s="1420" t="str">
        <f>IF('ชื่อ-คะแนน'!$C62="","",IF('ชื่อ-คะแนน'!$D62="ออก","",IF('ชื่อ-คะแนน'!$D62="ย้าย","",IF('ชื่อ-คะแนน'!$D62="พัก","",IF($DF$6="?",$DF$6,$DF$6)))))</f>
        <v/>
      </c>
      <c r="DG63" s="1420" t="str">
        <f>IF('ชื่อ-คะแนน'!$C62="","",IF('ชื่อ-คะแนน'!$D62="ออก","",IF('ชื่อ-คะแนน'!$D62="ย้าย","",IF('ชื่อ-คะแนน'!$D62="พัก","",IF($DG$6="?",$DG$6,$DG$6)))))</f>
        <v/>
      </c>
      <c r="DH63" s="1421" t="str">
        <f>IF('ชื่อ-คะแนน'!$C62="","",IF('ชื่อ-คะแนน'!$D62="ออก","",IF('ชื่อ-คะแนน'!$D62="ย้าย","",IF('ชื่อ-คะแนน'!$D62="พัก","",IF($DH$6="?",$DH$6,$DH$6)))))</f>
        <v/>
      </c>
      <c r="DI63" s="799"/>
      <c r="DJ63" s="796" t="str">
        <f>IF('ชื่อ-คะแนน'!$C62="","",IF('ชื่อ-คะแนน'!$D62="ออก","",IF('ชื่อ-คะแนน'!$D62="ย้าย","",IF('ชื่อ-คะแนน'!$D62="พัก","",IF($DJ$6="?",$DJ$6,$DJ$6)))))</f>
        <v/>
      </c>
      <c r="DK63" s="797" t="str">
        <f>IF('ชื่อ-คะแนน'!$C62="","",IF('ชื่อ-คะแนน'!$D62="ออก","",IF('ชื่อ-คะแนน'!$D62="ย้าย","",IF('ชื่อ-คะแนน'!$D62="พัก","",IF($DK$6="?",$DK$6,$DK$6)))))</f>
        <v/>
      </c>
      <c r="DL63" s="797" t="str">
        <f>IF('ชื่อ-คะแนน'!$C62="","",IF('ชื่อ-คะแนน'!$D62="ออก","",IF('ชื่อ-คะแนน'!$D62="ย้าย","",IF('ชื่อ-คะแนน'!$D62="พัก","",IF($DL$6="?",$DL$6,$DL$6)))))</f>
        <v/>
      </c>
      <c r="DM63" s="797" t="str">
        <f>IF('ชื่อ-คะแนน'!$C62="","",IF('ชื่อ-คะแนน'!$D62="ออก","",IF('ชื่อ-คะแนน'!$D62="ย้าย","",IF('ชื่อ-คะแนน'!$D62="พัก","",IF($DM$6="?",$DM$6,$DM$6)))))</f>
        <v/>
      </c>
      <c r="DN63" s="798" t="str">
        <f>IF('ชื่อ-คะแนน'!$C62="","",IF('ชื่อ-คะแนน'!$D62="ออก","",IF('ชื่อ-คะแนน'!$D62="ย้าย","",IF('ชื่อ-คะแนน'!$D62="พัก","",IF($DN$6="?",$DN$6,$DN$6)))))</f>
        <v/>
      </c>
      <c r="DO63" s="799"/>
      <c r="DP63" s="800" t="str">
        <f>IF('ชื่อ-คะแนน'!$C62="","",IF('ชื่อ-คะแนน'!$D62="ออก","",IF('ชื่อ-คะแนน'!$D62="ย้าย","",IF('ชื่อ-คะแนน'!$D62="พัก","",IF($DP$6="?",$DP$6,$DP$6)))))</f>
        <v/>
      </c>
      <c r="DQ63" s="801" t="str">
        <f>IF('ชื่อ-คะแนน'!$C62="","",IF('ชื่อ-คะแนน'!$D62="ออก","",IF('ชื่อ-คะแนน'!$D62="ย้าย","",IF('ชื่อ-คะแนน'!$D62="พัก","",IF($DQ$6="?",$DQ$6,$DQ$6)))))</f>
        <v/>
      </c>
      <c r="DR63" s="801" t="str">
        <f>IF('ชื่อ-คะแนน'!$C62="","",IF('ชื่อ-คะแนน'!$D62="ออก","",IF('ชื่อ-คะแนน'!$D62="ย้าย","",IF('ชื่อ-คะแนน'!$D62="พัก","",IF($DR$6="?",$DR$6,$DR$6)))))</f>
        <v/>
      </c>
      <c r="DS63" s="801" t="str">
        <f>IF('ชื่อ-คะแนน'!$C62="","",IF('ชื่อ-คะแนน'!$D62="ออก","",IF('ชื่อ-คะแนน'!$D62="ย้าย","",IF('ชื่อ-คะแนน'!$D62="พัก","",IF($DS$6="?",$DS$6,$DS$6)))))</f>
        <v/>
      </c>
      <c r="DT63" s="802" t="str">
        <f>IF('ชื่อ-คะแนน'!$C62="","",IF('ชื่อ-คะแนน'!$D62="ออก","",IF('ชื่อ-คะแนน'!$D62="ย้าย","",IF('ชื่อ-คะแนน'!$D62="พัก","",IF($DT$6="?",$DT$6,$DT$6)))))</f>
        <v/>
      </c>
      <c r="DU63" s="799"/>
      <c r="DV63" s="796" t="str">
        <f>IF('ชื่อ-คะแนน'!$C62="","",IF('ชื่อ-คะแนน'!$D62="ออก","",IF('ชื่อ-คะแนน'!$D62="ย้าย","",IF('ชื่อ-คะแนน'!$D62="พัก","",IF($DV$6="?",$DV$6,$DV$6)))))</f>
        <v/>
      </c>
      <c r="DW63" s="797" t="str">
        <f>IF('ชื่อ-คะแนน'!$C62="","",IF('ชื่อ-คะแนน'!$D62="ออก","",IF('ชื่อ-คะแนน'!$D62="ย้าย","",IF('ชื่อ-คะแนน'!$D62="พัก","",IF($DW$6="?",$DW$6,$DW$6)))))</f>
        <v/>
      </c>
      <c r="DX63" s="797" t="str">
        <f>IF('ชื่อ-คะแนน'!$C62="","",IF('ชื่อ-คะแนน'!$D62="ออก","",IF('ชื่อ-คะแนน'!$D62="ย้าย","",IF('ชื่อ-คะแนน'!$D62="พัก","",IF($DX$6="?",$DX$6,$DX$6)))))</f>
        <v/>
      </c>
      <c r="DY63" s="797" t="str">
        <f>IF('ชื่อ-คะแนน'!$C62="","",IF('ชื่อ-คะแนน'!$D62="ออก","",IF('ชื่อ-คะแนน'!$D62="ย้าย","",IF('ชื่อ-คะแนน'!$D62="พัก","",IF($DY$6="?",$DY$6,$DY$6)))))</f>
        <v/>
      </c>
      <c r="DZ63" s="798" t="str">
        <f>IF('ชื่อ-คะแนน'!$C62="","",IF('ชื่อ-คะแนน'!$D62="ออก","",IF('ชื่อ-คะแนน'!$D62="ย้าย","",IF('ชื่อ-คะแนน'!$D62="พัก","",IF($DZ$6="?",$DZ$6,$DZ$6)))))</f>
        <v/>
      </c>
      <c r="EA63" s="799"/>
      <c r="EB63" s="796" t="str">
        <f>IF('ชื่อ-คะแนน'!$C62="","",IF('ชื่อ-คะแนน'!$D62="ออก","",IF('ชื่อ-คะแนน'!$D62="ย้าย","",IF('ชื่อ-คะแนน'!$D62="พัก","",IF($EB$6="?",$EB$6,$EB$6)))))</f>
        <v/>
      </c>
      <c r="EC63" s="797" t="str">
        <f>IF('ชื่อ-คะแนน'!$C62="","",IF('ชื่อ-คะแนน'!$D62="ออก","",IF('ชื่อ-คะแนน'!$D62="ย้าย","",IF('ชื่อ-คะแนน'!$D62="พัก","",IF($EC$6="?",$EC$6,$EC$6)))))</f>
        <v/>
      </c>
      <c r="ED63" s="797" t="str">
        <f>IF('ชื่อ-คะแนน'!$C62="","",IF('ชื่อ-คะแนน'!$D62="ออก","",IF('ชื่อ-คะแนน'!$D62="ย้าย","",IF('ชื่อ-คะแนน'!$D62="พัก","",IF($ED$6="?",$ED$6,$ED$6)))))</f>
        <v/>
      </c>
      <c r="EE63" s="797" t="str">
        <f>IF('ชื่อ-คะแนน'!$C62="","",IF('ชื่อ-คะแนน'!$D62="ออก","",IF('ชื่อ-คะแนน'!$D62="ย้าย","",IF('ชื่อ-คะแนน'!$D62="พัก","",IF($EE$6="?",$EE$6,$EE$6)))))</f>
        <v/>
      </c>
      <c r="EF63" s="798" t="str">
        <f>IF('ชื่อ-คะแนน'!$C62="","",IF('ชื่อ-คะแนน'!$D62="ออก","",IF('ชื่อ-คะแนน'!$D62="ย้าย","",IF('ชื่อ-คะแนน'!$D62="พัก","",IF($EF$6="?",$EF$6,$EF$6)))))</f>
        <v/>
      </c>
      <c r="EG63" s="803"/>
      <c r="EH63" s="804" t="str">
        <f>IF('ชื่อ-คะแนน'!C62="","",COUNTIF(E63:DZ63,"ป")+COUNTIF(E63:DZ63,"ล")+COUNTIF(E63:DZ63,"ข")+COUNTIF(E63:DZ63,"ร")+COUNTIF(E63:DZ63,"อ")+COUNTIF(E63:DZ63,"ก")+COUNTIF(E63:DZ63,"ฟ")+COUNTIF(E63:DZ63,"ด")+COUNTIF(E63:DZ63,"ย"))&amp;IF('ชื่อ-คะแนน'!C62="","","/")&amp;IF('ชื่อ-คะแนน'!C62="","",SUM($F$6:$DZ$6)-SUM(F63:DZ63))</f>
        <v/>
      </c>
      <c r="EI63" s="805" t="str">
        <f>IF('ชื่อ-คะแนน'!C62="","",COUNTIF(F63:EF63,"/")+SUM(F63:EF63))</f>
        <v/>
      </c>
      <c r="EJ63" s="758"/>
      <c r="EK63" s="778" t="str">
        <f t="shared" si="3"/>
        <v>-</v>
      </c>
      <c r="EL63" s="760" t="e">
        <f t="shared" si="4"/>
        <v>#VALUE!</v>
      </c>
      <c r="EM63" s="792" t="e">
        <f t="shared" si="1"/>
        <v>#VALUE!</v>
      </c>
      <c r="EN63" s="793" t="e">
        <f t="shared" si="5"/>
        <v>#VALUE!</v>
      </c>
    </row>
    <row r="64" spans="1:144" s="141" customFormat="1" ht="18" hidden="1" customHeight="1" thickBot="1" x14ac:dyDescent="0.55000000000000004">
      <c r="A64" s="142" t="str">
        <f>'ชื่อ-คะแนน'!A63</f>
        <v/>
      </c>
      <c r="B64" s="822">
        <f>'ชื่อ-คะแนน'!B63</f>
        <v>0</v>
      </c>
      <c r="C64" s="1312">
        <f>'ชื่อ-คะแนน'!C63</f>
        <v>0</v>
      </c>
      <c r="D64" s="795" t="str">
        <f>'ชื่อ-คะแนน'!D63</f>
        <v/>
      </c>
      <c r="E64" s="781" t="str">
        <f>'ชื่อ-คะแนน'!E63</f>
        <v/>
      </c>
      <c r="F64" s="796" t="str">
        <f>IF('ชื่อ-คะแนน'!$C63="","",IF('ชื่อ-คะแนน'!$D63="ออก","",IF('ชื่อ-คะแนน'!$D63="ย้าย","",IF('ชื่อ-คะแนน'!$D63="พัก","",IF(F$6="?",F$6,F$6)))))</f>
        <v/>
      </c>
      <c r="G64" s="797" t="str">
        <f>IF('ชื่อ-คะแนน'!C63="","",IF('ชื่อ-คะแนน'!$D63="ออก","",IF('ชื่อ-คะแนน'!$D63="ย้าย","",IF('ชื่อ-คะแนน'!$D63="พัก","",IF(G$6="?",G$6,G$6)))))</f>
        <v/>
      </c>
      <c r="H64" s="797" t="str">
        <f>IF('ชื่อ-คะแนน'!C63="","",IF('ชื่อ-คะแนน'!$D63="ออก","",IF('ชื่อ-คะแนน'!$D63="ย้าย","",IF('ชื่อ-คะแนน'!$D63="พัก","",IF(H$6="?",H$6,H$6)))))</f>
        <v/>
      </c>
      <c r="I64" s="797" t="str">
        <f>IF('ชื่อ-คะแนน'!G63="","",IF('ชื่อ-คะแนน'!$D63="ออก","",IF('ชื่อ-คะแนน'!$D63="ย้าย","",IF('ชื่อ-คะแนน'!$D63="พัก","",IF(I$6="?",I$6,$I$6)))))</f>
        <v/>
      </c>
      <c r="J64" s="798" t="str">
        <f>IF('ชื่อ-คะแนน'!$C63="","",IF('ชื่อ-คะแนน'!$D63="ออก","",IF('ชื่อ-คะแนน'!$D63="ย้าย","",IF('ชื่อ-คะแนน'!$D63="พัก","",IF(J$6="?",J$6,J$6)))))</f>
        <v/>
      </c>
      <c r="K64" s="799"/>
      <c r="L64" s="796" t="str">
        <f>IF('ชื่อ-คะแนน'!$C63="","",IF('ชื่อ-คะแนน'!$D63="ออก","",IF('ชื่อ-คะแนน'!$D63="ย้าย","",IF('ชื่อ-คะแนน'!$D63="พัก","",IF(L$6="?",L$6,L$6)))))</f>
        <v/>
      </c>
      <c r="M64" s="797" t="str">
        <f>IF('ชื่อ-คะแนน'!$C63="","",IF('ชื่อ-คะแนน'!$D63="ออก","",IF('ชื่อ-คะแนน'!$D63="ย้าย","",IF('ชื่อ-คะแนน'!$D63="พัก","",IF(M$6="?",M$6,M$6)))))</f>
        <v/>
      </c>
      <c r="N64" s="797" t="str">
        <f>IF('ชื่อ-คะแนน'!$C63="","",IF('ชื่อ-คะแนน'!$D63="ออก","",IF('ชื่อ-คะแนน'!$D63="ย้าย","",IF('ชื่อ-คะแนน'!$D63="พัก","",IF(N$6="?",N$6,N$6)))))</f>
        <v/>
      </c>
      <c r="O64" s="797" t="str">
        <f>IF('ชื่อ-คะแนน'!$C63="","",IF('ชื่อ-คะแนน'!$D63="ออก","",IF('ชื่อ-คะแนน'!$D63="ย้าย","",IF('ชื่อ-คะแนน'!$D63="พัก","",IF(O$6="?",O$6,O$6)))))</f>
        <v/>
      </c>
      <c r="P64" s="798" t="str">
        <f>IF('ชื่อ-คะแนน'!$C63="","",IF('ชื่อ-คะแนน'!$D63="ออก","",IF('ชื่อ-คะแนน'!$D63="ย้าย","",IF('ชื่อ-คะแนน'!$D63="พัก","",IF(P$6="?",P$6,P$6)))))</f>
        <v/>
      </c>
      <c r="Q64" s="799"/>
      <c r="R64" s="796" t="str">
        <f>IF('ชื่อ-คะแนน'!$C63="","",IF('ชื่อ-คะแนน'!$D63="ออก","",IF('ชื่อ-คะแนน'!$D63="ย้าย","",IF('ชื่อ-คะแนน'!$D63="พัก","",IF(R$6="?",R$6,R$6)))))</f>
        <v/>
      </c>
      <c r="S64" s="797" t="str">
        <f>IF('ชื่อ-คะแนน'!$C63="","",IF('ชื่อ-คะแนน'!$D63="ออก","",IF('ชื่อ-คะแนน'!$D63="ย้าย","",IF('ชื่อ-คะแนน'!$D63="พัก","",IF(S$6="?",S$6,S$6)))))</f>
        <v/>
      </c>
      <c r="T64" s="797" t="str">
        <f>IF('ชื่อ-คะแนน'!$C63="","",IF('ชื่อ-คะแนน'!$D63="ออก","",IF('ชื่อ-คะแนน'!$D63="ย้าย","",IF('ชื่อ-คะแนน'!$D63="พัก","",IF(T$6="?",T$6,T$6)))))</f>
        <v/>
      </c>
      <c r="U64" s="797" t="str">
        <f>IF('ชื่อ-คะแนน'!$C63="","",IF('ชื่อ-คะแนน'!$D63="ออก","",IF('ชื่อ-คะแนน'!$D63="ย้าย","",IF('ชื่อ-คะแนน'!$D63="พัก","",IF(U$6="?",U$6,U$6)))))</f>
        <v/>
      </c>
      <c r="V64" s="798" t="str">
        <f>IF('ชื่อ-คะแนน'!$C63="","",IF('ชื่อ-คะแนน'!$D63="ออก","",IF('ชื่อ-คะแนน'!$D63="ย้าย","",IF('ชื่อ-คะแนน'!$D63="พัก","",IF(V$6="?",V$6,V$6)))))</f>
        <v/>
      </c>
      <c r="W64" s="799"/>
      <c r="X64" s="796" t="str">
        <f>IF('ชื่อ-คะแนน'!$C63="","",IF('ชื่อ-คะแนน'!$D63="ออก","",IF('ชื่อ-คะแนน'!$D63="ย้าย","",IF('ชื่อ-คะแนน'!$D63="พัก","",IF(X$6="?",X$6,X$6)))))</f>
        <v/>
      </c>
      <c r="Y64" s="797" t="str">
        <f>IF('ชื่อ-คะแนน'!$C63="","",IF('ชื่อ-คะแนน'!$D63="ออก","",IF('ชื่อ-คะแนน'!$D63="ย้าย","",IF('ชื่อ-คะแนน'!$D63="พัก","",IF(Y$6="?",Y$6,Y$6)))))</f>
        <v/>
      </c>
      <c r="Z64" s="797" t="str">
        <f>IF('ชื่อ-คะแนน'!$C63="","",IF('ชื่อ-คะแนน'!$D63="ออก","",IF('ชื่อ-คะแนน'!$D63="ย้าย","",IF('ชื่อ-คะแนน'!$D63="พัก","",IF(Z$6="?",Z$6,Z$6)))))</f>
        <v/>
      </c>
      <c r="AA64" s="797" t="str">
        <f>IF('ชื่อ-คะแนน'!$C63="","",IF('ชื่อ-คะแนน'!$D63="ออก","",IF('ชื่อ-คะแนน'!$D63="ย้าย","",IF('ชื่อ-คะแนน'!$D63="พัก","",IF(AA$6="?",AA$6,AA$6)))))</f>
        <v/>
      </c>
      <c r="AB64" s="798" t="str">
        <f>IF('ชื่อ-คะแนน'!$C63="","",IF('ชื่อ-คะแนน'!$D63="ออก","",IF('ชื่อ-คะแนน'!$D63="ย้าย","",IF('ชื่อ-คะแนน'!$D63="พัก","",IF(AB$6="?",AB$6,AB$6)))))</f>
        <v/>
      </c>
      <c r="AC64" s="799"/>
      <c r="AD64" s="796" t="str">
        <f>IF('ชื่อ-คะแนน'!$C63="","",IF('ชื่อ-คะแนน'!$D63="ออก","",IF('ชื่อ-คะแนน'!$D63="ย้าย","",IF('ชื่อ-คะแนน'!$D63="พัก","",IF(AD$6="?",AD$6,AD$6)))))</f>
        <v/>
      </c>
      <c r="AE64" s="797" t="str">
        <f>IF('ชื่อ-คะแนน'!$C63="","",IF('ชื่อ-คะแนน'!$D63="ออก","",IF('ชื่อ-คะแนน'!$D63="ย้าย","",IF('ชื่อ-คะแนน'!$D63="พัก","",IF(AE$6="?",AE$6,AE$6)))))</f>
        <v/>
      </c>
      <c r="AF64" s="797" t="str">
        <f>IF('ชื่อ-คะแนน'!$C63="","",IF('ชื่อ-คะแนน'!$D63="ออก","",IF('ชื่อ-คะแนน'!$D63="ย้าย","",IF('ชื่อ-คะแนน'!$D63="พัก","",IF(AF$6="?",AF$6,AF$6)))))</f>
        <v/>
      </c>
      <c r="AG64" s="797" t="str">
        <f>IF('ชื่อ-คะแนน'!$C63="","",IF('ชื่อ-คะแนน'!$D63="ออก","",IF('ชื่อ-คะแนน'!$D63="ย้าย","",IF('ชื่อ-คะแนน'!$D63="พัก","",IF($AG$6="?",$AG$6,$AG$6)))))</f>
        <v/>
      </c>
      <c r="AH64" s="798" t="str">
        <f>IF('ชื่อ-คะแนน'!$C63="","",IF('ชื่อ-คะแนน'!$D63="ออก","",IF('ชื่อ-คะแนน'!$D63="ย้าย","",IF('ชื่อ-คะแนน'!$D63="พัก","",IF($AH$6="?",$AH$6,$AH$6)))))</f>
        <v/>
      </c>
      <c r="AI64" s="799"/>
      <c r="AJ64" s="796" t="str">
        <f>IF('ชื่อ-คะแนน'!$C63="","",IF('ชื่อ-คะแนน'!$D63="ออก","",IF('ชื่อ-คะแนน'!$D63="ย้าย","",IF('ชื่อ-คะแนน'!$D63="พัก","",IF($AJ$6="?",$AJ$6,$AJ$6)))))</f>
        <v/>
      </c>
      <c r="AK64" s="797" t="str">
        <f>IF('ชื่อ-คะแนน'!$C63="","",IF('ชื่อ-คะแนน'!$D63="ออก","",IF('ชื่อ-คะแนน'!$D63="ย้าย","",IF('ชื่อ-คะแนน'!$D63="พัก","",IF($AK$6="?",$AK$6,$AK$6)))))</f>
        <v/>
      </c>
      <c r="AL64" s="797" t="str">
        <f>IF('ชื่อ-คะแนน'!$C63="","",IF('ชื่อ-คะแนน'!$D63="ออก","",IF('ชื่อ-คะแนน'!$D63="ย้าย","",IF('ชื่อ-คะแนน'!$D63="พัก","",IF($AL$6="?",$AL$6,$AL$6)))))</f>
        <v/>
      </c>
      <c r="AM64" s="797" t="str">
        <f>IF('ชื่อ-คะแนน'!$C63="","",IF('ชื่อ-คะแนน'!$D63="ออก","",IF('ชื่อ-คะแนน'!$D63="ย้าย","",IF('ชื่อ-คะแนน'!$D63="พัก","",IF($AM$6="?",$AM$6,$AM$6)))))</f>
        <v/>
      </c>
      <c r="AN64" s="798" t="str">
        <f>IF('ชื่อ-คะแนน'!$C63="","",IF('ชื่อ-คะแนน'!$D63="ออก","",IF('ชื่อ-คะแนน'!$D63="ย้าย","",IF('ชื่อ-คะแนน'!$D63="พัก","",IF($AN$6="?",$AN$6,$AN$6)))))</f>
        <v/>
      </c>
      <c r="AO64" s="799"/>
      <c r="AP64" s="796" t="str">
        <f>IF('ชื่อ-คะแนน'!$C63="","",IF('ชื่อ-คะแนน'!$D63="ออก","",IF('ชื่อ-คะแนน'!$D63="ย้าย","",IF('ชื่อ-คะแนน'!$D63="พัก","",IF($AP$6="?",$AP$6,$AP$6)))))</f>
        <v/>
      </c>
      <c r="AQ64" s="797" t="str">
        <f>IF('ชื่อ-คะแนน'!$C63="","",IF('ชื่อ-คะแนน'!$D63="ออก","",IF('ชื่อ-คะแนน'!$D63="ย้าย","",IF('ชื่อ-คะแนน'!$D63="พัก","",IF($AQ$6="?",$AQ$6,$AQ$6)))))</f>
        <v/>
      </c>
      <c r="AR64" s="797" t="str">
        <f>IF('ชื่อ-คะแนน'!$C63="","",IF('ชื่อ-คะแนน'!$D63="ออก","",IF('ชื่อ-คะแนน'!$D63="ย้าย","",IF('ชื่อ-คะแนน'!$D63="พัก","",IF($AR$6="?",$AR$6,$AR$6)))))</f>
        <v/>
      </c>
      <c r="AS64" s="797" t="str">
        <f>IF('ชื่อ-คะแนน'!$C63="","",IF('ชื่อ-คะแนน'!$D63="ออก","",IF('ชื่อ-คะแนน'!$D63="ย้าย","",IF('ชื่อ-คะแนน'!$D63="พัก","",IF($AS$6="?",$AS$6,$AS$6)))))</f>
        <v/>
      </c>
      <c r="AT64" s="798" t="str">
        <f>IF('ชื่อ-คะแนน'!$C63="","",IF('ชื่อ-คะแนน'!$D63="ออก","",IF('ชื่อ-คะแนน'!$D63="ย้าย","",IF('ชื่อ-คะแนน'!$D63="พัก","",IF($AT$6="?",$AT$6,$AT$6)))))</f>
        <v/>
      </c>
      <c r="AU64" s="799"/>
      <c r="AV64" s="796" t="str">
        <f>IF('ชื่อ-คะแนน'!$C63="","",IF('ชื่อ-คะแนน'!$D63="ออก","",IF('ชื่อ-คะแนน'!$D63="ย้าย","",IF('ชื่อ-คะแนน'!$D63="พัก","",IF($AV$6="?",$AV$6,$AV$6)))))</f>
        <v/>
      </c>
      <c r="AW64" s="797" t="str">
        <f>IF('ชื่อ-คะแนน'!$C63="","",IF('ชื่อ-คะแนน'!$D63="ออก","",IF('ชื่อ-คะแนน'!$D63="ย้าย","",IF('ชื่อ-คะแนน'!$D63="พัก","",IF($AW$6="?",$AW$6,$AW$6)))))</f>
        <v/>
      </c>
      <c r="AX64" s="797" t="str">
        <f>IF('ชื่อ-คะแนน'!$C63="","",IF('ชื่อ-คะแนน'!$D63="ออก","",IF('ชื่อ-คะแนน'!$D63="ย้าย","",IF('ชื่อ-คะแนน'!$D63="พัก","",IF($AX$6="?",$AX$6,$AX$6)))))</f>
        <v/>
      </c>
      <c r="AY64" s="797" t="str">
        <f>IF('ชื่อ-คะแนน'!$C63="","",IF('ชื่อ-คะแนน'!$D63="ออก","",IF('ชื่อ-คะแนน'!$D63="ย้าย","",IF('ชื่อ-คะแนน'!$D63="พัก","",IF($AY$6="?",$AY$6,$AY$6)))))</f>
        <v/>
      </c>
      <c r="AZ64" s="798" t="str">
        <f>IF('ชื่อ-คะแนน'!$C63="","",IF('ชื่อ-คะแนน'!$D63="ออก","",IF('ชื่อ-คะแนน'!$D63="ย้าย","",IF('ชื่อ-คะแนน'!$D63="พัก","",IF($AZ$6="?",$AZ$6,$AZ$6)))))</f>
        <v/>
      </c>
      <c r="BA64" s="799"/>
      <c r="BB64" s="1419" t="str">
        <f>IF('ชื่อ-คะแนน'!$C63="","",IF('ชื่อ-คะแนน'!$D63="ออก","",IF('ชื่อ-คะแนน'!$D63="ย้าย","",IF('ชื่อ-คะแนน'!$D63="พัก","",IF($BB$6="?",$BB$6,$BB$6)))))</f>
        <v/>
      </c>
      <c r="BC64" s="1420" t="str">
        <f>IF('ชื่อ-คะแนน'!$C63="","",IF('ชื่อ-คะแนน'!$D63="ออก","",IF('ชื่อ-คะแนน'!$D63="ย้าย","",IF('ชื่อ-คะแนน'!$D63="พัก","",IF($BC$6="?",$BC$6,$BC$6)))))</f>
        <v/>
      </c>
      <c r="BD64" s="1420" t="str">
        <f>IF('ชื่อ-คะแนน'!$C63="","",IF('ชื่อ-คะแนน'!$D63="ออก","",IF('ชื่อ-คะแนน'!$D63="ย้าย","",IF('ชื่อ-คะแนน'!$D63="พัก","",IF($BD$6="?",$BD$6,$BD$6)))))</f>
        <v/>
      </c>
      <c r="BE64" s="1420" t="str">
        <f>IF('ชื่อ-คะแนน'!$C63="","",IF('ชื่อ-คะแนน'!$D63="ออก","",IF('ชื่อ-คะแนน'!$D63="ย้าย","",IF('ชื่อ-คะแนน'!$D63="พัก","",IF($BE$6="?",$BE$6,$BE$6)))))</f>
        <v/>
      </c>
      <c r="BF64" s="1421" t="str">
        <f>IF('ชื่อ-คะแนน'!$C63="","",IF('ชื่อ-คะแนน'!$D63="ออก","",IF('ชื่อ-คะแนน'!$D63="ย้าย","",IF('ชื่อ-คะแนน'!$D63="พัก","",IF($BF$6="?",$BF$6,$BF$6)))))</f>
        <v/>
      </c>
      <c r="BG64" s="799"/>
      <c r="BH64" s="800" t="str">
        <f>IF('ชื่อ-คะแนน'!$C63="","",IF('ชื่อ-คะแนน'!$D63="ออก","",IF('ชื่อ-คะแนน'!$D63="ย้าย","",IF('ชื่อ-คะแนน'!$D63="พัก","",IF($BH$6="?",$BH$6,$BH$6)))))</f>
        <v/>
      </c>
      <c r="BI64" s="801" t="str">
        <f>IF('ชื่อ-คะแนน'!$C63="","",IF('ชื่อ-คะแนน'!$D63="ออก","",IF('ชื่อ-คะแนน'!$D63="ย้าย","",IF('ชื่อ-คะแนน'!$D63="พัก","",IF($BI$6="?",$BI$6,$BI$6)))))</f>
        <v/>
      </c>
      <c r="BJ64" s="801" t="str">
        <f>IF('ชื่อ-คะแนน'!$C63="","",IF('ชื่อ-คะแนน'!$D63="ออก","",IF('ชื่อ-คะแนน'!$D63="ย้าย","",IF('ชื่อ-คะแนน'!$D63="พัก","",IF($BJ$6="?",$BJ$6,$BJ$6)))))</f>
        <v/>
      </c>
      <c r="BK64" s="801" t="str">
        <f>IF('ชื่อ-คะแนน'!$C63="","",IF('ชื่อ-คะแนน'!$D63="ออก","",IF('ชื่อ-คะแนน'!$D63="ย้าย","",IF('ชื่อ-คะแนน'!$D63="พัก","",IF($BK$6="?",$BK$6,$BK$6)))))</f>
        <v/>
      </c>
      <c r="BL64" s="802" t="str">
        <f>IF('ชื่อ-คะแนน'!$C63="","",IF('ชื่อ-คะแนน'!$D63="ออก","",IF('ชื่อ-คะแนน'!$D63="ย้าย","",IF('ชื่อ-คะแนน'!$D63="พัก","",IF($BL$6="?",$BL$6,$BL$6)))))</f>
        <v/>
      </c>
      <c r="BM64" s="799"/>
      <c r="BN64" s="796" t="str">
        <f>IF('ชื่อ-คะแนน'!$C63="","",IF('ชื่อ-คะแนน'!$D63="ออก","",IF('ชื่อ-คะแนน'!$D63="ย้าย","",IF('ชื่อ-คะแนน'!$D63="พัก","",IF($BN$6="?",$BN$6,$BN$6)))))</f>
        <v/>
      </c>
      <c r="BO64" s="797" t="str">
        <f>IF('ชื่อ-คะแนน'!$C63="","",IF('ชื่อ-คะแนน'!$D63="ออก","",IF('ชื่อ-คะแนน'!$D63="ย้าย","",IF('ชื่อ-คะแนน'!$D63="พัก","",IF($BO$6="?",$BO$6,$BO$6)))))</f>
        <v/>
      </c>
      <c r="BP64" s="797" t="str">
        <f>IF('ชื่อ-คะแนน'!$C63="","",IF('ชื่อ-คะแนน'!$D63="ออก","",IF('ชื่อ-คะแนน'!$D63="ย้าย","",IF('ชื่อ-คะแนน'!$D63="พัก","",IF($BP$6="?",$BP$6,$BP$6)))))</f>
        <v/>
      </c>
      <c r="BQ64" s="797" t="str">
        <f>IF('ชื่อ-คะแนน'!$C63="","",IF('ชื่อ-คะแนน'!$D63="ออก","",IF('ชื่อ-คะแนน'!$D63="ย้าย","",IF('ชื่อ-คะแนน'!$D63="พัก","",IF($BQ$6="?",$BQ$6,$BQ$6)))))</f>
        <v/>
      </c>
      <c r="BR64" s="798" t="str">
        <f>IF('ชื่อ-คะแนน'!$C63="","",IF('ชื่อ-คะแนน'!$D63="ออก","",IF('ชื่อ-คะแนน'!$D63="ย้าย","",IF('ชื่อ-คะแนน'!$D63="พัก","",IF($BR$6="?",$BR$6,$BR$6)))))</f>
        <v/>
      </c>
      <c r="BS64" s="799"/>
      <c r="BT64" s="796" t="str">
        <f>IF('ชื่อ-คะแนน'!$C63="","",IF('ชื่อ-คะแนน'!$D63="ออก","",IF('ชื่อ-คะแนน'!$D63="ย้าย","",IF('ชื่อ-คะแนน'!$D63="พัก","",IF($BT$6="?",$BT$6,$BT$6)))))</f>
        <v/>
      </c>
      <c r="BU64" s="797" t="str">
        <f>IF('ชื่อ-คะแนน'!$C63="","",IF('ชื่อ-คะแนน'!$D63="ออก","",IF('ชื่อ-คะแนน'!$D63="ย้าย","",IF('ชื่อ-คะแนน'!$D63="พัก","",IF($BU$6="?",$BU$6,$BU$6)))))</f>
        <v/>
      </c>
      <c r="BV64" s="797" t="str">
        <f>IF('ชื่อ-คะแนน'!$C63="","",IF('ชื่อ-คะแนน'!$D63="ออก","",IF('ชื่อ-คะแนน'!$D63="ย้าย","",IF('ชื่อ-คะแนน'!$D63="พัก","",IF($BV$6="?",$BV$6,$BV$6)))))</f>
        <v/>
      </c>
      <c r="BW64" s="797" t="str">
        <f>IF('ชื่อ-คะแนน'!$C63="","",IF('ชื่อ-คะแนน'!$D63="ออก","",IF('ชื่อ-คะแนน'!$D63="ย้าย","",IF('ชื่อ-คะแนน'!$D63="พัก","",IF($BW$6="?",$BW$6,$BW$6)))))</f>
        <v/>
      </c>
      <c r="BX64" s="798" t="str">
        <f>IF('ชื่อ-คะแนน'!$C63="","",IF('ชื่อ-คะแนน'!$D63="ออก","",IF('ชื่อ-คะแนน'!$D63="ย้าย","",IF('ชื่อ-คะแนน'!$D63="พัก","",IF($BX$6="?",$BX$6,$BX$6)))))</f>
        <v/>
      </c>
      <c r="BY64" s="799"/>
      <c r="BZ64" s="796" t="str">
        <f>IF('ชื่อ-คะแนน'!$C63="","",IF('ชื่อ-คะแนน'!$D63="ออก","",IF('ชื่อ-คะแนน'!$D63="ย้าย","",IF('ชื่อ-คะแนน'!$D63="พัก","",IF($BZ$6="?",$BZ$6,$BZ$6)))))</f>
        <v/>
      </c>
      <c r="CA64" s="797" t="str">
        <f>IF('ชื่อ-คะแนน'!$C63="","",IF('ชื่อ-คะแนน'!$D63="ออก","",IF('ชื่อ-คะแนน'!$D63="ย้าย","",IF('ชื่อ-คะแนน'!$D63="พัก","",IF($CA$6="?",$CA$6,$CA$6)))))</f>
        <v/>
      </c>
      <c r="CB64" s="797" t="str">
        <f>IF('ชื่อ-คะแนน'!$C63="","",IF('ชื่อ-คะแนน'!$D63="ออก","",IF('ชื่อ-คะแนน'!$D63="ย้าย","",IF('ชื่อ-คะแนน'!$D63="พัก","",IF($CB$6="?",$CB$6,$CB$6)))))</f>
        <v/>
      </c>
      <c r="CC64" s="797" t="str">
        <f>IF('ชื่อ-คะแนน'!$C63="","",IF('ชื่อ-คะแนน'!$D63="ออก","",IF('ชื่อ-คะแนน'!$D63="ย้าย","",IF('ชื่อ-คะแนน'!$D63="พัก","",IF($CC$6="?",$CC$6,$CC$6)))))</f>
        <v/>
      </c>
      <c r="CD64" s="798" t="str">
        <f>IF('ชื่อ-คะแนน'!$C63="","",IF('ชื่อ-คะแนน'!$D63="ออก","",IF('ชื่อ-คะแนน'!$D63="ย้าย","",IF('ชื่อ-คะแนน'!$D63="พัก","",IF($CD$6="?",$CD$6,$CD$6)))))</f>
        <v/>
      </c>
      <c r="CE64" s="799"/>
      <c r="CF64" s="796" t="str">
        <f>IF('ชื่อ-คะแนน'!$C63="","",IF('ชื่อ-คะแนน'!$D63="ออก","",IF('ชื่อ-คะแนน'!$D63="ย้าย","",IF('ชื่อ-คะแนน'!$D63="พัก","",IF($CF$6="?",$CF$6,$CF$6)))))</f>
        <v/>
      </c>
      <c r="CG64" s="797" t="str">
        <f>IF('ชื่อ-คะแนน'!$C63="","",IF('ชื่อ-คะแนน'!$D63="ออก","",IF('ชื่อ-คะแนน'!$D63="ย้าย","",IF('ชื่อ-คะแนน'!$D63="พัก","",IF($CG$6="?",$CG$6,$CG$6)))))</f>
        <v/>
      </c>
      <c r="CH64" s="797" t="str">
        <f>IF('ชื่อ-คะแนน'!$C63="","",IF('ชื่อ-คะแนน'!$D63="ออก","",IF('ชื่อ-คะแนน'!$D63="ย้าย","",IF('ชื่อ-คะแนน'!$D63="พัก","",IF($CH$6="?",$CH$6,$CH$6)))))</f>
        <v/>
      </c>
      <c r="CI64" s="797" t="str">
        <f>IF('ชื่อ-คะแนน'!$C63="","",IF('ชื่อ-คะแนน'!$D63="ออก","",IF('ชื่อ-คะแนน'!$D63="ย้าย","",IF('ชื่อ-คะแนน'!$D63="พัก","",IF($CI$6="?",$CI$6,$CI$6)))))</f>
        <v/>
      </c>
      <c r="CJ64" s="798" t="str">
        <f>IF('ชื่อ-คะแนน'!$C63="","",IF('ชื่อ-คะแนน'!$D63="ออก","",IF('ชื่อ-คะแนน'!$D63="ย้าย","",IF('ชื่อ-คะแนน'!$D63="พัก","",IF($CJ$6="?",$CJ$6,$CJ$6)))))</f>
        <v/>
      </c>
      <c r="CK64" s="799"/>
      <c r="CL64" s="796" t="str">
        <f>IF('ชื่อ-คะแนน'!$C63="","",IF('ชื่อ-คะแนน'!$D63="ออก","",IF('ชื่อ-คะแนน'!$D63="ย้าย","",IF('ชื่อ-คะแนน'!$D63="พัก","",IF($CL$6="?",$CL$6,$CL$6)))))</f>
        <v/>
      </c>
      <c r="CM64" s="797" t="str">
        <f>IF('ชื่อ-คะแนน'!$C63="","",IF('ชื่อ-คะแนน'!$D63="ออก","",IF('ชื่อ-คะแนน'!$D63="ย้าย","",IF('ชื่อ-คะแนน'!$D63="พัก","",IF($CM$6="?",$CM$6,$CM$6)))))</f>
        <v/>
      </c>
      <c r="CN64" s="797" t="str">
        <f>IF('ชื่อ-คะแนน'!$C63="","",IF('ชื่อ-คะแนน'!$D63="ออก","",IF('ชื่อ-คะแนน'!$D63="ย้าย","",IF('ชื่อ-คะแนน'!$D63="พัก","",IF($CN$6="?",$CN$6,$CN$6)))))</f>
        <v/>
      </c>
      <c r="CO64" s="797" t="str">
        <f>IF('ชื่อ-คะแนน'!$C63="","",IF('ชื่อ-คะแนน'!$D63="ออก","",IF('ชื่อ-คะแนน'!$D63="ย้าย","",IF('ชื่อ-คะแนน'!$D63="พัก","",IF($CO$6="?",$CO$6,$CO$6)))))</f>
        <v/>
      </c>
      <c r="CP64" s="798" t="str">
        <f>IF('ชื่อ-คะแนน'!$C63="","",IF('ชื่อ-คะแนน'!$D63="ออก","",IF('ชื่อ-คะแนน'!$D63="ย้าย","",IF('ชื่อ-คะแนน'!$D63="พัก","",IF($CP$6="?",$CP$6,$CP$6)))))</f>
        <v/>
      </c>
      <c r="CQ64" s="799"/>
      <c r="CR64" s="796" t="str">
        <f>IF('ชื่อ-คะแนน'!$C63="","",IF('ชื่อ-คะแนน'!$D63="ออก","",IF('ชื่อ-คะแนน'!$D63="ย้าย","",IF('ชื่อ-คะแนน'!$D63="พัก","",IF($CR$6="?",$CR$6,$CR$6)))))</f>
        <v/>
      </c>
      <c r="CS64" s="797" t="str">
        <f>IF('ชื่อ-คะแนน'!$C63="","",IF('ชื่อ-คะแนน'!$D63="ออก","",IF('ชื่อ-คะแนน'!$D63="ย้าย","",IF('ชื่อ-คะแนน'!$D63="พัก","",IF($CS$6="?",$CS$6,$CS$6)))))</f>
        <v/>
      </c>
      <c r="CT64" s="797" t="str">
        <f>IF('ชื่อ-คะแนน'!$C63="","",IF('ชื่อ-คะแนน'!$D63="ออก","",IF('ชื่อ-คะแนน'!$D63="ย้าย","",IF('ชื่อ-คะแนน'!$D63="พัก","",IF($CT$6="?",$CT$6,$CT$6)))))</f>
        <v/>
      </c>
      <c r="CU64" s="797" t="str">
        <f>IF('ชื่อ-คะแนน'!$C63="","",IF('ชื่อ-คะแนน'!$D63="ออก","",IF('ชื่อ-คะแนน'!$D63="ย้าย","",IF('ชื่อ-คะแนน'!$D63="พัก","",IF($CU$6="?",$CU$6,$CU$6)))))</f>
        <v/>
      </c>
      <c r="CV64" s="798" t="str">
        <f>IF('ชื่อ-คะแนน'!$C63="","",IF('ชื่อ-คะแนน'!$D63="ออก","",IF('ชื่อ-คะแนน'!$D63="ย้าย","",IF('ชื่อ-คะแนน'!$D63="พัก","",IF($CV$6="?",$CV$6,$CV$6)))))</f>
        <v/>
      </c>
      <c r="CW64" s="799"/>
      <c r="CX64" s="796" t="str">
        <f>IF('ชื่อ-คะแนน'!$C63="","",IF('ชื่อ-คะแนน'!$D63="ออก","",IF('ชื่อ-คะแนน'!$D63="ย้าย","",IF('ชื่อ-คะแนน'!$D63="พัก","",IF($CX$6="?",$CX$6,$CX$6)))))</f>
        <v/>
      </c>
      <c r="CY64" s="797" t="str">
        <f>IF('ชื่อ-คะแนน'!$C63="","",IF('ชื่อ-คะแนน'!$D63="ออก","",IF('ชื่อ-คะแนน'!$D63="ย้าย","",IF('ชื่อ-คะแนน'!$D63="พัก","",IF($CY$6="?",$CY$6,$CY$6)))))</f>
        <v/>
      </c>
      <c r="CZ64" s="797" t="str">
        <f>IF('ชื่อ-คะแนน'!$C63="","",IF('ชื่อ-คะแนน'!$D63="ออก","",IF('ชื่อ-คะแนน'!$D63="ย้าย","",IF('ชื่อ-คะแนน'!$D63="พัก","",IF($CZ$6="?",$CZ$6,$CZ$6)))))</f>
        <v/>
      </c>
      <c r="DA64" s="797" t="str">
        <f>IF('ชื่อ-คะแนน'!$C63="","",IF('ชื่อ-คะแนน'!$D63="ออก","",IF('ชื่อ-คะแนน'!$D63="ย้าย","",IF('ชื่อ-คะแนน'!$D63="พัก","",IF($DA$6="?",$DA$6,$DA$6)))))</f>
        <v/>
      </c>
      <c r="DB64" s="798" t="str">
        <f>IF('ชื่อ-คะแนน'!$C63="","",IF('ชื่อ-คะแนน'!$D63="ออก","",IF('ชื่อ-คะแนน'!$D63="ย้าย","",IF('ชื่อ-คะแนน'!$D63="พัก","",IF($DB$6="?",$DB$6,$DB$6)))))</f>
        <v/>
      </c>
      <c r="DC64" s="799"/>
      <c r="DD64" s="1419" t="str">
        <f>IF('ชื่อ-คะแนน'!$C63="","",IF('ชื่อ-คะแนน'!$D63="ออก","",IF('ชื่อ-คะแนน'!$D63="ย้าย","",IF('ชื่อ-คะแนน'!$D63="พัก","",IF($DD$6="?",$DD$6,$DD$6)))))</f>
        <v/>
      </c>
      <c r="DE64" s="1420" t="str">
        <f>IF('ชื่อ-คะแนน'!$C63="","",IF('ชื่อ-คะแนน'!$D63="ออก","",IF('ชื่อ-คะแนน'!$D63="ย้าย","",IF('ชื่อ-คะแนน'!$D63="พัก","",IF($DE$6="?",$DE$6,$DE$6)))))</f>
        <v/>
      </c>
      <c r="DF64" s="1420" t="str">
        <f>IF('ชื่อ-คะแนน'!$C63="","",IF('ชื่อ-คะแนน'!$D63="ออก","",IF('ชื่อ-คะแนน'!$D63="ย้าย","",IF('ชื่อ-คะแนน'!$D63="พัก","",IF($DF$6="?",$DF$6,$DF$6)))))</f>
        <v/>
      </c>
      <c r="DG64" s="1420" t="str">
        <f>IF('ชื่อ-คะแนน'!$C63="","",IF('ชื่อ-คะแนน'!$D63="ออก","",IF('ชื่อ-คะแนน'!$D63="ย้าย","",IF('ชื่อ-คะแนน'!$D63="พัก","",IF($DG$6="?",$DG$6,$DG$6)))))</f>
        <v/>
      </c>
      <c r="DH64" s="1421" t="str">
        <f>IF('ชื่อ-คะแนน'!$C63="","",IF('ชื่อ-คะแนน'!$D63="ออก","",IF('ชื่อ-คะแนน'!$D63="ย้าย","",IF('ชื่อ-คะแนน'!$D63="พัก","",IF($DH$6="?",$DH$6,$DH$6)))))</f>
        <v/>
      </c>
      <c r="DI64" s="799"/>
      <c r="DJ64" s="796" t="str">
        <f>IF('ชื่อ-คะแนน'!$C63="","",IF('ชื่อ-คะแนน'!$D63="ออก","",IF('ชื่อ-คะแนน'!$D63="ย้าย","",IF('ชื่อ-คะแนน'!$D63="พัก","",IF($DJ$6="?",$DJ$6,$DJ$6)))))</f>
        <v/>
      </c>
      <c r="DK64" s="797" t="str">
        <f>IF('ชื่อ-คะแนน'!$C63="","",IF('ชื่อ-คะแนน'!$D63="ออก","",IF('ชื่อ-คะแนน'!$D63="ย้าย","",IF('ชื่อ-คะแนน'!$D63="พัก","",IF($DK$6="?",$DK$6,$DK$6)))))</f>
        <v/>
      </c>
      <c r="DL64" s="797" t="str">
        <f>IF('ชื่อ-คะแนน'!$C63="","",IF('ชื่อ-คะแนน'!$D63="ออก","",IF('ชื่อ-คะแนน'!$D63="ย้าย","",IF('ชื่อ-คะแนน'!$D63="พัก","",IF($DL$6="?",$DL$6,$DL$6)))))</f>
        <v/>
      </c>
      <c r="DM64" s="797" t="str">
        <f>IF('ชื่อ-คะแนน'!$C63="","",IF('ชื่อ-คะแนน'!$D63="ออก","",IF('ชื่อ-คะแนน'!$D63="ย้าย","",IF('ชื่อ-คะแนน'!$D63="พัก","",IF($DM$6="?",$DM$6,$DM$6)))))</f>
        <v/>
      </c>
      <c r="DN64" s="798" t="str">
        <f>IF('ชื่อ-คะแนน'!$C63="","",IF('ชื่อ-คะแนน'!$D63="ออก","",IF('ชื่อ-คะแนน'!$D63="ย้าย","",IF('ชื่อ-คะแนน'!$D63="พัก","",IF($DN$6="?",$DN$6,$DN$6)))))</f>
        <v/>
      </c>
      <c r="DO64" s="799"/>
      <c r="DP64" s="800" t="str">
        <f>IF('ชื่อ-คะแนน'!$C63="","",IF('ชื่อ-คะแนน'!$D63="ออก","",IF('ชื่อ-คะแนน'!$D63="ย้าย","",IF('ชื่อ-คะแนน'!$D63="พัก","",IF($DP$6="?",$DP$6,$DP$6)))))</f>
        <v/>
      </c>
      <c r="DQ64" s="801" t="str">
        <f>IF('ชื่อ-คะแนน'!$C63="","",IF('ชื่อ-คะแนน'!$D63="ออก","",IF('ชื่อ-คะแนน'!$D63="ย้าย","",IF('ชื่อ-คะแนน'!$D63="พัก","",IF($DQ$6="?",$DQ$6,$DQ$6)))))</f>
        <v/>
      </c>
      <c r="DR64" s="801" t="str">
        <f>IF('ชื่อ-คะแนน'!$C63="","",IF('ชื่อ-คะแนน'!$D63="ออก","",IF('ชื่อ-คะแนน'!$D63="ย้าย","",IF('ชื่อ-คะแนน'!$D63="พัก","",IF($DR$6="?",$DR$6,$DR$6)))))</f>
        <v/>
      </c>
      <c r="DS64" s="801" t="str">
        <f>IF('ชื่อ-คะแนน'!$C63="","",IF('ชื่อ-คะแนน'!$D63="ออก","",IF('ชื่อ-คะแนน'!$D63="ย้าย","",IF('ชื่อ-คะแนน'!$D63="พัก","",IF($DS$6="?",$DS$6,$DS$6)))))</f>
        <v/>
      </c>
      <c r="DT64" s="802" t="str">
        <f>IF('ชื่อ-คะแนน'!$C63="","",IF('ชื่อ-คะแนน'!$D63="ออก","",IF('ชื่อ-คะแนน'!$D63="ย้าย","",IF('ชื่อ-คะแนน'!$D63="พัก","",IF($DT$6="?",$DT$6,$DT$6)))))</f>
        <v/>
      </c>
      <c r="DU64" s="799"/>
      <c r="DV64" s="796" t="str">
        <f>IF('ชื่อ-คะแนน'!$C63="","",IF('ชื่อ-คะแนน'!$D63="ออก","",IF('ชื่อ-คะแนน'!$D63="ย้าย","",IF('ชื่อ-คะแนน'!$D63="พัก","",IF($DV$6="?",$DV$6,$DV$6)))))</f>
        <v/>
      </c>
      <c r="DW64" s="797" t="str">
        <f>IF('ชื่อ-คะแนน'!$C63="","",IF('ชื่อ-คะแนน'!$D63="ออก","",IF('ชื่อ-คะแนน'!$D63="ย้าย","",IF('ชื่อ-คะแนน'!$D63="พัก","",IF($DW$6="?",$DW$6,$DW$6)))))</f>
        <v/>
      </c>
      <c r="DX64" s="797" t="str">
        <f>IF('ชื่อ-คะแนน'!$C63="","",IF('ชื่อ-คะแนน'!$D63="ออก","",IF('ชื่อ-คะแนน'!$D63="ย้าย","",IF('ชื่อ-คะแนน'!$D63="พัก","",IF($DX$6="?",$DX$6,$DX$6)))))</f>
        <v/>
      </c>
      <c r="DY64" s="797" t="str">
        <f>IF('ชื่อ-คะแนน'!$C63="","",IF('ชื่อ-คะแนน'!$D63="ออก","",IF('ชื่อ-คะแนน'!$D63="ย้าย","",IF('ชื่อ-คะแนน'!$D63="พัก","",IF($DY$6="?",$DY$6,$DY$6)))))</f>
        <v/>
      </c>
      <c r="DZ64" s="798" t="str">
        <f>IF('ชื่อ-คะแนน'!$C63="","",IF('ชื่อ-คะแนน'!$D63="ออก","",IF('ชื่อ-คะแนน'!$D63="ย้าย","",IF('ชื่อ-คะแนน'!$D63="พัก","",IF($DZ$6="?",$DZ$6,$DZ$6)))))</f>
        <v/>
      </c>
      <c r="EA64" s="799"/>
      <c r="EB64" s="796" t="str">
        <f>IF('ชื่อ-คะแนน'!$C63="","",IF('ชื่อ-คะแนน'!$D63="ออก","",IF('ชื่อ-คะแนน'!$D63="ย้าย","",IF('ชื่อ-คะแนน'!$D63="พัก","",IF($EB$6="?",$EB$6,$EB$6)))))</f>
        <v/>
      </c>
      <c r="EC64" s="797" t="str">
        <f>IF('ชื่อ-คะแนน'!$C63="","",IF('ชื่อ-คะแนน'!$D63="ออก","",IF('ชื่อ-คะแนน'!$D63="ย้าย","",IF('ชื่อ-คะแนน'!$D63="พัก","",IF($EC$6="?",$EC$6,$EC$6)))))</f>
        <v/>
      </c>
      <c r="ED64" s="797" t="str">
        <f>IF('ชื่อ-คะแนน'!$C63="","",IF('ชื่อ-คะแนน'!$D63="ออก","",IF('ชื่อ-คะแนน'!$D63="ย้าย","",IF('ชื่อ-คะแนน'!$D63="พัก","",IF($ED$6="?",$ED$6,$ED$6)))))</f>
        <v/>
      </c>
      <c r="EE64" s="797" t="str">
        <f>IF('ชื่อ-คะแนน'!$C63="","",IF('ชื่อ-คะแนน'!$D63="ออก","",IF('ชื่อ-คะแนน'!$D63="ย้าย","",IF('ชื่อ-คะแนน'!$D63="พัก","",IF($EE$6="?",$EE$6,$EE$6)))))</f>
        <v/>
      </c>
      <c r="EF64" s="798" t="str">
        <f>IF('ชื่อ-คะแนน'!$C63="","",IF('ชื่อ-คะแนน'!$D63="ออก","",IF('ชื่อ-คะแนน'!$D63="ย้าย","",IF('ชื่อ-คะแนน'!$D63="พัก","",IF($EF$6="?",$EF$6,$EF$6)))))</f>
        <v/>
      </c>
      <c r="EG64" s="803"/>
      <c r="EH64" s="804" t="str">
        <f>IF('ชื่อ-คะแนน'!C63="","",COUNTIF(E64:DZ64,"ป")+COUNTIF(E64:DZ64,"ล")+COUNTIF(E64:DZ64,"ข")+COUNTIF(E64:DZ64,"ร")+COUNTIF(E64:DZ64,"อ")+COUNTIF(E64:DZ64,"ก")+COUNTIF(E64:DZ64,"ฟ")+COUNTIF(E64:DZ64,"ด")+COUNTIF(E64:DZ64,"ย"))&amp;IF('ชื่อ-คะแนน'!C63="","","/")&amp;IF('ชื่อ-คะแนน'!C63="","",SUM($F$6:$DZ$6)-SUM(F64:DZ64))</f>
        <v/>
      </c>
      <c r="EI64" s="805" t="str">
        <f>IF('ชื่อ-คะแนน'!C63="","",COUNTIF(F64:EF64,"/")+SUM(F64:EF64))</f>
        <v/>
      </c>
      <c r="EJ64" s="758"/>
      <c r="EK64" s="778" t="str">
        <f t="shared" si="3"/>
        <v>-</v>
      </c>
      <c r="EL64" s="760" t="e">
        <f t="shared" si="4"/>
        <v>#VALUE!</v>
      </c>
      <c r="EM64" s="792" t="e">
        <f t="shared" si="1"/>
        <v>#VALUE!</v>
      </c>
      <c r="EN64" s="793" t="e">
        <f t="shared" si="5"/>
        <v>#VALUE!</v>
      </c>
    </row>
    <row r="65" spans="1:148" s="141" customFormat="1" ht="18" hidden="1" customHeight="1" thickBot="1" x14ac:dyDescent="0.55000000000000004">
      <c r="A65" s="142" t="str">
        <f>'ชื่อ-คะแนน'!A64</f>
        <v/>
      </c>
      <c r="B65" s="822">
        <f>'ชื่อ-คะแนน'!B64</f>
        <v>0</v>
      </c>
      <c r="C65" s="1312">
        <f>'ชื่อ-คะแนน'!C64</f>
        <v>0</v>
      </c>
      <c r="D65" s="795" t="str">
        <f>'ชื่อ-คะแนน'!D64</f>
        <v/>
      </c>
      <c r="E65" s="781" t="str">
        <f>'ชื่อ-คะแนน'!E64</f>
        <v/>
      </c>
      <c r="F65" s="796" t="str">
        <f>IF('ชื่อ-คะแนน'!$C64="","",IF('ชื่อ-คะแนน'!$D64="ออก","",IF('ชื่อ-คะแนน'!$D64="ย้าย","",IF('ชื่อ-คะแนน'!$D64="พัก","",IF(F$6="?",F$6,F$6)))))</f>
        <v/>
      </c>
      <c r="G65" s="797" t="str">
        <f>IF('ชื่อ-คะแนน'!C64="","",IF('ชื่อ-คะแนน'!$D64="ออก","",IF('ชื่อ-คะแนน'!$D64="ย้าย","",IF('ชื่อ-คะแนน'!$D64="พัก","",IF(G$6="?",G$6,G$6)))))</f>
        <v/>
      </c>
      <c r="H65" s="797" t="str">
        <f>IF('ชื่อ-คะแนน'!C64="","",IF('ชื่อ-คะแนน'!$D64="ออก","",IF('ชื่อ-คะแนน'!$D64="ย้าย","",IF('ชื่อ-คะแนน'!$D64="พัก","",IF(H$6="?",H$6,H$6)))))</f>
        <v/>
      </c>
      <c r="I65" s="797" t="str">
        <f>IF('ชื่อ-คะแนน'!G64="","",IF('ชื่อ-คะแนน'!$D64="ออก","",IF('ชื่อ-คะแนน'!$D64="ย้าย","",IF('ชื่อ-คะแนน'!$D64="พัก","",IF(I$6="?",I$6,$I$6)))))</f>
        <v/>
      </c>
      <c r="J65" s="798" t="str">
        <f>IF('ชื่อ-คะแนน'!$C64="","",IF('ชื่อ-คะแนน'!$D64="ออก","",IF('ชื่อ-คะแนน'!$D64="ย้าย","",IF('ชื่อ-คะแนน'!$D64="พัก","",IF(J$6="?",J$6,J$6)))))</f>
        <v/>
      </c>
      <c r="K65" s="799"/>
      <c r="L65" s="796" t="str">
        <f>IF('ชื่อ-คะแนน'!$C64="","",IF('ชื่อ-คะแนน'!$D64="ออก","",IF('ชื่อ-คะแนน'!$D64="ย้าย","",IF('ชื่อ-คะแนน'!$D64="พัก","",IF(L$6="?",L$6,L$6)))))</f>
        <v/>
      </c>
      <c r="M65" s="797" t="str">
        <f>IF('ชื่อ-คะแนน'!$C64="","",IF('ชื่อ-คะแนน'!$D64="ออก","",IF('ชื่อ-คะแนน'!$D64="ย้าย","",IF('ชื่อ-คะแนน'!$D64="พัก","",IF(M$6="?",M$6,M$6)))))</f>
        <v/>
      </c>
      <c r="N65" s="797" t="str">
        <f>IF('ชื่อ-คะแนน'!$C64="","",IF('ชื่อ-คะแนน'!$D64="ออก","",IF('ชื่อ-คะแนน'!$D64="ย้าย","",IF('ชื่อ-คะแนน'!$D64="พัก","",IF(N$6="?",N$6,N$6)))))</f>
        <v/>
      </c>
      <c r="O65" s="797" t="str">
        <f>IF('ชื่อ-คะแนน'!$C64="","",IF('ชื่อ-คะแนน'!$D64="ออก","",IF('ชื่อ-คะแนน'!$D64="ย้าย","",IF('ชื่อ-คะแนน'!$D64="พัก","",IF(O$6="?",O$6,O$6)))))</f>
        <v/>
      </c>
      <c r="P65" s="798" t="str">
        <f>IF('ชื่อ-คะแนน'!$C64="","",IF('ชื่อ-คะแนน'!$D64="ออก","",IF('ชื่อ-คะแนน'!$D64="ย้าย","",IF('ชื่อ-คะแนน'!$D64="พัก","",IF(P$6="?",P$6,P$6)))))</f>
        <v/>
      </c>
      <c r="Q65" s="799"/>
      <c r="R65" s="796" t="str">
        <f>IF('ชื่อ-คะแนน'!$C64="","",IF('ชื่อ-คะแนน'!$D64="ออก","",IF('ชื่อ-คะแนน'!$D64="ย้าย","",IF('ชื่อ-คะแนน'!$D64="พัก","",IF(R$6="?",R$6,R$6)))))</f>
        <v/>
      </c>
      <c r="S65" s="797" t="str">
        <f>IF('ชื่อ-คะแนน'!$C64="","",IF('ชื่อ-คะแนน'!$D64="ออก","",IF('ชื่อ-คะแนน'!$D64="ย้าย","",IF('ชื่อ-คะแนน'!$D64="พัก","",IF(S$6="?",S$6,S$6)))))</f>
        <v/>
      </c>
      <c r="T65" s="797" t="str">
        <f>IF('ชื่อ-คะแนน'!$C64="","",IF('ชื่อ-คะแนน'!$D64="ออก","",IF('ชื่อ-คะแนน'!$D64="ย้าย","",IF('ชื่อ-คะแนน'!$D64="พัก","",IF(T$6="?",T$6,T$6)))))</f>
        <v/>
      </c>
      <c r="U65" s="797" t="str">
        <f>IF('ชื่อ-คะแนน'!$C64="","",IF('ชื่อ-คะแนน'!$D64="ออก","",IF('ชื่อ-คะแนน'!$D64="ย้าย","",IF('ชื่อ-คะแนน'!$D64="พัก","",IF(U$6="?",U$6,U$6)))))</f>
        <v/>
      </c>
      <c r="V65" s="798" t="str">
        <f>IF('ชื่อ-คะแนน'!$C64="","",IF('ชื่อ-คะแนน'!$D64="ออก","",IF('ชื่อ-คะแนน'!$D64="ย้าย","",IF('ชื่อ-คะแนน'!$D64="พัก","",IF(V$6="?",V$6,V$6)))))</f>
        <v/>
      </c>
      <c r="W65" s="799"/>
      <c r="X65" s="796" t="str">
        <f>IF('ชื่อ-คะแนน'!$C64="","",IF('ชื่อ-คะแนน'!$D64="ออก","",IF('ชื่อ-คะแนน'!$D64="ย้าย","",IF('ชื่อ-คะแนน'!$D64="พัก","",IF(X$6="?",X$6,X$6)))))</f>
        <v/>
      </c>
      <c r="Y65" s="797" t="str">
        <f>IF('ชื่อ-คะแนน'!$C64="","",IF('ชื่อ-คะแนน'!$D64="ออก","",IF('ชื่อ-คะแนน'!$D64="ย้าย","",IF('ชื่อ-คะแนน'!$D64="พัก","",IF(Y$6="?",Y$6,Y$6)))))</f>
        <v/>
      </c>
      <c r="Z65" s="797" t="str">
        <f>IF('ชื่อ-คะแนน'!$C64="","",IF('ชื่อ-คะแนน'!$D64="ออก","",IF('ชื่อ-คะแนน'!$D64="ย้าย","",IF('ชื่อ-คะแนน'!$D64="พัก","",IF(Z$6="?",Z$6,Z$6)))))</f>
        <v/>
      </c>
      <c r="AA65" s="797" t="str">
        <f>IF('ชื่อ-คะแนน'!$C64="","",IF('ชื่อ-คะแนน'!$D64="ออก","",IF('ชื่อ-คะแนน'!$D64="ย้าย","",IF('ชื่อ-คะแนน'!$D64="พัก","",IF(AA$6="?",AA$6,AA$6)))))</f>
        <v/>
      </c>
      <c r="AB65" s="798" t="str">
        <f>IF('ชื่อ-คะแนน'!$C64="","",IF('ชื่อ-คะแนน'!$D64="ออก","",IF('ชื่อ-คะแนน'!$D64="ย้าย","",IF('ชื่อ-คะแนน'!$D64="พัก","",IF(AB$6="?",AB$6,AB$6)))))</f>
        <v/>
      </c>
      <c r="AC65" s="799"/>
      <c r="AD65" s="796" t="str">
        <f>IF('ชื่อ-คะแนน'!$C64="","",IF('ชื่อ-คะแนน'!$D64="ออก","",IF('ชื่อ-คะแนน'!$D64="ย้าย","",IF('ชื่อ-คะแนน'!$D64="พัก","",IF(AD$6="?",AD$6,AD$6)))))</f>
        <v/>
      </c>
      <c r="AE65" s="797" t="str">
        <f>IF('ชื่อ-คะแนน'!$C64="","",IF('ชื่อ-คะแนน'!$D64="ออก","",IF('ชื่อ-คะแนน'!$D64="ย้าย","",IF('ชื่อ-คะแนน'!$D64="พัก","",IF(AE$6="?",AE$6,AE$6)))))</f>
        <v/>
      </c>
      <c r="AF65" s="797" t="str">
        <f>IF('ชื่อ-คะแนน'!$C64="","",IF('ชื่อ-คะแนน'!$D64="ออก","",IF('ชื่อ-คะแนน'!$D64="ย้าย","",IF('ชื่อ-คะแนน'!$D64="พัก","",IF(AF$6="?",AF$6,AF$6)))))</f>
        <v/>
      </c>
      <c r="AG65" s="797" t="str">
        <f>IF('ชื่อ-คะแนน'!$C64="","",IF('ชื่อ-คะแนน'!$D64="ออก","",IF('ชื่อ-คะแนน'!$D64="ย้าย","",IF('ชื่อ-คะแนน'!$D64="พัก","",IF($AG$6="?",$AG$6,$AG$6)))))</f>
        <v/>
      </c>
      <c r="AH65" s="798" t="str">
        <f>IF('ชื่อ-คะแนน'!$C64="","",IF('ชื่อ-คะแนน'!$D64="ออก","",IF('ชื่อ-คะแนน'!$D64="ย้าย","",IF('ชื่อ-คะแนน'!$D64="พัก","",IF($AH$6="?",$AH$6,$AH$6)))))</f>
        <v/>
      </c>
      <c r="AI65" s="799"/>
      <c r="AJ65" s="796" t="str">
        <f>IF('ชื่อ-คะแนน'!$C64="","",IF('ชื่อ-คะแนน'!$D64="ออก","",IF('ชื่อ-คะแนน'!$D64="ย้าย","",IF('ชื่อ-คะแนน'!$D64="พัก","",IF($AJ$6="?",$AJ$6,$AJ$6)))))</f>
        <v/>
      </c>
      <c r="AK65" s="797" t="str">
        <f>IF('ชื่อ-คะแนน'!$C64="","",IF('ชื่อ-คะแนน'!$D64="ออก","",IF('ชื่อ-คะแนน'!$D64="ย้าย","",IF('ชื่อ-คะแนน'!$D64="พัก","",IF($AK$6="?",$AK$6,$AK$6)))))</f>
        <v/>
      </c>
      <c r="AL65" s="797" t="str">
        <f>IF('ชื่อ-คะแนน'!$C64="","",IF('ชื่อ-คะแนน'!$D64="ออก","",IF('ชื่อ-คะแนน'!$D64="ย้าย","",IF('ชื่อ-คะแนน'!$D64="พัก","",IF($AL$6="?",$AL$6,$AL$6)))))</f>
        <v/>
      </c>
      <c r="AM65" s="797" t="str">
        <f>IF('ชื่อ-คะแนน'!$C64="","",IF('ชื่อ-คะแนน'!$D64="ออก","",IF('ชื่อ-คะแนน'!$D64="ย้าย","",IF('ชื่อ-คะแนน'!$D64="พัก","",IF($AM$6="?",$AM$6,$AM$6)))))</f>
        <v/>
      </c>
      <c r="AN65" s="798" t="str">
        <f>IF('ชื่อ-คะแนน'!$C64="","",IF('ชื่อ-คะแนน'!$D64="ออก","",IF('ชื่อ-คะแนน'!$D64="ย้าย","",IF('ชื่อ-คะแนน'!$D64="พัก","",IF($AN$6="?",$AN$6,$AN$6)))))</f>
        <v/>
      </c>
      <c r="AO65" s="799"/>
      <c r="AP65" s="796" t="str">
        <f>IF('ชื่อ-คะแนน'!$C64="","",IF('ชื่อ-คะแนน'!$D64="ออก","",IF('ชื่อ-คะแนน'!$D64="ย้าย","",IF('ชื่อ-คะแนน'!$D64="พัก","",IF($AP$6="?",$AP$6,$AP$6)))))</f>
        <v/>
      </c>
      <c r="AQ65" s="797" t="str">
        <f>IF('ชื่อ-คะแนน'!$C64="","",IF('ชื่อ-คะแนน'!$D64="ออก","",IF('ชื่อ-คะแนน'!$D64="ย้าย","",IF('ชื่อ-คะแนน'!$D64="พัก","",IF($AQ$6="?",$AQ$6,$AQ$6)))))</f>
        <v/>
      </c>
      <c r="AR65" s="797" t="str">
        <f>IF('ชื่อ-คะแนน'!$C64="","",IF('ชื่อ-คะแนน'!$D64="ออก","",IF('ชื่อ-คะแนน'!$D64="ย้าย","",IF('ชื่อ-คะแนน'!$D64="พัก","",IF($AR$6="?",$AR$6,$AR$6)))))</f>
        <v/>
      </c>
      <c r="AS65" s="797" t="str">
        <f>IF('ชื่อ-คะแนน'!$C64="","",IF('ชื่อ-คะแนน'!$D64="ออก","",IF('ชื่อ-คะแนน'!$D64="ย้าย","",IF('ชื่อ-คะแนน'!$D64="พัก","",IF($AS$6="?",$AS$6,$AS$6)))))</f>
        <v/>
      </c>
      <c r="AT65" s="798" t="str">
        <f>IF('ชื่อ-คะแนน'!$C64="","",IF('ชื่อ-คะแนน'!$D64="ออก","",IF('ชื่อ-คะแนน'!$D64="ย้าย","",IF('ชื่อ-คะแนน'!$D64="พัก","",IF($AT$6="?",$AT$6,$AT$6)))))</f>
        <v/>
      </c>
      <c r="AU65" s="799"/>
      <c r="AV65" s="796" t="str">
        <f>IF('ชื่อ-คะแนน'!$C64="","",IF('ชื่อ-คะแนน'!$D64="ออก","",IF('ชื่อ-คะแนน'!$D64="ย้าย","",IF('ชื่อ-คะแนน'!$D64="พัก","",IF($AV$6="?",$AV$6,$AV$6)))))</f>
        <v/>
      </c>
      <c r="AW65" s="797" t="str">
        <f>IF('ชื่อ-คะแนน'!$C64="","",IF('ชื่อ-คะแนน'!$D64="ออก","",IF('ชื่อ-คะแนน'!$D64="ย้าย","",IF('ชื่อ-คะแนน'!$D64="พัก","",IF($AW$6="?",$AW$6,$AW$6)))))</f>
        <v/>
      </c>
      <c r="AX65" s="797" t="str">
        <f>IF('ชื่อ-คะแนน'!$C64="","",IF('ชื่อ-คะแนน'!$D64="ออก","",IF('ชื่อ-คะแนน'!$D64="ย้าย","",IF('ชื่อ-คะแนน'!$D64="พัก","",IF($AX$6="?",$AX$6,$AX$6)))))</f>
        <v/>
      </c>
      <c r="AY65" s="797" t="str">
        <f>IF('ชื่อ-คะแนน'!$C64="","",IF('ชื่อ-คะแนน'!$D64="ออก","",IF('ชื่อ-คะแนน'!$D64="ย้าย","",IF('ชื่อ-คะแนน'!$D64="พัก","",IF($AY$6="?",$AY$6,$AY$6)))))</f>
        <v/>
      </c>
      <c r="AZ65" s="798" t="str">
        <f>IF('ชื่อ-คะแนน'!$C64="","",IF('ชื่อ-คะแนน'!$D64="ออก","",IF('ชื่อ-คะแนน'!$D64="ย้าย","",IF('ชื่อ-คะแนน'!$D64="พัก","",IF($AZ$6="?",$AZ$6,$AZ$6)))))</f>
        <v/>
      </c>
      <c r="BA65" s="799"/>
      <c r="BB65" s="1419" t="str">
        <f>IF('ชื่อ-คะแนน'!$C64="","",IF('ชื่อ-คะแนน'!$D64="ออก","",IF('ชื่อ-คะแนน'!$D64="ย้าย","",IF('ชื่อ-คะแนน'!$D64="พัก","",IF($BB$6="?",$BB$6,$BB$6)))))</f>
        <v/>
      </c>
      <c r="BC65" s="1420" t="str">
        <f>IF('ชื่อ-คะแนน'!$C64="","",IF('ชื่อ-คะแนน'!$D64="ออก","",IF('ชื่อ-คะแนน'!$D64="ย้าย","",IF('ชื่อ-คะแนน'!$D64="พัก","",IF($BC$6="?",$BC$6,$BC$6)))))</f>
        <v/>
      </c>
      <c r="BD65" s="1420" t="str">
        <f>IF('ชื่อ-คะแนน'!$C64="","",IF('ชื่อ-คะแนน'!$D64="ออก","",IF('ชื่อ-คะแนน'!$D64="ย้าย","",IF('ชื่อ-คะแนน'!$D64="พัก","",IF($BD$6="?",$BD$6,$BD$6)))))</f>
        <v/>
      </c>
      <c r="BE65" s="1420" t="str">
        <f>IF('ชื่อ-คะแนน'!$C64="","",IF('ชื่อ-คะแนน'!$D64="ออก","",IF('ชื่อ-คะแนน'!$D64="ย้าย","",IF('ชื่อ-คะแนน'!$D64="พัก","",IF($BE$6="?",$BE$6,$BE$6)))))</f>
        <v/>
      </c>
      <c r="BF65" s="1421" t="str">
        <f>IF('ชื่อ-คะแนน'!$C64="","",IF('ชื่อ-คะแนน'!$D64="ออก","",IF('ชื่อ-คะแนน'!$D64="ย้าย","",IF('ชื่อ-คะแนน'!$D64="พัก","",IF($BF$6="?",$BF$6,$BF$6)))))</f>
        <v/>
      </c>
      <c r="BG65" s="799"/>
      <c r="BH65" s="800" t="str">
        <f>IF('ชื่อ-คะแนน'!$C64="","",IF('ชื่อ-คะแนน'!$D64="ออก","",IF('ชื่อ-คะแนน'!$D64="ย้าย","",IF('ชื่อ-คะแนน'!$D64="พัก","",IF($BH$6="?",$BH$6,$BH$6)))))</f>
        <v/>
      </c>
      <c r="BI65" s="801" t="str">
        <f>IF('ชื่อ-คะแนน'!$C64="","",IF('ชื่อ-คะแนน'!$D64="ออก","",IF('ชื่อ-คะแนน'!$D64="ย้าย","",IF('ชื่อ-คะแนน'!$D64="พัก","",IF($BI$6="?",$BI$6,$BI$6)))))</f>
        <v/>
      </c>
      <c r="BJ65" s="801" t="str">
        <f>IF('ชื่อ-คะแนน'!$C64="","",IF('ชื่อ-คะแนน'!$D64="ออก","",IF('ชื่อ-คะแนน'!$D64="ย้าย","",IF('ชื่อ-คะแนน'!$D64="พัก","",IF($BJ$6="?",$BJ$6,$BJ$6)))))</f>
        <v/>
      </c>
      <c r="BK65" s="801" t="str">
        <f>IF('ชื่อ-คะแนน'!$C64="","",IF('ชื่อ-คะแนน'!$D64="ออก","",IF('ชื่อ-คะแนน'!$D64="ย้าย","",IF('ชื่อ-คะแนน'!$D64="พัก","",IF($BK$6="?",$BK$6,$BK$6)))))</f>
        <v/>
      </c>
      <c r="BL65" s="802" t="str">
        <f>IF('ชื่อ-คะแนน'!$C64="","",IF('ชื่อ-คะแนน'!$D64="ออก","",IF('ชื่อ-คะแนน'!$D64="ย้าย","",IF('ชื่อ-คะแนน'!$D64="พัก","",IF($BL$6="?",$BL$6,$BL$6)))))</f>
        <v/>
      </c>
      <c r="BM65" s="799"/>
      <c r="BN65" s="796" t="str">
        <f>IF('ชื่อ-คะแนน'!$C64="","",IF('ชื่อ-คะแนน'!$D64="ออก","",IF('ชื่อ-คะแนน'!$D64="ย้าย","",IF('ชื่อ-คะแนน'!$D64="พัก","",IF($BN$6="?",$BN$6,$BN$6)))))</f>
        <v/>
      </c>
      <c r="BO65" s="797" t="str">
        <f>IF('ชื่อ-คะแนน'!$C64="","",IF('ชื่อ-คะแนน'!$D64="ออก","",IF('ชื่อ-คะแนน'!$D64="ย้าย","",IF('ชื่อ-คะแนน'!$D64="พัก","",IF($BO$6="?",$BO$6,$BO$6)))))</f>
        <v/>
      </c>
      <c r="BP65" s="797" t="str">
        <f>IF('ชื่อ-คะแนน'!$C64="","",IF('ชื่อ-คะแนน'!$D64="ออก","",IF('ชื่อ-คะแนน'!$D64="ย้าย","",IF('ชื่อ-คะแนน'!$D64="พัก","",IF($BP$6="?",$BP$6,$BP$6)))))</f>
        <v/>
      </c>
      <c r="BQ65" s="797" t="str">
        <f>IF('ชื่อ-คะแนน'!$C64="","",IF('ชื่อ-คะแนน'!$D64="ออก","",IF('ชื่อ-คะแนน'!$D64="ย้าย","",IF('ชื่อ-คะแนน'!$D64="พัก","",IF($BQ$6="?",$BQ$6,$BQ$6)))))</f>
        <v/>
      </c>
      <c r="BR65" s="798" t="str">
        <f>IF('ชื่อ-คะแนน'!$C64="","",IF('ชื่อ-คะแนน'!$D64="ออก","",IF('ชื่อ-คะแนน'!$D64="ย้าย","",IF('ชื่อ-คะแนน'!$D64="พัก","",IF($BR$6="?",$BR$6,$BR$6)))))</f>
        <v/>
      </c>
      <c r="BS65" s="799"/>
      <c r="BT65" s="796" t="str">
        <f>IF('ชื่อ-คะแนน'!$C64="","",IF('ชื่อ-คะแนน'!$D64="ออก","",IF('ชื่อ-คะแนน'!$D64="ย้าย","",IF('ชื่อ-คะแนน'!$D64="พัก","",IF($BT$6="?",$BT$6,$BT$6)))))</f>
        <v/>
      </c>
      <c r="BU65" s="797" t="str">
        <f>IF('ชื่อ-คะแนน'!$C64="","",IF('ชื่อ-คะแนน'!$D64="ออก","",IF('ชื่อ-คะแนน'!$D64="ย้าย","",IF('ชื่อ-คะแนน'!$D64="พัก","",IF($BU$6="?",$BU$6,$BU$6)))))</f>
        <v/>
      </c>
      <c r="BV65" s="797" t="str">
        <f>IF('ชื่อ-คะแนน'!$C64="","",IF('ชื่อ-คะแนน'!$D64="ออก","",IF('ชื่อ-คะแนน'!$D64="ย้าย","",IF('ชื่อ-คะแนน'!$D64="พัก","",IF($BV$6="?",$BV$6,$BV$6)))))</f>
        <v/>
      </c>
      <c r="BW65" s="797" t="str">
        <f>IF('ชื่อ-คะแนน'!$C64="","",IF('ชื่อ-คะแนน'!$D64="ออก","",IF('ชื่อ-คะแนน'!$D64="ย้าย","",IF('ชื่อ-คะแนน'!$D64="พัก","",IF($BW$6="?",$BW$6,$BW$6)))))</f>
        <v/>
      </c>
      <c r="BX65" s="798" t="str">
        <f>IF('ชื่อ-คะแนน'!$C64="","",IF('ชื่อ-คะแนน'!$D64="ออก","",IF('ชื่อ-คะแนน'!$D64="ย้าย","",IF('ชื่อ-คะแนน'!$D64="พัก","",IF($BX$6="?",$BX$6,$BX$6)))))</f>
        <v/>
      </c>
      <c r="BY65" s="799"/>
      <c r="BZ65" s="796" t="str">
        <f>IF('ชื่อ-คะแนน'!$C64="","",IF('ชื่อ-คะแนน'!$D64="ออก","",IF('ชื่อ-คะแนน'!$D64="ย้าย","",IF('ชื่อ-คะแนน'!$D64="พัก","",IF($BZ$6="?",$BZ$6,$BZ$6)))))</f>
        <v/>
      </c>
      <c r="CA65" s="797" t="str">
        <f>IF('ชื่อ-คะแนน'!$C64="","",IF('ชื่อ-คะแนน'!$D64="ออก","",IF('ชื่อ-คะแนน'!$D64="ย้าย","",IF('ชื่อ-คะแนน'!$D64="พัก","",IF($CA$6="?",$CA$6,$CA$6)))))</f>
        <v/>
      </c>
      <c r="CB65" s="797" t="str">
        <f>IF('ชื่อ-คะแนน'!$C64="","",IF('ชื่อ-คะแนน'!$D64="ออก","",IF('ชื่อ-คะแนน'!$D64="ย้าย","",IF('ชื่อ-คะแนน'!$D64="พัก","",IF($CB$6="?",$CB$6,$CB$6)))))</f>
        <v/>
      </c>
      <c r="CC65" s="797" t="str">
        <f>IF('ชื่อ-คะแนน'!$C64="","",IF('ชื่อ-คะแนน'!$D64="ออก","",IF('ชื่อ-คะแนน'!$D64="ย้าย","",IF('ชื่อ-คะแนน'!$D64="พัก","",IF($CC$6="?",$CC$6,$CC$6)))))</f>
        <v/>
      </c>
      <c r="CD65" s="798" t="str">
        <f>IF('ชื่อ-คะแนน'!$C64="","",IF('ชื่อ-คะแนน'!$D64="ออก","",IF('ชื่อ-คะแนน'!$D64="ย้าย","",IF('ชื่อ-คะแนน'!$D64="พัก","",IF($CD$6="?",$CD$6,$CD$6)))))</f>
        <v/>
      </c>
      <c r="CE65" s="799"/>
      <c r="CF65" s="796" t="str">
        <f>IF('ชื่อ-คะแนน'!$C64="","",IF('ชื่อ-คะแนน'!$D64="ออก","",IF('ชื่อ-คะแนน'!$D64="ย้าย","",IF('ชื่อ-คะแนน'!$D64="พัก","",IF($CF$6="?",$CF$6,$CF$6)))))</f>
        <v/>
      </c>
      <c r="CG65" s="797" t="str">
        <f>IF('ชื่อ-คะแนน'!$C64="","",IF('ชื่อ-คะแนน'!$D64="ออก","",IF('ชื่อ-คะแนน'!$D64="ย้าย","",IF('ชื่อ-คะแนน'!$D64="พัก","",IF($CG$6="?",$CG$6,$CG$6)))))</f>
        <v/>
      </c>
      <c r="CH65" s="797" t="str">
        <f>IF('ชื่อ-คะแนน'!$C64="","",IF('ชื่อ-คะแนน'!$D64="ออก","",IF('ชื่อ-คะแนน'!$D64="ย้าย","",IF('ชื่อ-คะแนน'!$D64="พัก","",IF($CH$6="?",$CH$6,$CH$6)))))</f>
        <v/>
      </c>
      <c r="CI65" s="797" t="str">
        <f>IF('ชื่อ-คะแนน'!$C64="","",IF('ชื่อ-คะแนน'!$D64="ออก","",IF('ชื่อ-คะแนน'!$D64="ย้าย","",IF('ชื่อ-คะแนน'!$D64="พัก","",IF($CI$6="?",$CI$6,$CI$6)))))</f>
        <v/>
      </c>
      <c r="CJ65" s="798" t="str">
        <f>IF('ชื่อ-คะแนน'!$C64="","",IF('ชื่อ-คะแนน'!$D64="ออก","",IF('ชื่อ-คะแนน'!$D64="ย้าย","",IF('ชื่อ-คะแนน'!$D64="พัก","",IF($CJ$6="?",$CJ$6,$CJ$6)))))</f>
        <v/>
      </c>
      <c r="CK65" s="799"/>
      <c r="CL65" s="796" t="str">
        <f>IF('ชื่อ-คะแนน'!$C64="","",IF('ชื่อ-คะแนน'!$D64="ออก","",IF('ชื่อ-คะแนน'!$D64="ย้าย","",IF('ชื่อ-คะแนน'!$D64="พัก","",IF($CL$6="?",$CL$6,$CL$6)))))</f>
        <v/>
      </c>
      <c r="CM65" s="797" t="str">
        <f>IF('ชื่อ-คะแนน'!$C64="","",IF('ชื่อ-คะแนน'!$D64="ออก","",IF('ชื่อ-คะแนน'!$D64="ย้าย","",IF('ชื่อ-คะแนน'!$D64="พัก","",IF($CM$6="?",$CM$6,$CM$6)))))</f>
        <v/>
      </c>
      <c r="CN65" s="797" t="str">
        <f>IF('ชื่อ-คะแนน'!$C64="","",IF('ชื่อ-คะแนน'!$D64="ออก","",IF('ชื่อ-คะแนน'!$D64="ย้าย","",IF('ชื่อ-คะแนน'!$D64="พัก","",IF($CN$6="?",$CN$6,$CN$6)))))</f>
        <v/>
      </c>
      <c r="CO65" s="797" t="str">
        <f>IF('ชื่อ-คะแนน'!$C64="","",IF('ชื่อ-คะแนน'!$D64="ออก","",IF('ชื่อ-คะแนน'!$D64="ย้าย","",IF('ชื่อ-คะแนน'!$D64="พัก","",IF($CO$6="?",$CO$6,$CO$6)))))</f>
        <v/>
      </c>
      <c r="CP65" s="798" t="str">
        <f>IF('ชื่อ-คะแนน'!$C64="","",IF('ชื่อ-คะแนน'!$D64="ออก","",IF('ชื่อ-คะแนน'!$D64="ย้าย","",IF('ชื่อ-คะแนน'!$D64="พัก","",IF($CP$6="?",$CP$6,$CP$6)))))</f>
        <v/>
      </c>
      <c r="CQ65" s="799"/>
      <c r="CR65" s="796" t="str">
        <f>IF('ชื่อ-คะแนน'!$C64="","",IF('ชื่อ-คะแนน'!$D64="ออก","",IF('ชื่อ-คะแนน'!$D64="ย้าย","",IF('ชื่อ-คะแนน'!$D64="พัก","",IF($CR$6="?",$CR$6,$CR$6)))))</f>
        <v/>
      </c>
      <c r="CS65" s="797" t="str">
        <f>IF('ชื่อ-คะแนน'!$C64="","",IF('ชื่อ-คะแนน'!$D64="ออก","",IF('ชื่อ-คะแนน'!$D64="ย้าย","",IF('ชื่อ-คะแนน'!$D64="พัก","",IF($CS$6="?",$CS$6,$CS$6)))))</f>
        <v/>
      </c>
      <c r="CT65" s="797" t="str">
        <f>IF('ชื่อ-คะแนน'!$C64="","",IF('ชื่อ-คะแนน'!$D64="ออก","",IF('ชื่อ-คะแนน'!$D64="ย้าย","",IF('ชื่อ-คะแนน'!$D64="พัก","",IF($CT$6="?",$CT$6,$CT$6)))))</f>
        <v/>
      </c>
      <c r="CU65" s="797" t="str">
        <f>IF('ชื่อ-คะแนน'!$C64="","",IF('ชื่อ-คะแนน'!$D64="ออก","",IF('ชื่อ-คะแนน'!$D64="ย้าย","",IF('ชื่อ-คะแนน'!$D64="พัก","",IF($CU$6="?",$CU$6,$CU$6)))))</f>
        <v/>
      </c>
      <c r="CV65" s="798" t="str">
        <f>IF('ชื่อ-คะแนน'!$C64="","",IF('ชื่อ-คะแนน'!$D64="ออก","",IF('ชื่อ-คะแนน'!$D64="ย้าย","",IF('ชื่อ-คะแนน'!$D64="พัก","",IF($CV$6="?",$CV$6,$CV$6)))))</f>
        <v/>
      </c>
      <c r="CW65" s="799"/>
      <c r="CX65" s="796" t="str">
        <f>IF('ชื่อ-คะแนน'!$C64="","",IF('ชื่อ-คะแนน'!$D64="ออก","",IF('ชื่อ-คะแนน'!$D64="ย้าย","",IF('ชื่อ-คะแนน'!$D64="พัก","",IF($CX$6="?",$CX$6,$CX$6)))))</f>
        <v/>
      </c>
      <c r="CY65" s="797" t="str">
        <f>IF('ชื่อ-คะแนน'!$C64="","",IF('ชื่อ-คะแนน'!$D64="ออก","",IF('ชื่อ-คะแนน'!$D64="ย้าย","",IF('ชื่อ-คะแนน'!$D64="พัก","",IF($CY$6="?",$CY$6,$CY$6)))))</f>
        <v/>
      </c>
      <c r="CZ65" s="797" t="str">
        <f>IF('ชื่อ-คะแนน'!$C64="","",IF('ชื่อ-คะแนน'!$D64="ออก","",IF('ชื่อ-คะแนน'!$D64="ย้าย","",IF('ชื่อ-คะแนน'!$D64="พัก","",IF($CZ$6="?",$CZ$6,$CZ$6)))))</f>
        <v/>
      </c>
      <c r="DA65" s="797" t="str">
        <f>IF('ชื่อ-คะแนน'!$C64="","",IF('ชื่อ-คะแนน'!$D64="ออก","",IF('ชื่อ-คะแนน'!$D64="ย้าย","",IF('ชื่อ-คะแนน'!$D64="พัก","",IF($DA$6="?",$DA$6,$DA$6)))))</f>
        <v/>
      </c>
      <c r="DB65" s="798" t="str">
        <f>IF('ชื่อ-คะแนน'!$C64="","",IF('ชื่อ-คะแนน'!$D64="ออก","",IF('ชื่อ-คะแนน'!$D64="ย้าย","",IF('ชื่อ-คะแนน'!$D64="พัก","",IF($DB$6="?",$DB$6,$DB$6)))))</f>
        <v/>
      </c>
      <c r="DC65" s="799"/>
      <c r="DD65" s="1419" t="str">
        <f>IF('ชื่อ-คะแนน'!$C64="","",IF('ชื่อ-คะแนน'!$D64="ออก","",IF('ชื่อ-คะแนน'!$D64="ย้าย","",IF('ชื่อ-คะแนน'!$D64="พัก","",IF($DD$6="?",$DD$6,$DD$6)))))</f>
        <v/>
      </c>
      <c r="DE65" s="1420" t="str">
        <f>IF('ชื่อ-คะแนน'!$C64="","",IF('ชื่อ-คะแนน'!$D64="ออก","",IF('ชื่อ-คะแนน'!$D64="ย้าย","",IF('ชื่อ-คะแนน'!$D64="พัก","",IF($DE$6="?",$DE$6,$DE$6)))))</f>
        <v/>
      </c>
      <c r="DF65" s="1420" t="str">
        <f>IF('ชื่อ-คะแนน'!$C64="","",IF('ชื่อ-คะแนน'!$D64="ออก","",IF('ชื่อ-คะแนน'!$D64="ย้าย","",IF('ชื่อ-คะแนน'!$D64="พัก","",IF($DF$6="?",$DF$6,$DF$6)))))</f>
        <v/>
      </c>
      <c r="DG65" s="1420" t="str">
        <f>IF('ชื่อ-คะแนน'!$C64="","",IF('ชื่อ-คะแนน'!$D64="ออก","",IF('ชื่อ-คะแนน'!$D64="ย้าย","",IF('ชื่อ-คะแนน'!$D64="พัก","",IF($DG$6="?",$DG$6,$DG$6)))))</f>
        <v/>
      </c>
      <c r="DH65" s="1421" t="str">
        <f>IF('ชื่อ-คะแนน'!$C64="","",IF('ชื่อ-คะแนน'!$D64="ออก","",IF('ชื่อ-คะแนน'!$D64="ย้าย","",IF('ชื่อ-คะแนน'!$D64="พัก","",IF($DH$6="?",$DH$6,$DH$6)))))</f>
        <v/>
      </c>
      <c r="DI65" s="799"/>
      <c r="DJ65" s="796" t="str">
        <f>IF('ชื่อ-คะแนน'!$C64="","",IF('ชื่อ-คะแนน'!$D64="ออก","",IF('ชื่อ-คะแนน'!$D64="ย้าย","",IF('ชื่อ-คะแนน'!$D64="พัก","",IF($DJ$6="?",$DJ$6,$DJ$6)))))</f>
        <v/>
      </c>
      <c r="DK65" s="797" t="str">
        <f>IF('ชื่อ-คะแนน'!$C64="","",IF('ชื่อ-คะแนน'!$D64="ออก","",IF('ชื่อ-คะแนน'!$D64="ย้าย","",IF('ชื่อ-คะแนน'!$D64="พัก","",IF($DK$6="?",$DK$6,$DK$6)))))</f>
        <v/>
      </c>
      <c r="DL65" s="797" t="str">
        <f>IF('ชื่อ-คะแนน'!$C64="","",IF('ชื่อ-คะแนน'!$D64="ออก","",IF('ชื่อ-คะแนน'!$D64="ย้าย","",IF('ชื่อ-คะแนน'!$D64="พัก","",IF($DL$6="?",$DL$6,$DL$6)))))</f>
        <v/>
      </c>
      <c r="DM65" s="797" t="str">
        <f>IF('ชื่อ-คะแนน'!$C64="","",IF('ชื่อ-คะแนน'!$D64="ออก","",IF('ชื่อ-คะแนน'!$D64="ย้าย","",IF('ชื่อ-คะแนน'!$D64="พัก","",IF($DM$6="?",$DM$6,$DM$6)))))</f>
        <v/>
      </c>
      <c r="DN65" s="798" t="str">
        <f>IF('ชื่อ-คะแนน'!$C64="","",IF('ชื่อ-คะแนน'!$D64="ออก","",IF('ชื่อ-คะแนน'!$D64="ย้าย","",IF('ชื่อ-คะแนน'!$D64="พัก","",IF($DN$6="?",$DN$6,$DN$6)))))</f>
        <v/>
      </c>
      <c r="DO65" s="799"/>
      <c r="DP65" s="800" t="str">
        <f>IF('ชื่อ-คะแนน'!$C64="","",IF('ชื่อ-คะแนน'!$D64="ออก","",IF('ชื่อ-คะแนน'!$D64="ย้าย","",IF('ชื่อ-คะแนน'!$D64="พัก","",IF($DP$6="?",$DP$6,$DP$6)))))</f>
        <v/>
      </c>
      <c r="DQ65" s="801" t="str">
        <f>IF('ชื่อ-คะแนน'!$C64="","",IF('ชื่อ-คะแนน'!$D64="ออก","",IF('ชื่อ-คะแนน'!$D64="ย้าย","",IF('ชื่อ-คะแนน'!$D64="พัก","",IF($DQ$6="?",$DQ$6,$DQ$6)))))</f>
        <v/>
      </c>
      <c r="DR65" s="801" t="str">
        <f>IF('ชื่อ-คะแนน'!$C64="","",IF('ชื่อ-คะแนน'!$D64="ออก","",IF('ชื่อ-คะแนน'!$D64="ย้าย","",IF('ชื่อ-คะแนน'!$D64="พัก","",IF($DR$6="?",$DR$6,$DR$6)))))</f>
        <v/>
      </c>
      <c r="DS65" s="801" t="str">
        <f>IF('ชื่อ-คะแนน'!$C64="","",IF('ชื่อ-คะแนน'!$D64="ออก","",IF('ชื่อ-คะแนน'!$D64="ย้าย","",IF('ชื่อ-คะแนน'!$D64="พัก","",IF($DS$6="?",$DS$6,$DS$6)))))</f>
        <v/>
      </c>
      <c r="DT65" s="802" t="str">
        <f>IF('ชื่อ-คะแนน'!$C64="","",IF('ชื่อ-คะแนน'!$D64="ออก","",IF('ชื่อ-คะแนน'!$D64="ย้าย","",IF('ชื่อ-คะแนน'!$D64="พัก","",IF($DT$6="?",$DT$6,$DT$6)))))</f>
        <v/>
      </c>
      <c r="DU65" s="799"/>
      <c r="DV65" s="796" t="str">
        <f>IF('ชื่อ-คะแนน'!$C64="","",IF('ชื่อ-คะแนน'!$D64="ออก","",IF('ชื่อ-คะแนน'!$D64="ย้าย","",IF('ชื่อ-คะแนน'!$D64="พัก","",IF($DV$6="?",$DV$6,$DV$6)))))</f>
        <v/>
      </c>
      <c r="DW65" s="797" t="str">
        <f>IF('ชื่อ-คะแนน'!$C64="","",IF('ชื่อ-คะแนน'!$D64="ออก","",IF('ชื่อ-คะแนน'!$D64="ย้าย","",IF('ชื่อ-คะแนน'!$D64="พัก","",IF($DW$6="?",$DW$6,$DW$6)))))</f>
        <v/>
      </c>
      <c r="DX65" s="797" t="str">
        <f>IF('ชื่อ-คะแนน'!$C64="","",IF('ชื่อ-คะแนน'!$D64="ออก","",IF('ชื่อ-คะแนน'!$D64="ย้าย","",IF('ชื่อ-คะแนน'!$D64="พัก","",IF($DX$6="?",$DX$6,$DX$6)))))</f>
        <v/>
      </c>
      <c r="DY65" s="797" t="str">
        <f>IF('ชื่อ-คะแนน'!$C64="","",IF('ชื่อ-คะแนน'!$D64="ออก","",IF('ชื่อ-คะแนน'!$D64="ย้าย","",IF('ชื่อ-คะแนน'!$D64="พัก","",IF($DY$6="?",$DY$6,$DY$6)))))</f>
        <v/>
      </c>
      <c r="DZ65" s="798" t="str">
        <f>IF('ชื่อ-คะแนน'!$C64="","",IF('ชื่อ-คะแนน'!$D64="ออก","",IF('ชื่อ-คะแนน'!$D64="ย้าย","",IF('ชื่อ-คะแนน'!$D64="พัก","",IF($DZ$6="?",$DZ$6,$DZ$6)))))</f>
        <v/>
      </c>
      <c r="EA65" s="799"/>
      <c r="EB65" s="796" t="str">
        <f>IF('ชื่อ-คะแนน'!$C64="","",IF('ชื่อ-คะแนน'!$D64="ออก","",IF('ชื่อ-คะแนน'!$D64="ย้าย","",IF('ชื่อ-คะแนน'!$D64="พัก","",IF($EB$6="?",$EB$6,$EB$6)))))</f>
        <v/>
      </c>
      <c r="EC65" s="797" t="str">
        <f>IF('ชื่อ-คะแนน'!$C64="","",IF('ชื่อ-คะแนน'!$D64="ออก","",IF('ชื่อ-คะแนน'!$D64="ย้าย","",IF('ชื่อ-คะแนน'!$D64="พัก","",IF($EC$6="?",$EC$6,$EC$6)))))</f>
        <v/>
      </c>
      <c r="ED65" s="797" t="str">
        <f>IF('ชื่อ-คะแนน'!$C64="","",IF('ชื่อ-คะแนน'!$D64="ออก","",IF('ชื่อ-คะแนน'!$D64="ย้าย","",IF('ชื่อ-คะแนน'!$D64="พัก","",IF($ED$6="?",$ED$6,$ED$6)))))</f>
        <v/>
      </c>
      <c r="EE65" s="797" t="str">
        <f>IF('ชื่อ-คะแนน'!$C64="","",IF('ชื่อ-คะแนน'!$D64="ออก","",IF('ชื่อ-คะแนน'!$D64="ย้าย","",IF('ชื่อ-คะแนน'!$D64="พัก","",IF($EE$6="?",$EE$6,$EE$6)))))</f>
        <v/>
      </c>
      <c r="EF65" s="798" t="str">
        <f>IF('ชื่อ-คะแนน'!$C64="","",IF('ชื่อ-คะแนน'!$D64="ออก","",IF('ชื่อ-คะแนน'!$D64="ย้าย","",IF('ชื่อ-คะแนน'!$D64="พัก","",IF($EF$6="?",$EF$6,$EF$6)))))</f>
        <v/>
      </c>
      <c r="EG65" s="803"/>
      <c r="EH65" s="804" t="str">
        <f>IF('ชื่อ-คะแนน'!C64="","",COUNTIF(E65:DZ65,"ป")+COUNTIF(E65:DZ65,"ล")+COUNTIF(E65:DZ65,"ข")+COUNTIF(E65:DZ65,"ร")+COUNTIF(E65:DZ65,"อ")+COUNTIF(E65:DZ65,"ก")+COUNTIF(E65:DZ65,"ฟ")+COUNTIF(E65:DZ65,"ด")+COUNTIF(E65:DZ65,"ย"))&amp;IF('ชื่อ-คะแนน'!C64="","","/")&amp;IF('ชื่อ-คะแนน'!C64="","",SUM($F$6:$DZ$6)-SUM(F65:DZ65))</f>
        <v/>
      </c>
      <c r="EI65" s="805" t="str">
        <f>IF('ชื่อ-คะแนน'!C64="","",COUNTIF(F65:EF65,"/")+SUM(F65:EF65))</f>
        <v/>
      </c>
      <c r="EJ65" s="758"/>
      <c r="EK65" s="778" t="str">
        <f t="shared" si="3"/>
        <v>-</v>
      </c>
      <c r="EL65" s="760" t="e">
        <f t="shared" si="4"/>
        <v>#VALUE!</v>
      </c>
      <c r="EM65" s="792" t="e">
        <f t="shared" si="1"/>
        <v>#VALUE!</v>
      </c>
      <c r="EN65" s="793" t="e">
        <f t="shared" si="5"/>
        <v>#VALUE!</v>
      </c>
    </row>
    <row r="66" spans="1:148" s="831" customFormat="1" ht="18" hidden="1" customHeight="1" thickBot="1" x14ac:dyDescent="0.55000000000000004">
      <c r="A66" s="165" t="str">
        <f>'ชื่อ-คะแนน'!A65</f>
        <v/>
      </c>
      <c r="B66" s="808">
        <f>'ชื่อ-คะแนน'!B65</f>
        <v>0</v>
      </c>
      <c r="C66" s="1313">
        <f>'ชื่อ-คะแนน'!C65</f>
        <v>0</v>
      </c>
      <c r="D66" s="829" t="str">
        <f>'ชื่อ-คะแนน'!D65</f>
        <v/>
      </c>
      <c r="E66" s="781" t="str">
        <f>'ชื่อ-คะแนน'!E65</f>
        <v/>
      </c>
      <c r="F66" s="810" t="str">
        <f>IF('ชื่อ-คะแนน'!$C65="","",IF('ชื่อ-คะแนน'!$D65="ออก","",IF('ชื่อ-คะแนน'!$D65="ย้าย","",IF('ชื่อ-คะแนน'!$D65="พัก","",IF(F$6="?",F$6,F$6)))))</f>
        <v/>
      </c>
      <c r="G66" s="811" t="str">
        <f>IF('ชื่อ-คะแนน'!C65="","",IF('ชื่อ-คะแนน'!$D65="ออก","",IF('ชื่อ-คะแนน'!$D65="ย้าย","",IF('ชื่อ-คะแนน'!$D65="พัก","",IF(G$6="?",G$6,G$6)))))</f>
        <v/>
      </c>
      <c r="H66" s="811" t="str">
        <f>IF('ชื่อ-คะแนน'!C65="","",IF('ชื่อ-คะแนน'!$D65="ออก","",IF('ชื่อ-คะแนน'!$D65="ย้าย","",IF('ชื่อ-คะแนน'!$D65="พัก","",IF(H$6="?",H$6,H$6)))))</f>
        <v/>
      </c>
      <c r="I66" s="811" t="str">
        <f>IF('ชื่อ-คะแนน'!G65="","",IF('ชื่อ-คะแนน'!$D65="ออก","",IF('ชื่อ-คะแนน'!$D65="ย้าย","",IF('ชื่อ-คะแนน'!$D65="พัก","",IF(I$6="?",I$6,$I$6)))))</f>
        <v/>
      </c>
      <c r="J66" s="812" t="str">
        <f>IF('ชื่อ-คะแนน'!$C65="","",IF('ชื่อ-คะแนน'!$D65="ออก","",IF('ชื่อ-คะแนน'!$D65="ย้าย","",IF('ชื่อ-คะแนน'!$D65="พัก","",IF(J$6="?",J$6,J$6)))))</f>
        <v/>
      </c>
      <c r="K66" s="813"/>
      <c r="L66" s="810" t="str">
        <f>IF('ชื่อ-คะแนน'!$C65="","",IF('ชื่อ-คะแนน'!$D65="ออก","",IF('ชื่อ-คะแนน'!$D65="ย้าย","",IF('ชื่อ-คะแนน'!$D65="พัก","",IF(L$6="?",L$6,L$6)))))</f>
        <v/>
      </c>
      <c r="M66" s="811" t="str">
        <f>IF('ชื่อ-คะแนน'!$C65="","",IF('ชื่อ-คะแนน'!$D65="ออก","",IF('ชื่อ-คะแนน'!$D65="ย้าย","",IF('ชื่อ-คะแนน'!$D65="พัก","",IF(M$6="?",M$6,M$6)))))</f>
        <v/>
      </c>
      <c r="N66" s="811" t="str">
        <f>IF('ชื่อ-คะแนน'!$C65="","",IF('ชื่อ-คะแนน'!$D65="ออก","",IF('ชื่อ-คะแนน'!$D65="ย้าย","",IF('ชื่อ-คะแนน'!$D65="พัก","",IF(N$6="?",N$6,N$6)))))</f>
        <v/>
      </c>
      <c r="O66" s="811" t="str">
        <f>IF('ชื่อ-คะแนน'!$C65="","",IF('ชื่อ-คะแนน'!$D65="ออก","",IF('ชื่อ-คะแนน'!$D65="ย้าย","",IF('ชื่อ-คะแนน'!$D65="พัก","",IF(O$6="?",O$6,O$6)))))</f>
        <v/>
      </c>
      <c r="P66" s="812" t="str">
        <f>IF('ชื่อ-คะแนน'!$C65="","",IF('ชื่อ-คะแนน'!$D65="ออก","",IF('ชื่อ-คะแนน'!$D65="ย้าย","",IF('ชื่อ-คะแนน'!$D65="พัก","",IF(P$6="?",P$6,P$6)))))</f>
        <v/>
      </c>
      <c r="Q66" s="813"/>
      <c r="R66" s="810" t="str">
        <f>IF('ชื่อ-คะแนน'!$C65="","",IF('ชื่อ-คะแนน'!$D65="ออก","",IF('ชื่อ-คะแนน'!$D65="ย้าย","",IF('ชื่อ-คะแนน'!$D65="พัก","",IF(R$6="?",R$6,R$6)))))</f>
        <v/>
      </c>
      <c r="S66" s="811" t="str">
        <f>IF('ชื่อ-คะแนน'!$C65="","",IF('ชื่อ-คะแนน'!$D65="ออก","",IF('ชื่อ-คะแนน'!$D65="ย้าย","",IF('ชื่อ-คะแนน'!$D65="พัก","",IF(S$6="?",S$6,S$6)))))</f>
        <v/>
      </c>
      <c r="T66" s="811" t="str">
        <f>IF('ชื่อ-คะแนน'!$C65="","",IF('ชื่อ-คะแนน'!$D65="ออก","",IF('ชื่อ-คะแนน'!$D65="ย้าย","",IF('ชื่อ-คะแนน'!$D65="พัก","",IF(T$6="?",T$6,T$6)))))</f>
        <v/>
      </c>
      <c r="U66" s="811" t="str">
        <f>IF('ชื่อ-คะแนน'!$C65="","",IF('ชื่อ-คะแนน'!$D65="ออก","",IF('ชื่อ-คะแนน'!$D65="ย้าย","",IF('ชื่อ-คะแนน'!$D65="พัก","",IF(U$6="?",U$6,U$6)))))</f>
        <v/>
      </c>
      <c r="V66" s="812" t="str">
        <f>IF('ชื่อ-คะแนน'!$C65="","",IF('ชื่อ-คะแนน'!$D65="ออก","",IF('ชื่อ-คะแนน'!$D65="ย้าย","",IF('ชื่อ-คะแนน'!$D65="พัก","",IF(V$6="?",V$6,V$6)))))</f>
        <v/>
      </c>
      <c r="W66" s="813"/>
      <c r="X66" s="810" t="str">
        <f>IF('ชื่อ-คะแนน'!$C65="","",IF('ชื่อ-คะแนน'!$D65="ออก","",IF('ชื่อ-คะแนน'!$D65="ย้าย","",IF('ชื่อ-คะแนน'!$D65="พัก","",IF(X$6="?",X$6,X$6)))))</f>
        <v/>
      </c>
      <c r="Y66" s="811" t="str">
        <f>IF('ชื่อ-คะแนน'!$C65="","",IF('ชื่อ-คะแนน'!$D65="ออก","",IF('ชื่อ-คะแนน'!$D65="ย้าย","",IF('ชื่อ-คะแนน'!$D65="พัก","",IF(Y$6="?",Y$6,Y$6)))))</f>
        <v/>
      </c>
      <c r="Z66" s="811" t="str">
        <f>IF('ชื่อ-คะแนน'!$C65="","",IF('ชื่อ-คะแนน'!$D65="ออก","",IF('ชื่อ-คะแนน'!$D65="ย้าย","",IF('ชื่อ-คะแนน'!$D65="พัก","",IF(Z$6="?",Z$6,Z$6)))))</f>
        <v/>
      </c>
      <c r="AA66" s="811" t="str">
        <f>IF('ชื่อ-คะแนน'!$C65="","",IF('ชื่อ-คะแนน'!$D65="ออก","",IF('ชื่อ-คะแนน'!$D65="ย้าย","",IF('ชื่อ-คะแนน'!$D65="พัก","",IF(AA$6="?",AA$6,AA$6)))))</f>
        <v/>
      </c>
      <c r="AB66" s="812" t="str">
        <f>IF('ชื่อ-คะแนน'!$C65="","",IF('ชื่อ-คะแนน'!$D65="ออก","",IF('ชื่อ-คะแนน'!$D65="ย้าย","",IF('ชื่อ-คะแนน'!$D65="พัก","",IF(AB$6="?",AB$6,AB$6)))))</f>
        <v/>
      </c>
      <c r="AC66" s="813"/>
      <c r="AD66" s="810" t="str">
        <f>IF('ชื่อ-คะแนน'!$C65="","",IF('ชื่อ-คะแนน'!$D65="ออก","",IF('ชื่อ-คะแนน'!$D65="ย้าย","",IF('ชื่อ-คะแนน'!$D65="พัก","",IF(AD$6="?",AD$6,AD$6)))))</f>
        <v/>
      </c>
      <c r="AE66" s="811" t="str">
        <f>IF('ชื่อ-คะแนน'!$C65="","",IF('ชื่อ-คะแนน'!$D65="ออก","",IF('ชื่อ-คะแนน'!$D65="ย้าย","",IF('ชื่อ-คะแนน'!$D65="พัก","",IF(AE$6="?",AE$6,AE$6)))))</f>
        <v/>
      </c>
      <c r="AF66" s="811" t="str">
        <f>IF('ชื่อ-คะแนน'!$C65="","",IF('ชื่อ-คะแนน'!$D65="ออก","",IF('ชื่อ-คะแนน'!$D65="ย้าย","",IF('ชื่อ-คะแนน'!$D65="พัก","",IF(AF$6="?",AF$6,AF$6)))))</f>
        <v/>
      </c>
      <c r="AG66" s="811" t="str">
        <f>IF('ชื่อ-คะแนน'!$C65="","",IF('ชื่อ-คะแนน'!$D65="ออก","",IF('ชื่อ-คะแนน'!$D65="ย้าย","",IF('ชื่อ-คะแนน'!$D65="พัก","",IF($AG$6="?",$AG$6,$AG$6)))))</f>
        <v/>
      </c>
      <c r="AH66" s="812" t="str">
        <f>IF('ชื่อ-คะแนน'!$C65="","",IF('ชื่อ-คะแนน'!$D65="ออก","",IF('ชื่อ-คะแนน'!$D65="ย้าย","",IF('ชื่อ-คะแนน'!$D65="พัก","",IF($AH$6="?",$AH$6,$AH$6)))))</f>
        <v/>
      </c>
      <c r="AI66" s="813"/>
      <c r="AJ66" s="810" t="str">
        <f>IF('ชื่อ-คะแนน'!$C65="","",IF('ชื่อ-คะแนน'!$D65="ออก","",IF('ชื่อ-คะแนน'!$D65="ย้าย","",IF('ชื่อ-คะแนน'!$D65="พัก","",IF($AJ$6="?",$AJ$6,$AJ$6)))))</f>
        <v/>
      </c>
      <c r="AK66" s="811" t="str">
        <f>IF('ชื่อ-คะแนน'!$C65="","",IF('ชื่อ-คะแนน'!$D65="ออก","",IF('ชื่อ-คะแนน'!$D65="ย้าย","",IF('ชื่อ-คะแนน'!$D65="พัก","",IF($AK$6="?",$AK$6,$AK$6)))))</f>
        <v/>
      </c>
      <c r="AL66" s="811" t="str">
        <f>IF('ชื่อ-คะแนน'!$C65="","",IF('ชื่อ-คะแนน'!$D65="ออก","",IF('ชื่อ-คะแนน'!$D65="ย้าย","",IF('ชื่อ-คะแนน'!$D65="พัก","",IF($AL$6="?",$AL$6,$AL$6)))))</f>
        <v/>
      </c>
      <c r="AM66" s="811" t="str">
        <f>IF('ชื่อ-คะแนน'!$C65="","",IF('ชื่อ-คะแนน'!$D65="ออก","",IF('ชื่อ-คะแนน'!$D65="ย้าย","",IF('ชื่อ-คะแนน'!$D65="พัก","",IF($AM$6="?",$AM$6,$AM$6)))))</f>
        <v/>
      </c>
      <c r="AN66" s="812" t="str">
        <f>IF('ชื่อ-คะแนน'!$C65="","",IF('ชื่อ-คะแนน'!$D65="ออก","",IF('ชื่อ-คะแนน'!$D65="ย้าย","",IF('ชื่อ-คะแนน'!$D65="พัก","",IF($AN$6="?",$AN$6,$AN$6)))))</f>
        <v/>
      </c>
      <c r="AO66" s="813"/>
      <c r="AP66" s="810" t="str">
        <f>IF('ชื่อ-คะแนน'!$C65="","",IF('ชื่อ-คะแนน'!$D65="ออก","",IF('ชื่อ-คะแนน'!$D65="ย้าย","",IF('ชื่อ-คะแนน'!$D65="พัก","",IF($AP$6="?",$AP$6,$AP$6)))))</f>
        <v/>
      </c>
      <c r="AQ66" s="811" t="str">
        <f>IF('ชื่อ-คะแนน'!$C65="","",IF('ชื่อ-คะแนน'!$D65="ออก","",IF('ชื่อ-คะแนน'!$D65="ย้าย","",IF('ชื่อ-คะแนน'!$D65="พัก","",IF($AQ$6="?",$AQ$6,$AQ$6)))))</f>
        <v/>
      </c>
      <c r="AR66" s="811" t="str">
        <f>IF('ชื่อ-คะแนน'!$C65="","",IF('ชื่อ-คะแนน'!$D65="ออก","",IF('ชื่อ-คะแนน'!$D65="ย้าย","",IF('ชื่อ-คะแนน'!$D65="พัก","",IF($AR$6="?",$AR$6,$AR$6)))))</f>
        <v/>
      </c>
      <c r="AS66" s="811" t="str">
        <f>IF('ชื่อ-คะแนน'!$C65="","",IF('ชื่อ-คะแนน'!$D65="ออก","",IF('ชื่อ-คะแนน'!$D65="ย้าย","",IF('ชื่อ-คะแนน'!$D65="พัก","",IF($AS$6="?",$AS$6,$AS$6)))))</f>
        <v/>
      </c>
      <c r="AT66" s="812" t="str">
        <f>IF('ชื่อ-คะแนน'!$C65="","",IF('ชื่อ-คะแนน'!$D65="ออก","",IF('ชื่อ-คะแนน'!$D65="ย้าย","",IF('ชื่อ-คะแนน'!$D65="พัก","",IF($AT$6="?",$AT$6,$AT$6)))))</f>
        <v/>
      </c>
      <c r="AU66" s="813"/>
      <c r="AV66" s="810" t="str">
        <f>IF('ชื่อ-คะแนน'!$C65="","",IF('ชื่อ-คะแนน'!$D65="ออก","",IF('ชื่อ-คะแนน'!$D65="ย้าย","",IF('ชื่อ-คะแนน'!$D65="พัก","",IF($AV$6="?",$AV$6,$AV$6)))))</f>
        <v/>
      </c>
      <c r="AW66" s="811" t="str">
        <f>IF('ชื่อ-คะแนน'!$C65="","",IF('ชื่อ-คะแนน'!$D65="ออก","",IF('ชื่อ-คะแนน'!$D65="ย้าย","",IF('ชื่อ-คะแนน'!$D65="พัก","",IF($AW$6="?",$AW$6,$AW$6)))))</f>
        <v/>
      </c>
      <c r="AX66" s="811" t="str">
        <f>IF('ชื่อ-คะแนน'!$C65="","",IF('ชื่อ-คะแนน'!$D65="ออก","",IF('ชื่อ-คะแนน'!$D65="ย้าย","",IF('ชื่อ-คะแนน'!$D65="พัก","",IF($AX$6="?",$AX$6,$AX$6)))))</f>
        <v/>
      </c>
      <c r="AY66" s="811" t="str">
        <f>IF('ชื่อ-คะแนน'!$C65="","",IF('ชื่อ-คะแนน'!$D65="ออก","",IF('ชื่อ-คะแนน'!$D65="ย้าย","",IF('ชื่อ-คะแนน'!$D65="พัก","",IF($AY$6="?",$AY$6,$AY$6)))))</f>
        <v/>
      </c>
      <c r="AZ66" s="812" t="str">
        <f>IF('ชื่อ-คะแนน'!$C65="","",IF('ชื่อ-คะแนน'!$D65="ออก","",IF('ชื่อ-คะแนน'!$D65="ย้าย","",IF('ชื่อ-คะแนน'!$D65="พัก","",IF($AZ$6="?",$AZ$6,$AZ$6)))))</f>
        <v/>
      </c>
      <c r="BA66" s="813"/>
      <c r="BB66" s="1422" t="str">
        <f>IF('ชื่อ-คะแนน'!$C65="","",IF('ชื่อ-คะแนน'!$D65="ออก","",IF('ชื่อ-คะแนน'!$D65="ย้าย","",IF('ชื่อ-คะแนน'!$D65="พัก","",IF($BB$6="?",$BB$6,$BB$6)))))</f>
        <v/>
      </c>
      <c r="BC66" s="1423" t="str">
        <f>IF('ชื่อ-คะแนน'!$C65="","",IF('ชื่อ-คะแนน'!$D65="ออก","",IF('ชื่อ-คะแนน'!$D65="ย้าย","",IF('ชื่อ-คะแนน'!$D65="พัก","",IF($BC$6="?",$BC$6,$BC$6)))))</f>
        <v/>
      </c>
      <c r="BD66" s="1423" t="str">
        <f>IF('ชื่อ-คะแนน'!$C65="","",IF('ชื่อ-คะแนน'!$D65="ออก","",IF('ชื่อ-คะแนน'!$D65="ย้าย","",IF('ชื่อ-คะแนน'!$D65="พัก","",IF($BD$6="?",$BD$6,$BD$6)))))</f>
        <v/>
      </c>
      <c r="BE66" s="1423" t="str">
        <f>IF('ชื่อ-คะแนน'!$C65="","",IF('ชื่อ-คะแนน'!$D65="ออก","",IF('ชื่อ-คะแนน'!$D65="ย้าย","",IF('ชื่อ-คะแนน'!$D65="พัก","",IF($BE$6="?",$BE$6,$BE$6)))))</f>
        <v/>
      </c>
      <c r="BF66" s="1424" t="str">
        <f>IF('ชื่อ-คะแนน'!$C65="","",IF('ชื่อ-คะแนน'!$D65="ออก","",IF('ชื่อ-คะแนน'!$D65="ย้าย","",IF('ชื่อ-คะแนน'!$D65="พัก","",IF($BF$6="?",$BF$6,$BF$6)))))</f>
        <v/>
      </c>
      <c r="BG66" s="813"/>
      <c r="BH66" s="814" t="str">
        <f>IF('ชื่อ-คะแนน'!$C65="","",IF('ชื่อ-คะแนน'!$D65="ออก","",IF('ชื่อ-คะแนน'!$D65="ย้าย","",IF('ชื่อ-คะแนน'!$D65="พัก","",IF($BH$6="?",$BH$6,$BH$6)))))</f>
        <v/>
      </c>
      <c r="BI66" s="815" t="str">
        <f>IF('ชื่อ-คะแนน'!$C65="","",IF('ชื่อ-คะแนน'!$D65="ออก","",IF('ชื่อ-คะแนน'!$D65="ย้าย","",IF('ชื่อ-คะแนน'!$D65="พัก","",IF($BI$6="?",$BI$6,$BI$6)))))</f>
        <v/>
      </c>
      <c r="BJ66" s="815" t="str">
        <f>IF('ชื่อ-คะแนน'!$C65="","",IF('ชื่อ-คะแนน'!$D65="ออก","",IF('ชื่อ-คะแนน'!$D65="ย้าย","",IF('ชื่อ-คะแนน'!$D65="พัก","",IF($BJ$6="?",$BJ$6,$BJ$6)))))</f>
        <v/>
      </c>
      <c r="BK66" s="815" t="str">
        <f>IF('ชื่อ-คะแนน'!$C65="","",IF('ชื่อ-คะแนน'!$D65="ออก","",IF('ชื่อ-คะแนน'!$D65="ย้าย","",IF('ชื่อ-คะแนน'!$D65="พัก","",IF($BK$6="?",$BK$6,$BK$6)))))</f>
        <v/>
      </c>
      <c r="BL66" s="816" t="str">
        <f>IF('ชื่อ-คะแนน'!$C65="","",IF('ชื่อ-คะแนน'!$D65="ออก","",IF('ชื่อ-คะแนน'!$D65="ย้าย","",IF('ชื่อ-คะแนน'!$D65="พัก","",IF($BL$6="?",$BL$6,$BL$6)))))</f>
        <v/>
      </c>
      <c r="BM66" s="813"/>
      <c r="BN66" s="810" t="str">
        <f>IF('ชื่อ-คะแนน'!$C65="","",IF('ชื่อ-คะแนน'!$D65="ออก","",IF('ชื่อ-คะแนน'!$D65="ย้าย","",IF('ชื่อ-คะแนน'!$D65="พัก","",IF($BN$6="?",$BN$6,$BN$6)))))</f>
        <v/>
      </c>
      <c r="BO66" s="811" t="str">
        <f>IF('ชื่อ-คะแนน'!$C65="","",IF('ชื่อ-คะแนน'!$D65="ออก","",IF('ชื่อ-คะแนน'!$D65="ย้าย","",IF('ชื่อ-คะแนน'!$D65="พัก","",IF($BO$6="?",$BO$6,$BO$6)))))</f>
        <v/>
      </c>
      <c r="BP66" s="811" t="str">
        <f>IF('ชื่อ-คะแนน'!$C65="","",IF('ชื่อ-คะแนน'!$D65="ออก","",IF('ชื่อ-คะแนน'!$D65="ย้าย","",IF('ชื่อ-คะแนน'!$D65="พัก","",IF($BP$6="?",$BP$6,$BP$6)))))</f>
        <v/>
      </c>
      <c r="BQ66" s="811" t="str">
        <f>IF('ชื่อ-คะแนน'!$C65="","",IF('ชื่อ-คะแนน'!$D65="ออก","",IF('ชื่อ-คะแนน'!$D65="ย้าย","",IF('ชื่อ-คะแนน'!$D65="พัก","",IF($BQ$6="?",$BQ$6,$BQ$6)))))</f>
        <v/>
      </c>
      <c r="BR66" s="812" t="str">
        <f>IF('ชื่อ-คะแนน'!$C65="","",IF('ชื่อ-คะแนน'!$D65="ออก","",IF('ชื่อ-คะแนน'!$D65="ย้าย","",IF('ชื่อ-คะแนน'!$D65="พัก","",IF($BR$6="?",$BR$6,$BR$6)))))</f>
        <v/>
      </c>
      <c r="BS66" s="813"/>
      <c r="BT66" s="810" t="str">
        <f>IF('ชื่อ-คะแนน'!$C65="","",IF('ชื่อ-คะแนน'!$D65="ออก","",IF('ชื่อ-คะแนน'!$D65="ย้าย","",IF('ชื่อ-คะแนน'!$D65="พัก","",IF($BT$6="?",$BT$6,$BT$6)))))</f>
        <v/>
      </c>
      <c r="BU66" s="811" t="str">
        <f>IF('ชื่อ-คะแนน'!$C65="","",IF('ชื่อ-คะแนน'!$D65="ออก","",IF('ชื่อ-คะแนน'!$D65="ย้าย","",IF('ชื่อ-คะแนน'!$D65="พัก","",IF($BU$6="?",$BU$6,$BU$6)))))</f>
        <v/>
      </c>
      <c r="BV66" s="811" t="str">
        <f>IF('ชื่อ-คะแนน'!$C65="","",IF('ชื่อ-คะแนน'!$D65="ออก","",IF('ชื่อ-คะแนน'!$D65="ย้าย","",IF('ชื่อ-คะแนน'!$D65="พัก","",IF($BV$6="?",$BV$6,$BV$6)))))</f>
        <v/>
      </c>
      <c r="BW66" s="811" t="str">
        <f>IF('ชื่อ-คะแนน'!$C65="","",IF('ชื่อ-คะแนน'!$D65="ออก","",IF('ชื่อ-คะแนน'!$D65="ย้าย","",IF('ชื่อ-คะแนน'!$D65="พัก","",IF($BW$6="?",$BW$6,$BW$6)))))</f>
        <v/>
      </c>
      <c r="BX66" s="812" t="str">
        <f>IF('ชื่อ-คะแนน'!$C65="","",IF('ชื่อ-คะแนน'!$D65="ออก","",IF('ชื่อ-คะแนน'!$D65="ย้าย","",IF('ชื่อ-คะแนน'!$D65="พัก","",IF($BX$6="?",$BX$6,$BX$6)))))</f>
        <v/>
      </c>
      <c r="BY66" s="813"/>
      <c r="BZ66" s="810" t="str">
        <f>IF('ชื่อ-คะแนน'!$C65="","",IF('ชื่อ-คะแนน'!$D65="ออก","",IF('ชื่อ-คะแนน'!$D65="ย้าย","",IF('ชื่อ-คะแนน'!$D65="พัก","",IF($BZ$6="?",$BZ$6,$BZ$6)))))</f>
        <v/>
      </c>
      <c r="CA66" s="811" t="str">
        <f>IF('ชื่อ-คะแนน'!$C65="","",IF('ชื่อ-คะแนน'!$D65="ออก","",IF('ชื่อ-คะแนน'!$D65="ย้าย","",IF('ชื่อ-คะแนน'!$D65="พัก","",IF($CA$6="?",$CA$6,$CA$6)))))</f>
        <v/>
      </c>
      <c r="CB66" s="811" t="str">
        <f>IF('ชื่อ-คะแนน'!$C65="","",IF('ชื่อ-คะแนน'!$D65="ออก","",IF('ชื่อ-คะแนน'!$D65="ย้าย","",IF('ชื่อ-คะแนน'!$D65="พัก","",IF($CB$6="?",$CB$6,$CB$6)))))</f>
        <v/>
      </c>
      <c r="CC66" s="811" t="str">
        <f>IF('ชื่อ-คะแนน'!$C65="","",IF('ชื่อ-คะแนน'!$D65="ออก","",IF('ชื่อ-คะแนน'!$D65="ย้าย","",IF('ชื่อ-คะแนน'!$D65="พัก","",IF($CC$6="?",$CC$6,$CC$6)))))</f>
        <v/>
      </c>
      <c r="CD66" s="812" t="str">
        <f>IF('ชื่อ-คะแนน'!$C65="","",IF('ชื่อ-คะแนน'!$D65="ออก","",IF('ชื่อ-คะแนน'!$D65="ย้าย","",IF('ชื่อ-คะแนน'!$D65="พัก","",IF($CD$6="?",$CD$6,$CD$6)))))</f>
        <v/>
      </c>
      <c r="CE66" s="813"/>
      <c r="CF66" s="810" t="str">
        <f>IF('ชื่อ-คะแนน'!$C65="","",IF('ชื่อ-คะแนน'!$D65="ออก","",IF('ชื่อ-คะแนน'!$D65="ย้าย","",IF('ชื่อ-คะแนน'!$D65="พัก","",IF($CF$6="?",$CF$6,$CF$6)))))</f>
        <v/>
      </c>
      <c r="CG66" s="811" t="str">
        <f>IF('ชื่อ-คะแนน'!$C65="","",IF('ชื่อ-คะแนน'!$D65="ออก","",IF('ชื่อ-คะแนน'!$D65="ย้าย","",IF('ชื่อ-คะแนน'!$D65="พัก","",IF($CG$6="?",$CG$6,$CG$6)))))</f>
        <v/>
      </c>
      <c r="CH66" s="811" t="str">
        <f>IF('ชื่อ-คะแนน'!$C65="","",IF('ชื่อ-คะแนน'!$D65="ออก","",IF('ชื่อ-คะแนน'!$D65="ย้าย","",IF('ชื่อ-คะแนน'!$D65="พัก","",IF($CH$6="?",$CH$6,$CH$6)))))</f>
        <v/>
      </c>
      <c r="CI66" s="811" t="str">
        <f>IF('ชื่อ-คะแนน'!$C65="","",IF('ชื่อ-คะแนน'!$D65="ออก","",IF('ชื่อ-คะแนน'!$D65="ย้าย","",IF('ชื่อ-คะแนน'!$D65="พัก","",IF($CI$6="?",$CI$6,$CI$6)))))</f>
        <v/>
      </c>
      <c r="CJ66" s="812" t="str">
        <f>IF('ชื่อ-คะแนน'!$C65="","",IF('ชื่อ-คะแนน'!$D65="ออก","",IF('ชื่อ-คะแนน'!$D65="ย้าย","",IF('ชื่อ-คะแนน'!$D65="พัก","",IF($CJ$6="?",$CJ$6,$CJ$6)))))</f>
        <v/>
      </c>
      <c r="CK66" s="813"/>
      <c r="CL66" s="810" t="str">
        <f>IF('ชื่อ-คะแนน'!$C65="","",IF('ชื่อ-คะแนน'!$D65="ออก","",IF('ชื่อ-คะแนน'!$D65="ย้าย","",IF('ชื่อ-คะแนน'!$D65="พัก","",IF($CL$6="?",$CL$6,$CL$6)))))</f>
        <v/>
      </c>
      <c r="CM66" s="811" t="str">
        <f>IF('ชื่อ-คะแนน'!$C65="","",IF('ชื่อ-คะแนน'!$D65="ออก","",IF('ชื่อ-คะแนน'!$D65="ย้าย","",IF('ชื่อ-คะแนน'!$D65="พัก","",IF($CM$6="?",$CM$6,$CM$6)))))</f>
        <v/>
      </c>
      <c r="CN66" s="811" t="str">
        <f>IF('ชื่อ-คะแนน'!$C65="","",IF('ชื่อ-คะแนน'!$D65="ออก","",IF('ชื่อ-คะแนน'!$D65="ย้าย","",IF('ชื่อ-คะแนน'!$D65="พัก","",IF($CN$6="?",$CN$6,$CN$6)))))</f>
        <v/>
      </c>
      <c r="CO66" s="811" t="str">
        <f>IF('ชื่อ-คะแนน'!$C65="","",IF('ชื่อ-คะแนน'!$D65="ออก","",IF('ชื่อ-คะแนน'!$D65="ย้าย","",IF('ชื่อ-คะแนน'!$D65="พัก","",IF($CO$6="?",$CO$6,$CO$6)))))</f>
        <v/>
      </c>
      <c r="CP66" s="812" t="str">
        <f>IF('ชื่อ-คะแนน'!$C65="","",IF('ชื่อ-คะแนน'!$D65="ออก","",IF('ชื่อ-คะแนน'!$D65="ย้าย","",IF('ชื่อ-คะแนน'!$D65="พัก","",IF($CP$6="?",$CP$6,$CP$6)))))</f>
        <v/>
      </c>
      <c r="CQ66" s="813"/>
      <c r="CR66" s="810" t="str">
        <f>IF('ชื่อ-คะแนน'!$C65="","",IF('ชื่อ-คะแนน'!$D65="ออก","",IF('ชื่อ-คะแนน'!$D65="ย้าย","",IF('ชื่อ-คะแนน'!$D65="พัก","",IF($CR$6="?",$CR$6,$CR$6)))))</f>
        <v/>
      </c>
      <c r="CS66" s="811" t="str">
        <f>IF('ชื่อ-คะแนน'!$C65="","",IF('ชื่อ-คะแนน'!$D65="ออก","",IF('ชื่อ-คะแนน'!$D65="ย้าย","",IF('ชื่อ-คะแนน'!$D65="พัก","",IF($CS$6="?",$CS$6,$CS$6)))))</f>
        <v/>
      </c>
      <c r="CT66" s="811" t="str">
        <f>IF('ชื่อ-คะแนน'!$C65="","",IF('ชื่อ-คะแนน'!$D65="ออก","",IF('ชื่อ-คะแนน'!$D65="ย้าย","",IF('ชื่อ-คะแนน'!$D65="พัก","",IF($CT$6="?",$CT$6,$CT$6)))))</f>
        <v/>
      </c>
      <c r="CU66" s="811" t="str">
        <f>IF('ชื่อ-คะแนน'!$C65="","",IF('ชื่อ-คะแนน'!$D65="ออก","",IF('ชื่อ-คะแนน'!$D65="ย้าย","",IF('ชื่อ-คะแนน'!$D65="พัก","",IF($CU$6="?",$CU$6,$CU$6)))))</f>
        <v/>
      </c>
      <c r="CV66" s="812" t="str">
        <f>IF('ชื่อ-คะแนน'!$C65="","",IF('ชื่อ-คะแนน'!$D65="ออก","",IF('ชื่อ-คะแนน'!$D65="ย้าย","",IF('ชื่อ-คะแนน'!$D65="พัก","",IF($CV$6="?",$CV$6,$CV$6)))))</f>
        <v/>
      </c>
      <c r="CW66" s="813"/>
      <c r="CX66" s="810" t="str">
        <f>IF('ชื่อ-คะแนน'!$C65="","",IF('ชื่อ-คะแนน'!$D65="ออก","",IF('ชื่อ-คะแนน'!$D65="ย้าย","",IF('ชื่อ-คะแนน'!$D65="พัก","",IF($CX$6="?",$CX$6,$CX$6)))))</f>
        <v/>
      </c>
      <c r="CY66" s="811" t="str">
        <f>IF('ชื่อ-คะแนน'!$C65="","",IF('ชื่อ-คะแนน'!$D65="ออก","",IF('ชื่อ-คะแนน'!$D65="ย้าย","",IF('ชื่อ-คะแนน'!$D65="พัก","",IF($CY$6="?",$CY$6,$CY$6)))))</f>
        <v/>
      </c>
      <c r="CZ66" s="811" t="str">
        <f>IF('ชื่อ-คะแนน'!$C65="","",IF('ชื่อ-คะแนน'!$D65="ออก","",IF('ชื่อ-คะแนน'!$D65="ย้าย","",IF('ชื่อ-คะแนน'!$D65="พัก","",IF($CZ$6="?",$CZ$6,$CZ$6)))))</f>
        <v/>
      </c>
      <c r="DA66" s="811" t="str">
        <f>IF('ชื่อ-คะแนน'!$C65="","",IF('ชื่อ-คะแนน'!$D65="ออก","",IF('ชื่อ-คะแนน'!$D65="ย้าย","",IF('ชื่อ-คะแนน'!$D65="พัก","",IF($DA$6="?",$DA$6,$DA$6)))))</f>
        <v/>
      </c>
      <c r="DB66" s="812" t="str">
        <f>IF('ชื่อ-คะแนน'!$C65="","",IF('ชื่อ-คะแนน'!$D65="ออก","",IF('ชื่อ-คะแนน'!$D65="ย้าย","",IF('ชื่อ-คะแนน'!$D65="พัก","",IF($DB$6="?",$DB$6,$DB$6)))))</f>
        <v/>
      </c>
      <c r="DC66" s="813"/>
      <c r="DD66" s="1422" t="str">
        <f>IF('ชื่อ-คะแนน'!$C65="","",IF('ชื่อ-คะแนน'!$D65="ออก","",IF('ชื่อ-คะแนน'!$D65="ย้าย","",IF('ชื่อ-คะแนน'!$D65="พัก","",IF($DD$6="?",$DD$6,$DD$6)))))</f>
        <v/>
      </c>
      <c r="DE66" s="1423" t="str">
        <f>IF('ชื่อ-คะแนน'!$C65="","",IF('ชื่อ-คะแนน'!$D65="ออก","",IF('ชื่อ-คะแนน'!$D65="ย้าย","",IF('ชื่อ-คะแนน'!$D65="พัก","",IF($DE$6="?",$DE$6,$DE$6)))))</f>
        <v/>
      </c>
      <c r="DF66" s="1423" t="str">
        <f>IF('ชื่อ-คะแนน'!$C65="","",IF('ชื่อ-คะแนน'!$D65="ออก","",IF('ชื่อ-คะแนน'!$D65="ย้าย","",IF('ชื่อ-คะแนน'!$D65="พัก","",IF($DF$6="?",$DF$6,$DF$6)))))</f>
        <v/>
      </c>
      <c r="DG66" s="1423" t="str">
        <f>IF('ชื่อ-คะแนน'!$C65="","",IF('ชื่อ-คะแนน'!$D65="ออก","",IF('ชื่อ-คะแนน'!$D65="ย้าย","",IF('ชื่อ-คะแนน'!$D65="พัก","",IF($DG$6="?",$DG$6,$DG$6)))))</f>
        <v/>
      </c>
      <c r="DH66" s="1424" t="str">
        <f>IF('ชื่อ-คะแนน'!$C65="","",IF('ชื่อ-คะแนน'!$D65="ออก","",IF('ชื่อ-คะแนน'!$D65="ย้าย","",IF('ชื่อ-คะแนน'!$D65="พัก","",IF($DH$6="?",$DH$6,$DH$6)))))</f>
        <v/>
      </c>
      <c r="DI66" s="813"/>
      <c r="DJ66" s="810" t="str">
        <f>IF('ชื่อ-คะแนน'!$C65="","",IF('ชื่อ-คะแนน'!$D65="ออก","",IF('ชื่อ-คะแนน'!$D65="ย้าย","",IF('ชื่อ-คะแนน'!$D65="พัก","",IF($DJ$6="?",$DJ$6,$DJ$6)))))</f>
        <v/>
      </c>
      <c r="DK66" s="811" t="str">
        <f>IF('ชื่อ-คะแนน'!$C65="","",IF('ชื่อ-คะแนน'!$D65="ออก","",IF('ชื่อ-คะแนน'!$D65="ย้าย","",IF('ชื่อ-คะแนน'!$D65="พัก","",IF($DK$6="?",$DK$6,$DK$6)))))</f>
        <v/>
      </c>
      <c r="DL66" s="811" t="str">
        <f>IF('ชื่อ-คะแนน'!$C65="","",IF('ชื่อ-คะแนน'!$D65="ออก","",IF('ชื่อ-คะแนน'!$D65="ย้าย","",IF('ชื่อ-คะแนน'!$D65="พัก","",IF($DL$6="?",$DL$6,$DL$6)))))</f>
        <v/>
      </c>
      <c r="DM66" s="811" t="str">
        <f>IF('ชื่อ-คะแนน'!$C65="","",IF('ชื่อ-คะแนน'!$D65="ออก","",IF('ชื่อ-คะแนน'!$D65="ย้าย","",IF('ชื่อ-คะแนน'!$D65="พัก","",IF($DM$6="?",$DM$6,$DM$6)))))</f>
        <v/>
      </c>
      <c r="DN66" s="812" t="str">
        <f>IF('ชื่อ-คะแนน'!$C65="","",IF('ชื่อ-คะแนน'!$D65="ออก","",IF('ชื่อ-คะแนน'!$D65="ย้าย","",IF('ชื่อ-คะแนน'!$D65="พัก","",IF($DN$6="?",$DN$6,$DN$6)))))</f>
        <v/>
      </c>
      <c r="DO66" s="813"/>
      <c r="DP66" s="814" t="str">
        <f>IF('ชื่อ-คะแนน'!$C65="","",IF('ชื่อ-คะแนน'!$D65="ออก","",IF('ชื่อ-คะแนน'!$D65="ย้าย","",IF('ชื่อ-คะแนน'!$D65="พัก","",IF($DP$6="?",$DP$6,$DP$6)))))</f>
        <v/>
      </c>
      <c r="DQ66" s="815" t="str">
        <f>IF('ชื่อ-คะแนน'!$C65="","",IF('ชื่อ-คะแนน'!$D65="ออก","",IF('ชื่อ-คะแนน'!$D65="ย้าย","",IF('ชื่อ-คะแนน'!$D65="พัก","",IF($DQ$6="?",$DQ$6,$DQ$6)))))</f>
        <v/>
      </c>
      <c r="DR66" s="815" t="str">
        <f>IF('ชื่อ-คะแนน'!$C65="","",IF('ชื่อ-คะแนน'!$D65="ออก","",IF('ชื่อ-คะแนน'!$D65="ย้าย","",IF('ชื่อ-คะแนน'!$D65="พัก","",IF($DR$6="?",$DR$6,$DR$6)))))</f>
        <v/>
      </c>
      <c r="DS66" s="815" t="str">
        <f>IF('ชื่อ-คะแนน'!$C65="","",IF('ชื่อ-คะแนน'!$D65="ออก","",IF('ชื่อ-คะแนน'!$D65="ย้าย","",IF('ชื่อ-คะแนน'!$D65="พัก","",IF($DS$6="?",$DS$6,$DS$6)))))</f>
        <v/>
      </c>
      <c r="DT66" s="816" t="str">
        <f>IF('ชื่อ-คะแนน'!$C65="","",IF('ชื่อ-คะแนน'!$D65="ออก","",IF('ชื่อ-คะแนน'!$D65="ย้าย","",IF('ชื่อ-คะแนน'!$D65="พัก","",IF($DT$6="?",$DT$6,$DT$6)))))</f>
        <v/>
      </c>
      <c r="DU66" s="813"/>
      <c r="DV66" s="810" t="str">
        <f>IF('ชื่อ-คะแนน'!$C65="","",IF('ชื่อ-คะแนน'!$D65="ออก","",IF('ชื่อ-คะแนน'!$D65="ย้าย","",IF('ชื่อ-คะแนน'!$D65="พัก","",IF($DV$6="?",$DV$6,$DV$6)))))</f>
        <v/>
      </c>
      <c r="DW66" s="811" t="str">
        <f>IF('ชื่อ-คะแนน'!$C65="","",IF('ชื่อ-คะแนน'!$D65="ออก","",IF('ชื่อ-คะแนน'!$D65="ย้าย","",IF('ชื่อ-คะแนน'!$D65="พัก","",IF($DW$6="?",$DW$6,$DW$6)))))</f>
        <v/>
      </c>
      <c r="DX66" s="811" t="str">
        <f>IF('ชื่อ-คะแนน'!$C65="","",IF('ชื่อ-คะแนน'!$D65="ออก","",IF('ชื่อ-คะแนน'!$D65="ย้าย","",IF('ชื่อ-คะแนน'!$D65="พัก","",IF($DX$6="?",$DX$6,$DX$6)))))</f>
        <v/>
      </c>
      <c r="DY66" s="811" t="str">
        <f>IF('ชื่อ-คะแนน'!$C65="","",IF('ชื่อ-คะแนน'!$D65="ออก","",IF('ชื่อ-คะแนน'!$D65="ย้าย","",IF('ชื่อ-คะแนน'!$D65="พัก","",IF($DY$6="?",$DY$6,$DY$6)))))</f>
        <v/>
      </c>
      <c r="DZ66" s="812" t="str">
        <f>IF('ชื่อ-คะแนน'!$C65="","",IF('ชื่อ-คะแนน'!$D65="ออก","",IF('ชื่อ-คะแนน'!$D65="ย้าย","",IF('ชื่อ-คะแนน'!$D65="พัก","",IF($DZ$6="?",$DZ$6,$DZ$6)))))</f>
        <v/>
      </c>
      <c r="EA66" s="813"/>
      <c r="EB66" s="810" t="str">
        <f>IF('ชื่อ-คะแนน'!$C65="","",IF('ชื่อ-คะแนน'!$D65="ออก","",IF('ชื่อ-คะแนน'!$D65="ย้าย","",IF('ชื่อ-คะแนน'!$D65="พัก","",IF($EB$6="?",$EB$6,$EB$6)))))</f>
        <v/>
      </c>
      <c r="EC66" s="811" t="str">
        <f>IF('ชื่อ-คะแนน'!$C65="","",IF('ชื่อ-คะแนน'!$D65="ออก","",IF('ชื่อ-คะแนน'!$D65="ย้าย","",IF('ชื่อ-คะแนน'!$D65="พัก","",IF($EC$6="?",$EC$6,$EC$6)))))</f>
        <v/>
      </c>
      <c r="ED66" s="811" t="str">
        <f>IF('ชื่อ-คะแนน'!$C65="","",IF('ชื่อ-คะแนน'!$D65="ออก","",IF('ชื่อ-คะแนน'!$D65="ย้าย","",IF('ชื่อ-คะแนน'!$D65="พัก","",IF($ED$6="?",$ED$6,$ED$6)))))</f>
        <v/>
      </c>
      <c r="EE66" s="811" t="str">
        <f>IF('ชื่อ-คะแนน'!$C65="","",IF('ชื่อ-คะแนน'!$D65="ออก","",IF('ชื่อ-คะแนน'!$D65="ย้าย","",IF('ชื่อ-คะแนน'!$D65="พัก","",IF($EE$6="?",$EE$6,$EE$6)))))</f>
        <v/>
      </c>
      <c r="EF66" s="812" t="str">
        <f>IF('ชื่อ-คะแนน'!$C65="","",IF('ชื่อ-คะแนน'!$D65="ออก","",IF('ชื่อ-คะแนน'!$D65="ย้าย","",IF('ชื่อ-คะแนน'!$D65="พัก","",IF($EF$6="?",$EF$6,$EF$6)))))</f>
        <v/>
      </c>
      <c r="EG66" s="817"/>
      <c r="EH66" s="818" t="str">
        <f>IF('ชื่อ-คะแนน'!C65="","",COUNTIF(E66:DZ66,"ป")+COUNTIF(E66:DZ66,"ล")+COUNTIF(E66:DZ66,"ข")+COUNTIF(E66:DZ66,"ร")+COUNTIF(E66:DZ66,"อ")+COUNTIF(E66:DZ66,"ก")+COUNTIF(E66:DZ66,"ฟ")+COUNTIF(E66:DZ66,"ด")+COUNTIF(E66:DZ66,"ย"))&amp;IF('ชื่อ-คะแนน'!C65="","","/")&amp;IF('ชื่อ-คะแนน'!C65="","",SUM($F$6:$DZ$6)-SUM(F66:DZ66))</f>
        <v/>
      </c>
      <c r="EI66" s="819" t="str">
        <f>IF('ชื่อ-คะแนน'!C65="","",COUNTIF(F66:EF66,"/")+SUM(F66:EF66))</f>
        <v/>
      </c>
      <c r="EJ66" s="758"/>
      <c r="EK66" s="778" t="str">
        <f t="shared" si="3"/>
        <v>-</v>
      </c>
      <c r="EL66" s="760" t="e">
        <f t="shared" si="4"/>
        <v>#VALUE!</v>
      </c>
      <c r="EM66" s="806" t="e">
        <f t="shared" si="1"/>
        <v>#VALUE!</v>
      </c>
      <c r="EN66" s="807" t="e">
        <f t="shared" si="5"/>
        <v>#VALUE!</v>
      </c>
    </row>
    <row r="67" spans="1:148" s="831" customFormat="1" ht="18" customHeight="1" thickBot="1" x14ac:dyDescent="0.55000000000000004">
      <c r="A67" s="832"/>
      <c r="B67" s="833"/>
      <c r="C67" s="834" t="s">
        <v>13</v>
      </c>
      <c r="D67" s="835" t="s">
        <v>161</v>
      </c>
      <c r="E67" s="836"/>
      <c r="F67" s="837">
        <f>COUNTIF(F7:F66,"ป")+COUNTIF(F7:F66,"ล")+COUNTIF(F7:F66,"ข")+COUNTIF(F7:F66,"อ")+COUNTIF(F7:F66,"ร")+COUNTIF(F7:F66,"ก")+COUNTIF(F7:F66,"ด")+COUNTIF(F7:F66,"ฟ")+COUNTIF(F7:F66,"ย")</f>
        <v>0</v>
      </c>
      <c r="G67" s="838">
        <f>COUNTIF(G7:G66,"ป")+COUNTIF(G7:G66,"ล")+COUNTIF(G7:G66,"ข")+COUNTIF(G7:G66,"อ")+COUNTIF(G7:G66,"ร")+COUNTIF(G7:G66,"ก")+COUNTIF(G7:G66,"ด")+COUNTIF(G7:G66,"ฟ")+COUNTIF(G7:G66,"ย")</f>
        <v>0</v>
      </c>
      <c r="H67" s="838">
        <f>COUNTIF(H7:H66,"ป")+COUNTIF(H7:H66,"ล")+COUNTIF(H7:H66,"ข")+COUNTIF(H7:H66,"อ")+COUNTIF(H7:H66,"ร")+COUNTIF(H7:H66,"ก")+COUNTIF(H7:H66,"ด")+COUNTIF(H7:H66,"ฟ")+COUNTIF(H7:H66,"ย")</f>
        <v>0</v>
      </c>
      <c r="I67" s="838">
        <f>COUNTIF(I7:I66,"ป")+COUNTIF(I7:I66,"ล")+COUNTIF(I7:I66,"ข")+COUNTIF(I7:I66,"อ")+COUNTIF(I7:I66,"ร")+COUNTIF(I7:I66,"ก")+COUNTIF(I7:I66,"ด")+COUNTIF(I7:I66,"ฟ")+COUNTIF(I7:I66,"ย")</f>
        <v>0</v>
      </c>
      <c r="J67" s="839">
        <f>COUNTIF(J7:J66,"ป")+COUNTIF(J7:J66,"ล")+COUNTIF(J7:J66,"ข")+COUNTIF(J7:J66,"อ")+COUNTIF(J7:J66,"ร")+COUNTIF(J7:J66,"ก")+COUNTIF(J7:J66,"ด")+COUNTIF(J7:J66,"ฟ")+COUNTIF(J7:J66,"ย")</f>
        <v>0</v>
      </c>
      <c r="K67" s="840"/>
      <c r="L67" s="837">
        <f>COUNTIF(L7:L66,"ป")+COUNTIF(L7:L66,"ล")+COUNTIF(L7:L66,"ข")+COUNTIF(L7:L66,"อ")+COUNTIF(L7:L66,"ร")+COUNTIF(L7:L66,"ก")+COUNTIF(L7:L66,"ด")+COUNTIF(L7:L66,"ฟ")+COUNTIF(L7:L66,"ย")</f>
        <v>0</v>
      </c>
      <c r="M67" s="838">
        <f>COUNTIF(M7:M66,"ป")+COUNTIF(M7:M66,"ล")+COUNTIF(M7:M66,"ข")+COUNTIF(M7:M66,"อ")+COUNTIF(M7:M66,"ร")+COUNTIF(M7:M66,"ก")+COUNTIF(M7:M66,"ด")+COUNTIF(M7:M66,"ฟ")+COUNTIF(M7:M66,"ย")</f>
        <v>0</v>
      </c>
      <c r="N67" s="838">
        <f>COUNTIF(N7:N66,"ป")+COUNTIF(N7:N66,"ล")+COUNTIF(N7:N66,"ข")+COUNTIF(N7:N66,"อ")+COUNTIF(N7:N66,"ร")+COUNTIF(N7:N66,"ก")+COUNTIF(N7:N66,"ด")+COUNTIF(N7:N66,"ฟ")+COUNTIF(N7:N66,"ย")</f>
        <v>0</v>
      </c>
      <c r="O67" s="838">
        <f>COUNTIF(O7:O66,"ป")+COUNTIF(O7:O66,"ล")+COUNTIF(O7:O66,"ข")+COUNTIF(O7:O66,"อ")+COUNTIF(O7:O66,"ร")+COUNTIF(O7:O66,"ก")+COUNTIF(O7:O66,"ด")+COUNTIF(O7:O66,"ฟ")+COUNTIF(O7:O66,"ย")</f>
        <v>0</v>
      </c>
      <c r="P67" s="839">
        <f>COUNTIF(P7:P66,"ป")+COUNTIF(P7:P66,"ล")+COUNTIF(P7:P66,"ข")+COUNTIF(P7:P66,"อ")+COUNTIF(P7:P66,"ร")+COUNTIF(P7:P66,"ก")+COUNTIF(P7:P66,"ด")+COUNTIF(P7:P66,"ฟ")+COUNTIF(P7:P66,"ย")</f>
        <v>0</v>
      </c>
      <c r="Q67" s="840"/>
      <c r="R67" s="837">
        <f>COUNTIF(R7:R66,"ป")+COUNTIF(R7:R66,"ล")+COUNTIF(R7:R66,"ข")+COUNTIF(R7:R66,"อ")+COUNTIF(R7:R66,"ร")+COUNTIF(R7:R66,"ก")+COUNTIF(R7:R66,"ด")+COUNTIF(R7:R66,"ฟ")+COUNTIF(R7:R66,"ย")</f>
        <v>0</v>
      </c>
      <c r="S67" s="838">
        <f>COUNTIF(S7:S66,"ป")+COUNTIF(S7:S66,"ล")+COUNTIF(S7:S66,"ข")+COUNTIF(S7:S66,"อ")+COUNTIF(S7:S66,"ร")+COUNTIF(S7:S66,"ก")+COUNTIF(S7:S66,"ด")+COUNTIF(S7:S66,"ฟ")+COUNTIF(S7:S66,"ย")</f>
        <v>0</v>
      </c>
      <c r="T67" s="838">
        <f>COUNTIF(T7:T66,"ป")+COUNTIF(T7:T66,"ล")+COUNTIF(T7:T66,"ข")+COUNTIF(T7:T66,"อ")+COUNTIF(T7:T66,"ร")+COUNTIF(T7:T66,"ก")+COUNTIF(T7:T66,"ด")+COUNTIF(T7:T66,"ฟ")+COUNTIF(T7:T66,"ย")</f>
        <v>0</v>
      </c>
      <c r="U67" s="838">
        <f>COUNTIF(U7:U66,"ป")+COUNTIF(U7:U66,"ล")+COUNTIF(U7:U66,"ข")+COUNTIF(U7:U66,"อ")+COUNTIF(U7:U66,"ร")+COUNTIF(U7:U66,"ก")+COUNTIF(U7:U66,"ด")+COUNTIF(U7:U66,"ฟ")+COUNTIF(U7:U66,"ย")</f>
        <v>0</v>
      </c>
      <c r="V67" s="839">
        <f>COUNTIF(V7:V66,"ป")+COUNTIF(V7:V66,"ล")+COUNTIF(V7:V66,"ข")+COUNTIF(V7:V66,"อ")+COUNTIF(V7:V66,"ร")+COUNTIF(V7:V66,"ก")+COUNTIF(V7:V66,"ด")+COUNTIF(V7:V66,"ฟ")+COUNTIF(V7:V66,"ย")</f>
        <v>0</v>
      </c>
      <c r="W67" s="840"/>
      <c r="X67" s="837">
        <f>COUNTIF(X7:X66,"ป")+COUNTIF(X7:X66,"ล")+COUNTIF(X7:X66,"ข")+COUNTIF(X7:X66,"อ")+COUNTIF(X7:X66,"ร")+COUNTIF(X7:X66,"ก")+COUNTIF(X7:X66,"ด")+COUNTIF(X7:X66,"ฟ")+COUNTIF(X7:X66,"ย")</f>
        <v>0</v>
      </c>
      <c r="Y67" s="838">
        <f>COUNTIF(Y7:Y66,"ป")+COUNTIF(Y7:Y66,"ล")+COUNTIF(Y7:Y66,"ข")+COUNTIF(Y7:Y66,"อ")+COUNTIF(Y7:Y66,"ร")+COUNTIF(Y7:Y66,"ก")+COUNTIF(Y7:Y66,"ด")+COUNTIF(Y7:Y66,"ฟ")+COUNTIF(Y7:Y66,"ย")</f>
        <v>0</v>
      </c>
      <c r="Z67" s="838">
        <f>COUNTIF(Z7:Z66,"ป")+COUNTIF(Z7:Z66,"ล")+COUNTIF(Z7:Z66,"ข")+COUNTIF(Z7:Z66,"อ")+COUNTIF(Z7:Z66,"ร")+COUNTIF(Z7:Z66,"ก")+COUNTIF(Z7:Z66,"ด")+COUNTIF(Z7:Z66,"ฟ")+COUNTIF(Z7:Z66,"ย")</f>
        <v>0</v>
      </c>
      <c r="AA67" s="838">
        <f>COUNTIF(AA7:AA66,"ป")+COUNTIF(AA7:AA66,"ล")+COUNTIF(AA7:AA66,"ข")+COUNTIF(AA7:AA66,"อ")+COUNTIF(AA7:AA66,"ร")+COUNTIF(AA7:AA66,"ก")+COUNTIF(AA7:AA66,"ด")+COUNTIF(AA7:AA66,"ฟ")+COUNTIF(AA7:AA66,"ย")</f>
        <v>0</v>
      </c>
      <c r="AB67" s="839">
        <f>COUNTIF(AB7:AB66,"ป")+COUNTIF(AB7:AB66,"ล")+COUNTIF(AB7:AB66,"ข")+COUNTIF(AB7:AB66,"อ")+COUNTIF(AB7:AB66,"ร")+COUNTIF(AB7:AB66,"ก")+COUNTIF(AB7:AB66,"ด")+COUNTIF(AB7:AB66,"ฟ")+COUNTIF(AB7:AB66,"ย")</f>
        <v>0</v>
      </c>
      <c r="AC67" s="840"/>
      <c r="AD67" s="837">
        <f>COUNTIF(AD7:AD66,"ป")+COUNTIF(AD7:AD66,"ล")+COUNTIF(AD7:AD66,"ข")+COUNTIF(AD7:AD66,"อ")+COUNTIF(AD7:AD66,"ร")+COUNTIF(AD7:AD66,"ก")+COUNTIF(AD7:AD66,"ด")+COUNTIF(AD7:AD66,"ฟ")+COUNTIF(AD7:AD66,"ย")</f>
        <v>0</v>
      </c>
      <c r="AE67" s="838">
        <f>COUNTIF(AE7:AE66,"ป")+COUNTIF(AE7:AE66,"ล")+COUNTIF(AE7:AE66,"ข")+COUNTIF(AE7:AE66,"อ")+COUNTIF(AE7:AE66,"ร")+COUNTIF(AE7:AE66,"ก")+COUNTIF(AE7:AE66,"ด")+COUNTIF(AE7:AE66,"ฟ")+COUNTIF(AE7:AE66,"ย")</f>
        <v>0</v>
      </c>
      <c r="AF67" s="838">
        <f>COUNTIF(AF7:AF66,"ป")+COUNTIF(AF7:AF66,"ล")+COUNTIF(AF7:AF66,"ข")+COUNTIF(AF7:AF66,"อ")+COUNTIF(AF7:AF66,"ร")+COUNTIF(AF7:AF66,"ก")+COUNTIF(AF7:AF66,"ด")+COUNTIF(AF7:AF66,"ฟ")+COUNTIF(AF7:AF66,"ย")</f>
        <v>0</v>
      </c>
      <c r="AG67" s="838">
        <f>COUNTIF(AG7:AG66,"ป")+COUNTIF(AG7:AG66,"ล")+COUNTIF(AG7:AG66,"ข")+COUNTIF(AG7:AG66,"อ")+COUNTIF(AG7:AG66,"ร")+COUNTIF(AG7:AG66,"ก")+COUNTIF(AG7:AG66,"ด")+COUNTIF(AG7:AG66,"ฟ")+COUNTIF(AG7:AG66,"ย")</f>
        <v>0</v>
      </c>
      <c r="AH67" s="839">
        <f>COUNTIF(AH7:AH66,"ป")+COUNTIF(AH7:AH66,"ล")+COUNTIF(AH7:AH66,"ข")+COUNTIF(AH7:AH66,"อ")+COUNTIF(AH7:AH66,"ร")+COUNTIF(AH7:AH66,"ก")+COUNTIF(AH7:AH66,"ด")+COUNTIF(AH7:AH66,"ฟ")+COUNTIF(AH7:AH66,"ย")</f>
        <v>0</v>
      </c>
      <c r="AI67" s="840"/>
      <c r="AJ67" s="837">
        <f>COUNTIF(AJ7:AJ66,"ป")+COUNTIF(AJ7:AJ66,"ล")+COUNTIF(AJ7:AJ66,"ข")+COUNTIF(AJ7:AJ66,"อ")+COUNTIF(AJ7:AJ66,"ร")+COUNTIF(AJ7:AJ66,"ก")+COUNTIF(AJ7:AJ66,"ด")+COUNTIF(AJ7:AJ66,"ฟ")+COUNTIF(AJ7:AJ66,"ย")</f>
        <v>0</v>
      </c>
      <c r="AK67" s="838">
        <f>COUNTIF(AK7:AK66,"ป")+COUNTIF(AK7:AK66,"ล")+COUNTIF(AK7:AK66,"ข")+COUNTIF(AK7:AK66,"อ")+COUNTIF(AK7:AK66,"ร")+COUNTIF(AK7:AK66,"ก")+COUNTIF(AK7:AK66,"ด")+COUNTIF(AK7:AK66,"ฟ")+COUNTIF(AK7:AK66,"ย")</f>
        <v>0</v>
      </c>
      <c r="AL67" s="838">
        <f>COUNTIF(AL7:AL66,"ป")+COUNTIF(AL7:AL66,"ล")+COUNTIF(AL7:AL66,"ข")+COUNTIF(AL7:AL66,"อ")+COUNTIF(AL7:AL66,"ร")+COUNTIF(AL7:AL66,"ก")+COUNTIF(AL7:AL66,"ด")+COUNTIF(AL7:AL66,"ฟ")+COUNTIF(AL7:AL66,"ย")</f>
        <v>0</v>
      </c>
      <c r="AM67" s="838">
        <f>COUNTIF(AM7:AM66,"ป")+COUNTIF(AM7:AM66,"ล")+COUNTIF(AM7:AM66,"ข")+COUNTIF(AM7:AM66,"อ")+COUNTIF(AM7:AM66,"ร")+COUNTIF(AM7:AM66,"ก")+COUNTIF(AM7:AM66,"ด")+COUNTIF(AM7:AM66,"ฟ")+COUNTIF(AM7:AM66,"ย")</f>
        <v>0</v>
      </c>
      <c r="AN67" s="839">
        <f>COUNTIF(AN7:AN66,"ป")+COUNTIF(AN7:AN66,"ล")+COUNTIF(AN7:AN66,"ข")+COUNTIF(AN7:AN66,"อ")+COUNTIF(AN7:AN66,"ร")+COUNTIF(AN7:AN66,"ก")+COUNTIF(AN7:AN66,"ด")+COUNTIF(AN7:AN66,"ฟ")+COUNTIF(AN7:AN66,"ย")</f>
        <v>0</v>
      </c>
      <c r="AO67" s="840"/>
      <c r="AP67" s="837">
        <f>COUNTIF(AP7:AP66,"ป")+COUNTIF(AP7:AP66,"ล")+COUNTIF(AP7:AP66,"ข")+COUNTIF(AP7:AP66,"อ")+COUNTIF(AP7:AP66,"ร")+COUNTIF(AP7:AP66,"ก")+COUNTIF(AP7:AP66,"ด")+COUNTIF(AP7:AP66,"ฟ")+COUNTIF(AP7:AP66,"ย")</f>
        <v>0</v>
      </c>
      <c r="AQ67" s="838">
        <f>COUNTIF(AQ7:AQ66,"ป")+COUNTIF(AQ7:AQ66,"ล")+COUNTIF(AQ7:AQ66,"ข")+COUNTIF(AQ7:AQ66,"อ")+COUNTIF(AQ7:AQ66,"ร")+COUNTIF(AQ7:AQ66,"ก")+COUNTIF(AQ7:AQ66,"ด")+COUNTIF(AQ7:AQ66,"ฟ")+COUNTIF(AQ7:AQ66,"ย")</f>
        <v>0</v>
      </c>
      <c r="AR67" s="838">
        <f>COUNTIF(AR7:AR66,"ป")+COUNTIF(AR7:AR66,"ล")+COUNTIF(AR7:AR66,"ข")+COUNTIF(AR7:AR66,"อ")+COUNTIF(AR7:AR66,"ร")+COUNTIF(AR7:AR66,"ก")+COUNTIF(AR7:AR66,"ด")+COUNTIF(AR7:AR66,"ฟ")+COUNTIF(AR7:AR66,"ย")</f>
        <v>0</v>
      </c>
      <c r="AS67" s="838">
        <f>COUNTIF(AS7:AS66,"ป")+COUNTIF(AS7:AS66,"ล")+COUNTIF(AS7:AS66,"ข")+COUNTIF(AS7:AS66,"อ")+COUNTIF(AS7:AS66,"ร")+COUNTIF(AS7:AS66,"ก")+COUNTIF(AS7:AS66,"ด")+COUNTIF(AS7:AS66,"ฟ")+COUNTIF(AS7:AS66,"ย")</f>
        <v>0</v>
      </c>
      <c r="AT67" s="839">
        <f>COUNTIF(AT7:AT66,"ป")+COUNTIF(AT7:AT66,"ล")+COUNTIF(AT7:AT66,"ข")+COUNTIF(AT7:AT66,"อ")+COUNTIF(AT7:AT66,"ร")+COUNTIF(AT7:AT66,"ก")+COUNTIF(AT7:AT66,"ด")+COUNTIF(AT7:AT66,"ฟ")+COUNTIF(AT7:AT66,"ย")</f>
        <v>0</v>
      </c>
      <c r="AU67" s="840"/>
      <c r="AV67" s="837">
        <f>COUNTIF(AV7:AV66,"ป")+COUNTIF(AV7:AV66,"ล")+COUNTIF(AV7:AV66,"ข")+COUNTIF(AV7:AV66,"อ")+COUNTIF(AV7:AV66,"ร")+COUNTIF(AV7:AV66,"ก")+COUNTIF(AV7:AV66,"ด")+COUNTIF(AV7:AV66,"ฟ")+COUNTIF(AV7:AV66,"ย")</f>
        <v>0</v>
      </c>
      <c r="AW67" s="838">
        <f>COUNTIF(AW7:AW66,"ป")+COUNTIF(AW7:AW66,"ล")+COUNTIF(AW7:AW66,"ข")+COUNTIF(AW7:AW66,"อ")+COUNTIF(AW7:AW66,"ร")+COUNTIF(AW7:AW66,"ก")+COUNTIF(AW7:AW66,"ด")+COUNTIF(AW7:AW66,"ฟ")+COUNTIF(AW7:AW66,"ย")</f>
        <v>0</v>
      </c>
      <c r="AX67" s="838">
        <f>COUNTIF(AX7:AX66,"ป")+COUNTIF(AX7:AX66,"ล")+COUNTIF(AX7:AX66,"ข")+COUNTIF(AX7:AX66,"อ")+COUNTIF(AX7:AX66,"ร")+COUNTIF(AX7:AX66,"ก")+COUNTIF(AX7:AX66,"ด")+COUNTIF(AX7:AX66,"ฟ")+COUNTIF(AX7:AX66,"ย")</f>
        <v>0</v>
      </c>
      <c r="AY67" s="838">
        <f>COUNTIF(AY7:AY66,"ป")+COUNTIF(AY7:AY66,"ล")+COUNTIF(AY7:AY66,"ข")+COUNTIF(AY7:AY66,"อ")+COUNTIF(AY7:AY66,"ร")+COUNTIF(AY7:AY66,"ก")+COUNTIF(AY7:AY66,"ด")+COUNTIF(AY7:AY66,"ฟ")+COUNTIF(AY7:AY66,"ย")</f>
        <v>0</v>
      </c>
      <c r="AZ67" s="839">
        <f>COUNTIF(AZ7:AZ66,"ป")+COUNTIF(AZ7:AZ66,"ล")+COUNTIF(AZ7:AZ66,"ข")+COUNTIF(AZ7:AZ66,"อ")+COUNTIF(AZ7:AZ66,"ร")+COUNTIF(AZ7:AZ66,"ก")+COUNTIF(AZ7:AZ66,"ด")+COUNTIF(AZ7:AZ66,"ฟ")+COUNTIF(AZ7:AZ66,"ย")</f>
        <v>0</v>
      </c>
      <c r="BA67" s="840"/>
      <c r="BB67" s="1422">
        <f>COUNTIF(BB7:BB66,"ป")+COUNTIF(BB7:BB66,"ล")+COUNTIF(BB7:BB66,"ข")+COUNTIF(BB7:BB66,"อ")+COUNTIF(BB7:BB66,"ร")+COUNTIF(BB7:BB66,"ก")+COUNTIF(BB7:BB66,"ด")+COUNTIF(BB7:BB66,"ฟ")+COUNTIF(BB7:BB66,"ย")</f>
        <v>0</v>
      </c>
      <c r="BC67" s="1423">
        <f>COUNTIF(BC7:BC66,"ป")+COUNTIF(BC7:BC66,"ล")+COUNTIF(BC7:BC66,"ข")+COUNTIF(BC7:BC66,"อ")+COUNTIF(BC7:BC66,"ร")+COUNTIF(BC7:BC66,"ก")+COUNTIF(BC7:BC66,"ด")+COUNTIF(BC7:BC66,"ฟ")+COUNTIF(BC7:BC66,"ย")</f>
        <v>0</v>
      </c>
      <c r="BD67" s="1423">
        <f>COUNTIF(BD7:BD66,"ป")+COUNTIF(BD7:BD66,"ล")+COUNTIF(BD7:BD66,"ข")+COUNTIF(BD7:BD66,"อ")+COUNTIF(BD7:BD66,"ร")+COUNTIF(BD7:BD66,"ก")+COUNTIF(BD7:BD66,"ด")+COUNTIF(BD7:BD66,"ฟ")+COUNTIF(BD7:BD66,"ย")</f>
        <v>0</v>
      </c>
      <c r="BE67" s="1423">
        <f>COUNTIF(BE7:BE66,"ป")+COUNTIF(BE7:BE66,"ล")+COUNTIF(BE7:BE66,"ข")+COUNTIF(BE7:BE66,"อ")+COUNTIF(BE7:BE66,"ร")+COUNTIF(BE7:BE66,"ก")+COUNTIF(BE7:BE66,"ด")+COUNTIF(BE7:BE66,"ฟ")+COUNTIF(BE7:BE66,"ย")</f>
        <v>0</v>
      </c>
      <c r="BF67" s="1424">
        <f>COUNTIF(BF7:BF66,"ป")+COUNTIF(BF7:BF66,"ล")+COUNTIF(BF7:BF66,"ข")+COUNTIF(BF7:BF66,"อ")+COUNTIF(BF7:BF66,"ร")+COUNTIF(BF7:BF66,"ก")+COUNTIF(BF7:BF66,"ด")+COUNTIF(BF7:BF66,"ฟ")+COUNTIF(BF7:BF66,"ย")</f>
        <v>0</v>
      </c>
      <c r="BG67" s="840"/>
      <c r="BH67" s="814">
        <f>COUNTIF(BH7:BH66,"ป")+COUNTIF(BH7:BH66,"ล")+COUNTIF(BH7:BH66,"ข")+COUNTIF(BH7:BH66,"อ")+COUNTIF(BH7:BH66,"ร")+COUNTIF(BH7:BH66,"ก")+COUNTIF(BH7:BH66,"ด")+COUNTIF(BH7:BH66,"ฟ")+COUNTIF(BH7:BH66,"ย")</f>
        <v>0</v>
      </c>
      <c r="BI67" s="815">
        <f>COUNTIF(BI7:BI66,"ป")+COUNTIF(BI7:BI66,"ล")+COUNTIF(BI7:BI66,"ข")+COUNTIF(BI7:BI66,"อ")+COUNTIF(BI7:BI66,"ร")+COUNTIF(BI7:BI66,"ก")+COUNTIF(BI7:BI66,"ด")+COUNTIF(BI7:BI66,"ฟ")+COUNTIF(BI7:BI66,"ย")</f>
        <v>0</v>
      </c>
      <c r="BJ67" s="815">
        <f>COUNTIF(BJ7:BJ66,"ป")+COUNTIF(BJ7:BJ66,"ล")+COUNTIF(BJ7:BJ66,"ข")+COUNTIF(BJ7:BJ66,"อ")+COUNTIF(BJ7:BJ66,"ร")+COUNTIF(BJ7:BJ66,"ก")+COUNTIF(BJ7:BJ66,"ด")+COUNTIF(BJ7:BJ66,"ฟ")+COUNTIF(BJ7:BJ66,"ย")</f>
        <v>0</v>
      </c>
      <c r="BK67" s="815">
        <f>COUNTIF(BK7:BK66,"ป")+COUNTIF(BK7:BK66,"ล")+COUNTIF(BK7:BK66,"ข")+COUNTIF(BK7:BK66,"อ")+COUNTIF(BK7:BK66,"ร")+COUNTIF(BK7:BK66,"ก")+COUNTIF(BK7:BK66,"ด")+COUNTIF(BK7:BK66,"ฟ")+COUNTIF(BK7:BK66,"ย")</f>
        <v>0</v>
      </c>
      <c r="BL67" s="816">
        <f>COUNTIF(BL7:BL66,"ป")+COUNTIF(BL7:BL66,"ล")+COUNTIF(BL7:BL66,"ข")+COUNTIF(BL7:BL66,"อ")+COUNTIF(BL7:BL66,"ร")+COUNTIF(BL7:BL66,"ก")+COUNTIF(BL7:BL66,"ด")+COUNTIF(BL7:BL66,"ฟ")+COUNTIF(BL7:BL66,"ย")</f>
        <v>0</v>
      </c>
      <c r="BM67" s="840"/>
      <c r="BN67" s="837">
        <f>COUNTIF(BN7:BN66,"ป")+COUNTIF(BN7:BN66,"ล")+COUNTIF(BN7:BN66,"ข")+COUNTIF(BN7:BN66,"อ")+COUNTIF(BN7:BN66,"ร")+COUNTIF(BN7:BN66,"ก")+COUNTIF(BN7:BN66,"ด")+COUNTIF(BN7:BN66,"ฟ")+COUNTIF(BN7:BN66,"ย")</f>
        <v>0</v>
      </c>
      <c r="BO67" s="838">
        <f>COUNTIF(BO7:BO66,"ป")+COUNTIF(BO7:BO66,"ล")+COUNTIF(BO7:BO66,"ข")+COUNTIF(BO7:BO66,"อ")+COUNTIF(BO7:BO66,"ร")+COUNTIF(BO7:BO66,"ก")+COUNTIF(BO7:BO66,"ด")+COUNTIF(BO7:BO66,"ฟ")+COUNTIF(BO7:BO66,"ย")</f>
        <v>0</v>
      </c>
      <c r="BP67" s="838">
        <f>COUNTIF(BP7:BP66,"ป")+COUNTIF(BP7:BP66,"ล")+COUNTIF(BP7:BP66,"ข")+COUNTIF(BP7:BP66,"อ")+COUNTIF(BP7:BP66,"ร")+COUNTIF(BP7:BP66,"ก")+COUNTIF(BP7:BP66,"ด")+COUNTIF(BP7:BP66,"ฟ")+COUNTIF(BP7:BP66,"ย")</f>
        <v>0</v>
      </c>
      <c r="BQ67" s="838">
        <f>COUNTIF(BQ7:BQ66,"ป")+COUNTIF(BQ7:BQ66,"ล")+COUNTIF(BQ7:BQ66,"ข")+COUNTIF(BQ7:BQ66,"อ")+COUNTIF(BQ7:BQ66,"ร")+COUNTIF(BQ7:BQ66,"ก")+COUNTIF(BQ7:BQ66,"ด")+COUNTIF(BQ7:BQ66,"ฟ")+COUNTIF(BQ7:BQ66,"ย")</f>
        <v>0</v>
      </c>
      <c r="BR67" s="839">
        <f>COUNTIF(BR7:BR66,"ป")+COUNTIF(BR7:BR66,"ล")+COUNTIF(BR7:BR66,"ข")+COUNTIF(BR7:BR66,"อ")+COUNTIF(BR7:BR66,"ร")+COUNTIF(BR7:BR66,"ก")+COUNTIF(BR7:BR66,"ด")+COUNTIF(BR7:BR66,"ฟ")+COUNTIF(BR7:BR66,"ย")</f>
        <v>0</v>
      </c>
      <c r="BS67" s="840"/>
      <c r="BT67" s="837">
        <f>COUNTIF(BT7:BT66,"ป")+COUNTIF(BT7:BT66,"ล")+COUNTIF(BT7:BT66,"ข")+COUNTIF(BT7:BT66,"อ")+COUNTIF(BT7:BT66,"ร")+COUNTIF(BT7:BT66,"ก")+COUNTIF(BT7:BT66,"ด")+COUNTIF(BT7:BT66,"ฟ")+COUNTIF(BT7:BT66,"ย")</f>
        <v>0</v>
      </c>
      <c r="BU67" s="838">
        <f>COUNTIF(BU7:BU66,"ป")+COUNTIF(BU7:BU66,"ล")+COUNTIF(BU7:BU66,"ข")+COUNTIF(BU7:BU66,"อ")+COUNTIF(BU7:BU66,"ร")+COUNTIF(BU7:BU66,"ก")+COUNTIF(BU7:BU66,"ด")+COUNTIF(BU7:BU66,"ฟ")+COUNTIF(BU7:BU66,"ย")</f>
        <v>0</v>
      </c>
      <c r="BV67" s="838">
        <f>COUNTIF(BV7:BV66,"ป")+COUNTIF(BV7:BV66,"ล")+COUNTIF(BV7:BV66,"ข")+COUNTIF(BV7:BV66,"อ")+COUNTIF(BV7:BV66,"ร")+COUNTIF(BV7:BV66,"ก")+COUNTIF(BV7:BV66,"ด")+COUNTIF(BV7:BV66,"ฟ")+COUNTIF(BV7:BV66,"ย")</f>
        <v>0</v>
      </c>
      <c r="BW67" s="838">
        <f>COUNTIF(BW7:BW66,"ป")+COUNTIF(BW7:BW66,"ล")+COUNTIF(BW7:BW66,"ข")+COUNTIF(BW7:BW66,"อ")+COUNTIF(BW7:BW66,"ร")+COUNTIF(BW7:BW66,"ก")+COUNTIF(BW7:BW66,"ด")+COUNTIF(BW7:BW66,"ฟ")+COUNTIF(BW7:BW66,"ย")</f>
        <v>0</v>
      </c>
      <c r="BX67" s="839">
        <f>COUNTIF(BX7:BX66,"ป")+COUNTIF(BX7:BX66,"ล")+COUNTIF(BX7:BX66,"ข")+COUNTIF(BX7:BX66,"อ")+COUNTIF(BX7:BX66,"ร")+COUNTIF(BX7:BX66,"ก")+COUNTIF(BX7:BX66,"ด")+COUNTIF(BX7:BX66,"ฟ")+COUNTIF(BX7:BX66,"ย")</f>
        <v>0</v>
      </c>
      <c r="BY67" s="840"/>
      <c r="BZ67" s="837">
        <f>COUNTIF(BZ7:BZ66,"ป")+COUNTIF(BZ7:BZ66,"ล")+COUNTIF(BZ7:BZ66,"ข")+COUNTIF(BZ7:BZ66,"อ")+COUNTIF(BZ7:BZ66,"ร")+COUNTIF(BZ7:BZ66,"ก")+COUNTIF(BZ7:BZ66,"ด")+COUNTIF(BZ7:BZ66,"ฟ")+COUNTIF(BZ7:BZ66,"ย")</f>
        <v>0</v>
      </c>
      <c r="CA67" s="838">
        <f>COUNTIF(CA7:CA66,"ป")+COUNTIF(CA7:CA66,"ล")+COUNTIF(CA7:CA66,"ข")+COUNTIF(CA7:CA66,"อ")+COUNTIF(CA7:CA66,"ร")+COUNTIF(CA7:CA66,"ก")+COUNTIF(CA7:CA66,"ด")+COUNTIF(CA7:CA66,"ฟ")+COUNTIF(CA7:CA66,"ย")</f>
        <v>0</v>
      </c>
      <c r="CB67" s="838">
        <f>COUNTIF(CB7:CB66,"ป")+COUNTIF(CB7:CB66,"ล")+COUNTIF(CB7:CB66,"ข")+COUNTIF(CB7:CB66,"อ")+COUNTIF(CB7:CB66,"ร")+COUNTIF(CB7:CB66,"ก")+COUNTIF(CB7:CB66,"ด")+COUNTIF(CB7:CB66,"ฟ")+COUNTIF(CB7:CB66,"ย")</f>
        <v>0</v>
      </c>
      <c r="CC67" s="838">
        <f>COUNTIF(CC7:CC66,"ป")+COUNTIF(CC7:CC66,"ล")+COUNTIF(CC7:CC66,"ข")+COUNTIF(CC7:CC66,"อ")+COUNTIF(CC7:CC66,"ร")+COUNTIF(CC7:CC66,"ก")+COUNTIF(CC7:CC66,"ด")+COUNTIF(CC7:CC66,"ฟ")+COUNTIF(CC7:CC66,"ย")</f>
        <v>0</v>
      </c>
      <c r="CD67" s="839">
        <f>COUNTIF(CD7:CD66,"ป")+COUNTIF(CD7:CD66,"ล")+COUNTIF(CD7:CD66,"ข")+COUNTIF(CD7:CD66,"อ")+COUNTIF(CD7:CD66,"ร")+COUNTIF(CD7:CD66,"ก")+COUNTIF(CD7:CD66,"ด")+COUNTIF(CD7:CD66,"ฟ")+COUNTIF(CD7:CD66,"ย")</f>
        <v>0</v>
      </c>
      <c r="CE67" s="840"/>
      <c r="CF67" s="837">
        <f>COUNTIF(CF7:CF66,"ป")+COUNTIF(CF7:CF66,"ล")+COUNTIF(CF7:CF66,"ข")+COUNTIF(CF7:CF66,"อ")+COUNTIF(CF7:CF66,"ร")+COUNTIF(CF7:CF66,"ก")+COUNTIF(CF7:CF66,"ด")+COUNTIF(CF7:CF66,"ฟ")+COUNTIF(CF7:CF66,"ย")</f>
        <v>0</v>
      </c>
      <c r="CG67" s="838">
        <f>COUNTIF(CG7:CG66,"ป")+COUNTIF(CG7:CG66,"ล")+COUNTIF(CG7:CG66,"ข")+COUNTIF(CG7:CG66,"อ")+COUNTIF(CG7:CG66,"ร")+COUNTIF(CG7:CG66,"ก")+COUNTIF(CG7:CG66,"ด")+COUNTIF(CG7:CG66,"ฟ")+COUNTIF(CG7:CG66,"ย")</f>
        <v>0</v>
      </c>
      <c r="CH67" s="838">
        <f>COUNTIF(CH7:CH66,"ป")+COUNTIF(CH7:CH66,"ล")+COUNTIF(CH7:CH66,"ข")+COUNTIF(CH7:CH66,"อ")+COUNTIF(CH7:CH66,"ร")+COUNTIF(CH7:CH66,"ก")+COUNTIF(CH7:CH66,"ด")+COUNTIF(CH7:CH66,"ฟ")+COUNTIF(CH7:CH66,"ย")</f>
        <v>0</v>
      </c>
      <c r="CI67" s="838">
        <f>COUNTIF(CI7:CI66,"ป")+COUNTIF(CI7:CI66,"ล")+COUNTIF(CI7:CI66,"ข")+COUNTIF(CI7:CI66,"อ")+COUNTIF(CI7:CI66,"ร")+COUNTIF(CI7:CI66,"ก")+COUNTIF(CI7:CI66,"ด")+COUNTIF(CI7:CI66,"ฟ")+COUNTIF(CI7:CI66,"ย")</f>
        <v>0</v>
      </c>
      <c r="CJ67" s="839">
        <f>COUNTIF(CJ7:CJ66,"ป")+COUNTIF(CJ7:CJ66,"ล")+COUNTIF(CJ7:CJ66,"ข")+COUNTIF(CJ7:CJ66,"อ")+COUNTIF(CJ7:CJ66,"ร")+COUNTIF(CJ7:CJ66,"ก")+COUNTIF(CJ7:CJ66,"ด")+COUNTIF(CJ7:CJ66,"ฟ")+COUNTIF(CJ7:CJ66,"ย")</f>
        <v>0</v>
      </c>
      <c r="CK67" s="840"/>
      <c r="CL67" s="837">
        <f>COUNTIF(CL7:CL66,"ป")+COUNTIF(CL7:CL66,"ล")+COUNTIF(CL7:CL66,"ข")+COUNTIF(CL7:CL66,"อ")+COUNTIF(CL7:CL66,"ร")+COUNTIF(CL7:CL66,"ก")+COUNTIF(CL7:CL66,"ด")+COUNTIF(CL7:CL66,"ฟ")+COUNTIF(CL7:CL66,"ย")</f>
        <v>0</v>
      </c>
      <c r="CM67" s="838">
        <f>COUNTIF(CM7:CM66,"ป")+COUNTIF(CM7:CM66,"ล")+COUNTIF(CM7:CM66,"ข")+COUNTIF(CM7:CM66,"อ")+COUNTIF(CM7:CM66,"ร")+COUNTIF(CM7:CM66,"ก")+COUNTIF(CM7:CM66,"ด")+COUNTIF(CM7:CM66,"ฟ")+COUNTIF(CM7:CM66,"ย")</f>
        <v>0</v>
      </c>
      <c r="CN67" s="838">
        <f>COUNTIF(CN7:CN66,"ป")+COUNTIF(CN7:CN66,"ล")+COUNTIF(CN7:CN66,"ข")+COUNTIF(CN7:CN66,"อ")+COUNTIF(CN7:CN66,"ร")+COUNTIF(CN7:CN66,"ก")+COUNTIF(CN7:CN66,"ด")+COUNTIF(CN7:CN66,"ฟ")+COUNTIF(CN7:CN66,"ย")</f>
        <v>0</v>
      </c>
      <c r="CO67" s="838">
        <f>COUNTIF(CO7:CO66,"ป")+COUNTIF(CO7:CO66,"ล")+COUNTIF(CO7:CO66,"ข")+COUNTIF(CO7:CO66,"อ")+COUNTIF(CO7:CO66,"ร")+COUNTIF(CO7:CO66,"ก")+COUNTIF(CO7:CO66,"ด")+COUNTIF(CO7:CO66,"ฟ")+COUNTIF(CO7:CO66,"ย")</f>
        <v>0</v>
      </c>
      <c r="CP67" s="839">
        <f>COUNTIF(CP7:CP66,"ป")+COUNTIF(CP7:CP66,"ล")+COUNTIF(CP7:CP66,"ข")+COUNTIF(CP7:CP66,"อ")+COUNTIF(CP7:CP66,"ร")+COUNTIF(CP7:CP66,"ก")+COUNTIF(CP7:CP66,"ด")+COUNTIF(CP7:CP66,"ฟ")+COUNTIF(CP7:CP66,"ย")</f>
        <v>0</v>
      </c>
      <c r="CQ67" s="840"/>
      <c r="CR67" s="837">
        <f>COUNTIF(CR7:CR66,"ป")+COUNTIF(CR7:CR66,"ล")+COUNTIF(CR7:CR66,"ข")+COUNTIF(CR7:CR66,"อ")+COUNTIF(CR7:CR66,"ร")+COUNTIF(CR7:CR66,"ก")+COUNTIF(CR7:CR66,"ด")+COUNTIF(CR7:CR66,"ฟ")+COUNTIF(CR7:CR66,"ย")</f>
        <v>0</v>
      </c>
      <c r="CS67" s="838">
        <f>COUNTIF(CS7:CS66,"ป")+COUNTIF(CS7:CS66,"ล")+COUNTIF(CS7:CS66,"ข")+COUNTIF(CS7:CS66,"อ")+COUNTIF(CS7:CS66,"ร")+COUNTIF(CS7:CS66,"ก")+COUNTIF(CS7:CS66,"ด")+COUNTIF(CS7:CS66,"ฟ")+COUNTIF(CS7:CS66,"ย")</f>
        <v>0</v>
      </c>
      <c r="CT67" s="838">
        <f>COUNTIF(CT7:CT66,"ป")+COUNTIF(CT7:CT66,"ล")+COUNTIF(CT7:CT66,"ข")+COUNTIF(CT7:CT66,"อ")+COUNTIF(CT7:CT66,"ร")+COUNTIF(CT7:CT66,"ก")+COUNTIF(CT7:CT66,"ด")+COUNTIF(CT7:CT66,"ฟ")+COUNTIF(CT7:CT66,"ย")</f>
        <v>0</v>
      </c>
      <c r="CU67" s="838">
        <f>COUNTIF(CU7:CU66,"ป")+COUNTIF(CU7:CU66,"ล")+COUNTIF(CU7:CU66,"ข")+COUNTIF(CU7:CU66,"อ")+COUNTIF(CU7:CU66,"ร")+COUNTIF(CU7:CU66,"ก")+COUNTIF(CU7:CU66,"ด")+COUNTIF(CU7:CU66,"ฟ")+COUNTIF(CU7:CU66,"ย")</f>
        <v>0</v>
      </c>
      <c r="CV67" s="839">
        <f>COUNTIF(CV7:CV66,"ป")+COUNTIF(CV7:CV66,"ล")+COUNTIF(CV7:CV66,"ข")+COUNTIF(CV7:CV66,"อ")+COUNTIF(CV7:CV66,"ร")+COUNTIF(CV7:CV66,"ก")+COUNTIF(CV7:CV66,"ด")+COUNTIF(CV7:CV66,"ฟ")+COUNTIF(CV7:CV66,"ย")</f>
        <v>0</v>
      </c>
      <c r="CW67" s="840"/>
      <c r="CX67" s="837">
        <f>COUNTIF(CX7:CX66,"ป")+COUNTIF(CX7:CX66,"ล")+COUNTIF(CX7:CX66,"ข")+COUNTIF(CX7:CX66,"อ")+COUNTIF(CX7:CX66,"ร")+COUNTIF(CX7:CX66,"ก")+COUNTIF(CX7:CX66,"ด")+COUNTIF(CX7:CX66,"ฟ")+COUNTIF(CX7:CX66,"ย")</f>
        <v>0</v>
      </c>
      <c r="CY67" s="838">
        <f>COUNTIF(CY7:CY66,"ป")+COUNTIF(CY7:CY66,"ล")+COUNTIF(CY7:CY66,"ข")+COUNTIF(CY7:CY66,"อ")+COUNTIF(CY7:CY66,"ร")+COUNTIF(CY7:CY66,"ก")+COUNTIF(CY7:CY66,"ด")+COUNTIF(CY7:CY66,"ฟ")+COUNTIF(CY7:CY66,"ย")</f>
        <v>0</v>
      </c>
      <c r="CZ67" s="838">
        <f>COUNTIF(CZ7:CZ66,"ป")+COUNTIF(CZ7:CZ66,"ล")+COUNTIF(CZ7:CZ66,"ข")+COUNTIF(CZ7:CZ66,"อ")+COUNTIF(CZ7:CZ66,"ร")+COUNTIF(CZ7:CZ66,"ก")+COUNTIF(CZ7:CZ66,"ด")+COUNTIF(CZ7:CZ66,"ฟ")+COUNTIF(CZ7:CZ66,"ย")</f>
        <v>0</v>
      </c>
      <c r="DA67" s="838">
        <f>COUNTIF(DA7:DA66,"ป")+COUNTIF(DA7:DA66,"ล")+COUNTIF(DA7:DA66,"ข")+COUNTIF(DA7:DA66,"อ")+COUNTIF(DA7:DA66,"ร")+COUNTIF(DA7:DA66,"ก")+COUNTIF(DA7:DA66,"ด")+COUNTIF(DA7:DA66,"ฟ")+COUNTIF(DA7:DA66,"ย")</f>
        <v>0</v>
      </c>
      <c r="DB67" s="839">
        <f>COUNTIF(DB7:DB66,"ป")+COUNTIF(DB7:DB66,"ล")+COUNTIF(DB7:DB66,"ข")+COUNTIF(DB7:DB66,"อ")+COUNTIF(DB7:DB66,"ร")+COUNTIF(DB7:DB66,"ก")+COUNTIF(DB7:DB66,"ด")+COUNTIF(DB7:DB66,"ฟ")+COUNTIF(DB7:DB66,"ย")</f>
        <v>0</v>
      </c>
      <c r="DC67" s="840"/>
      <c r="DD67" s="1422">
        <f>COUNTIF(DD7:DD66,"ป")+COUNTIF(DD7:DD66,"ล")+COUNTIF(DD7:DD66,"ข")+COUNTIF(DD7:DD66,"อ")+COUNTIF(DD7:DD66,"ร")+COUNTIF(DD7:DD66,"ก")+COUNTIF(DD7:DD66,"ด")+COUNTIF(DD7:DD66,"ฟ")+COUNTIF(DD7:DD66,"ย")</f>
        <v>0</v>
      </c>
      <c r="DE67" s="1423">
        <f>COUNTIF(DE7:DE66,"ป")+COUNTIF(DE7:DE66,"ล")+COUNTIF(DE7:DE66,"ข")+COUNTIF(DE7:DE66,"อ")+COUNTIF(DE7:DE66,"ร")+COUNTIF(DE7:DE66,"ก")+COUNTIF(DE7:DE66,"ด")+COUNTIF(DE7:DE66,"ฟ")+COUNTIF(DE7:DE66,"ย")</f>
        <v>0</v>
      </c>
      <c r="DF67" s="1423">
        <f>COUNTIF(DF7:DF66,"ป")+COUNTIF(DF7:DF66,"ล")+COUNTIF(DF7:DF66,"ข")+COUNTIF(DF7:DF66,"อ")+COUNTIF(DF7:DF66,"ร")+COUNTIF(DF7:DF66,"ก")+COUNTIF(DF7:DF66,"ด")+COUNTIF(DF7:DF66,"ฟ")+COUNTIF(DF7:DF66,"ย")</f>
        <v>0</v>
      </c>
      <c r="DG67" s="1423">
        <f>COUNTIF(DG7:DG66,"ป")+COUNTIF(DG7:DG66,"ล")+COUNTIF(DG7:DG66,"ข")+COUNTIF(DG7:DG66,"อ")+COUNTIF(DG7:DG66,"ร")+COUNTIF(DG7:DG66,"ก")+COUNTIF(DG7:DG66,"ด")+COUNTIF(DG7:DG66,"ฟ")+COUNTIF(DG7:DG66,"ย")</f>
        <v>0</v>
      </c>
      <c r="DH67" s="1424">
        <f>COUNTIF(DH7:DH66,"ป")+COUNTIF(DH7:DH66,"ล")+COUNTIF(DH7:DH66,"ข")+COUNTIF(DH7:DH66,"อ")+COUNTIF(DH7:DH66,"ร")+COUNTIF(DH7:DH66,"ก")+COUNTIF(DH7:DH66,"ด")+COUNTIF(DH7:DH66,"ฟ")+COUNTIF(DH7:DH66,"ย")</f>
        <v>0</v>
      </c>
      <c r="DI67" s="840"/>
      <c r="DJ67" s="837">
        <f>COUNTIF(DJ7:DJ66,"ป")+COUNTIF(DJ7:DJ66,"ล")+COUNTIF(DJ7:DJ66,"ข")+COUNTIF(DJ7:DJ66,"อ")+COUNTIF(DJ7:DJ66,"ร")+COUNTIF(DJ7:DJ66,"ก")+COUNTIF(DJ7:DJ66,"ด")+COUNTIF(DJ7:DJ66,"ฟ")+COUNTIF(DJ7:DJ66,"ย")</f>
        <v>0</v>
      </c>
      <c r="DK67" s="838">
        <f>COUNTIF(DK7:DK66,"ป")+COUNTIF(DK7:DK66,"ล")+COUNTIF(DK7:DK66,"ข")+COUNTIF(DK7:DK66,"อ")+COUNTIF(DK7:DK66,"ร")+COUNTIF(DK7:DK66,"ก")+COUNTIF(DK7:DK66,"ด")+COUNTIF(DK7:DK66,"ฟ")+COUNTIF(DK7:DK66,"ย")</f>
        <v>0</v>
      </c>
      <c r="DL67" s="838">
        <f>COUNTIF(DL7:DL66,"ป")+COUNTIF(DL7:DL66,"ล")+COUNTIF(DL7:DL66,"ข")+COUNTIF(DL7:DL66,"อ")+COUNTIF(DL7:DL66,"ร")+COUNTIF(DL7:DL66,"ก")+COUNTIF(DL7:DL66,"ด")+COUNTIF(DL7:DL66,"ฟ")+COUNTIF(DL7:DL66,"ย")</f>
        <v>0</v>
      </c>
      <c r="DM67" s="838">
        <f>COUNTIF(DM7:DM66,"ป")+COUNTIF(DM7:DM66,"ล")+COUNTIF(DM7:DM66,"ข")+COUNTIF(DM7:DM66,"อ")+COUNTIF(DM7:DM66,"ร")+COUNTIF(DM7:DM66,"ก")+COUNTIF(DM7:DM66,"ด")+COUNTIF(DM7:DM66,"ฟ")+COUNTIF(DM7:DM66,"ย")</f>
        <v>0</v>
      </c>
      <c r="DN67" s="839">
        <f>COUNTIF(DN7:DN66,"ป")+COUNTIF(DN7:DN66,"ล")+COUNTIF(DN7:DN66,"ข")+COUNTIF(DN7:DN66,"อ")+COUNTIF(DN7:DN66,"ร")+COUNTIF(DN7:DN66,"ก")+COUNTIF(DN7:DN66,"ด")+COUNTIF(DN7:DN66,"ฟ")+COUNTIF(DN7:DN66,"ย")</f>
        <v>0</v>
      </c>
      <c r="DO67" s="840"/>
      <c r="DP67" s="814">
        <f>COUNTIF(DP7:DP66,"ป")+COUNTIF(DP7:DP66,"ล")+COUNTIF(DP7:DP66,"ข")+COUNTIF(DP7:DP66,"อ")+COUNTIF(DP7:DP66,"ร")+COUNTIF(DP7:DP66,"ก")+COUNTIF(DP7:DP66,"ด")+COUNTIF(DP7:DP66,"ฟ")+COUNTIF(DP7:DP66,"ย")</f>
        <v>0</v>
      </c>
      <c r="DQ67" s="815">
        <f>COUNTIF(DQ7:DQ66,"ป")+COUNTIF(DQ7:DQ66,"ล")+COUNTIF(DQ7:DQ66,"ข")+COUNTIF(DQ7:DQ66,"อ")+COUNTIF(DQ7:DQ66,"ร")+COUNTIF(DQ7:DQ66,"ก")+COUNTIF(DQ7:DQ66,"ด")+COUNTIF(DQ7:DQ66,"ฟ")+COUNTIF(DQ7:DQ66,"ย")</f>
        <v>0</v>
      </c>
      <c r="DR67" s="815">
        <f>COUNTIF(DR7:DR66,"ป")+COUNTIF(DR7:DR66,"ล")+COUNTIF(DR7:DR66,"ข")+COUNTIF(DR7:DR66,"อ")+COUNTIF(DR7:DR66,"ร")+COUNTIF(DR7:DR66,"ก")+COUNTIF(DR7:DR66,"ด")+COUNTIF(DR7:DR66,"ฟ")+COUNTIF(DR7:DR66,"ย")</f>
        <v>0</v>
      </c>
      <c r="DS67" s="815">
        <f>COUNTIF(DS7:DS66,"ป")+COUNTIF(DS7:DS66,"ล")+COUNTIF(DS7:DS66,"ข")+COUNTIF(DS7:DS66,"อ")+COUNTIF(DS7:DS66,"ร")+COUNTIF(DS7:DS66,"ก")+COUNTIF(DS7:DS66,"ด")+COUNTIF(DS7:DS66,"ฟ")+COUNTIF(DS7:DS66,"ย")</f>
        <v>0</v>
      </c>
      <c r="DT67" s="816">
        <f>COUNTIF(DT7:DT66,"ป")+COUNTIF(DT7:DT66,"ล")+COUNTIF(DT7:DT66,"ข")+COUNTIF(DT7:DT66,"อ")+COUNTIF(DT7:DT66,"ร")+COUNTIF(DT7:DT66,"ก")+COUNTIF(DT7:DT66,"ด")+COUNTIF(DT7:DT66,"ฟ")+COUNTIF(DT7:DT66,"ย")</f>
        <v>0</v>
      </c>
      <c r="DU67" s="840"/>
      <c r="DV67" s="837">
        <f>COUNTIF(DV7:DV66,"ป")+COUNTIF(DV7:DV66,"ล")+COUNTIF(DV7:DV66,"ข")+COUNTIF(DV7:DV66,"อ")+COUNTIF(DV7:DV66,"ร")+COUNTIF(DV7:DV66,"ก")+COUNTIF(DV7:DV66,"ด")+COUNTIF(DV7:DV66,"ฟ")+COUNTIF(DV7:DV66,"ย")</f>
        <v>0</v>
      </c>
      <c r="DW67" s="838">
        <f>COUNTIF(DW7:DW66,"ป")+COUNTIF(DW7:DW66,"ล")+COUNTIF(DW7:DW66,"ข")+COUNTIF(DW7:DW66,"อ")+COUNTIF(DW7:DW66,"ร")+COUNTIF(DW7:DW66,"ก")+COUNTIF(DW7:DW66,"ด")+COUNTIF(DW7:DW66,"ฟ")+COUNTIF(DW7:DW66,"ย")</f>
        <v>0</v>
      </c>
      <c r="DX67" s="838">
        <f>COUNTIF(DX7:DX66,"ป")+COUNTIF(DX7:DX66,"ล")+COUNTIF(DX7:DX66,"ข")+COUNTIF(DX7:DX66,"อ")+COUNTIF(DX7:DX66,"ร")+COUNTIF(DX7:DX66,"ก")+COUNTIF(DX7:DX66,"ด")+COUNTIF(DX7:DX66,"ฟ")+COUNTIF(DX7:DX66,"ย")</f>
        <v>0</v>
      </c>
      <c r="DY67" s="838">
        <f>COUNTIF(DY7:DY66,"ป")+COUNTIF(DY7:DY66,"ล")+COUNTIF(DY7:DY66,"ข")+COUNTIF(DY7:DY66,"อ")+COUNTIF(DY7:DY66,"ร")+COUNTIF(DY7:DY66,"ก")+COUNTIF(DY7:DY66,"ด")+COUNTIF(DY7:DY66,"ฟ")+COUNTIF(DY7:DY66,"ย")</f>
        <v>0</v>
      </c>
      <c r="DZ67" s="839">
        <f>COUNTIF(DZ7:DZ66,"ป")+COUNTIF(DZ7:DZ66,"ล")+COUNTIF(DZ7:DZ66,"ข")+COUNTIF(DZ7:DZ66,"อ")+COUNTIF(DZ7:DZ66,"ร")+COUNTIF(DZ7:DZ66,"ก")+COUNTIF(DZ7:DZ66,"ด")+COUNTIF(DZ7:DZ66,"ฟ")+COUNTIF(DZ7:DZ66,"ย")</f>
        <v>0</v>
      </c>
      <c r="EA67" s="840"/>
      <c r="EB67" s="837">
        <f>COUNTIF(EB7:EB66,"ป")+COUNTIF(EB7:EB66,"ล")+COUNTIF(EB7:EB66,"ข")+COUNTIF(EB7:EB66,"อ")+COUNTIF(EB7:EB66,"ร")+COUNTIF(EB7:EB66,"ก")+COUNTIF(EB7:EB66,"ด")+COUNTIF(EB7:EB66,"ฟ")+COUNTIF(EB7:EB66,"ย")</f>
        <v>0</v>
      </c>
      <c r="EC67" s="838">
        <f>COUNTIF(EC7:EC66,"ป")+COUNTIF(EC7:EC66,"ล")+COUNTIF(EC7:EC66,"ข")+COUNTIF(EC7:EC66,"อ")+COUNTIF(EC7:EC66,"ร")+COUNTIF(EC7:EC66,"ก")+COUNTIF(EC7:EC66,"ด")+COUNTIF(EC7:EC66,"ฟ")+COUNTIF(EC7:EC66,"ย")</f>
        <v>0</v>
      </c>
      <c r="ED67" s="838">
        <f>COUNTIF(ED7:ED66,"ป")+COUNTIF(ED7:ED66,"ล")+COUNTIF(ED7:ED66,"ข")+COUNTIF(ED7:ED66,"อ")+COUNTIF(ED7:ED66,"ร")+COUNTIF(ED7:ED66,"ก")+COUNTIF(ED7:ED66,"ด")+COUNTIF(ED7:ED66,"ฟ")+COUNTIF(ED7:ED66,"ย")</f>
        <v>0</v>
      </c>
      <c r="EE67" s="838">
        <f>COUNTIF(EE7:EE66,"ป")+COUNTIF(EE7:EE66,"ล")+COUNTIF(EE7:EE66,"ข")+COUNTIF(EE7:EE66,"อ")+COUNTIF(EE7:EE66,"ร")+COUNTIF(EE7:EE66,"ก")+COUNTIF(EE7:EE66,"ด")+COUNTIF(EE7:EE66,"ฟ")+COUNTIF(EE7:EE66,"ย")</f>
        <v>0</v>
      </c>
      <c r="EF67" s="839">
        <f>COUNTIF(EF7:EF66,"ป")+COUNTIF(EF7:EF66,"ล")+COUNTIF(EF7:EF66,"ข")+COUNTIF(EF7:EF66,"อ")+COUNTIF(EF7:EF66,"ร")+COUNTIF(EF7:EF66,"ก")+COUNTIF(EF7:EF66,"ด")+COUNTIF(EF7:EF66,"ฟ")+COUNTIF(EF7:EF66,"ย")</f>
        <v>0</v>
      </c>
      <c r="EG67" s="840"/>
      <c r="EH67" s="841"/>
      <c r="EI67" s="758"/>
      <c r="EJ67" s="758"/>
      <c r="EK67" s="830"/>
      <c r="EL67" s="830"/>
      <c r="EM67" s="830"/>
      <c r="EN67" s="830"/>
    </row>
    <row r="68" spans="1:148" s="831" customFormat="1" ht="18" customHeight="1" thickBot="1" x14ac:dyDescent="0.55000000000000004">
      <c r="A68" s="832"/>
      <c r="B68" s="833"/>
      <c r="C68" s="842" t="s">
        <v>327</v>
      </c>
      <c r="D68" s="843" t="s">
        <v>200</v>
      </c>
      <c r="E68" s="844"/>
      <c r="F68" s="845" t="str">
        <f>IF(F6="","",ปก!$C$26-F67)</f>
        <v/>
      </c>
      <c r="G68" s="846" t="str">
        <f>IF(G6="","",ปก!$C$26-G67)</f>
        <v/>
      </c>
      <c r="H68" s="846" t="str">
        <f>IF(H6="","",ปก!$C$26-H67)</f>
        <v/>
      </c>
      <c r="I68" s="846" t="str">
        <f>IF(I6="","",ปก!$C$26-I67)</f>
        <v/>
      </c>
      <c r="J68" s="847" t="str">
        <f>IF(J6="","",ปก!$C$26-J67)</f>
        <v/>
      </c>
      <c r="K68" s="848"/>
      <c r="L68" s="845" t="str">
        <f>IF(L6="","",ปก!$C$26-L67)</f>
        <v/>
      </c>
      <c r="M68" s="846" t="str">
        <f>IF(M6="","",ปก!$C$26-M67)</f>
        <v/>
      </c>
      <c r="N68" s="846" t="str">
        <f>IF(N6="","",ปก!$C$26-N67)</f>
        <v/>
      </c>
      <c r="O68" s="846" t="str">
        <f>IF(O6="","",ปก!$C$26-O67)</f>
        <v/>
      </c>
      <c r="P68" s="847" t="str">
        <f>IF(P6="","",ปก!$C$26-P67)</f>
        <v/>
      </c>
      <c r="Q68" s="848"/>
      <c r="R68" s="845" t="str">
        <f>IF(R6="","",ปก!$C$26-R67)</f>
        <v/>
      </c>
      <c r="S68" s="846" t="str">
        <f>IF(S6="","",ปก!$C$26-S67)</f>
        <v/>
      </c>
      <c r="T68" s="846" t="str">
        <f>IF(T6="","",ปก!$C$26-T67)</f>
        <v/>
      </c>
      <c r="U68" s="846" t="str">
        <f>IF(U6="","",ปก!$C$26-U67)</f>
        <v/>
      </c>
      <c r="V68" s="847" t="str">
        <f>IF(V6="","",ปก!$C$26-V67)</f>
        <v/>
      </c>
      <c r="W68" s="848"/>
      <c r="X68" s="845" t="str">
        <f>IF(X6="","",ปก!$C$26-X67)</f>
        <v/>
      </c>
      <c r="Y68" s="846" t="str">
        <f>IF(Y6="","",ปก!$C$26-Y67)</f>
        <v/>
      </c>
      <c r="Z68" s="846" t="str">
        <f>IF(Z6="","",ปก!$C$26-Z67)</f>
        <v/>
      </c>
      <c r="AA68" s="846" t="str">
        <f>IF(AA6="","",ปก!$C$26-AA67)</f>
        <v/>
      </c>
      <c r="AB68" s="847" t="str">
        <f>IF(AB6="","",ปก!$C$26-AB67)</f>
        <v/>
      </c>
      <c r="AC68" s="848"/>
      <c r="AD68" s="845" t="str">
        <f>IF(AD6="","",ปก!$C$26-AD67)</f>
        <v/>
      </c>
      <c r="AE68" s="846" t="str">
        <f>IF(AE6="","",ปก!$C$26-AE67)</f>
        <v/>
      </c>
      <c r="AF68" s="846" t="str">
        <f>IF(AF6="","",ปก!$C$26-AF67)</f>
        <v/>
      </c>
      <c r="AG68" s="846" t="str">
        <f>IF(AG6="","",ปก!$C$26-AG67)</f>
        <v/>
      </c>
      <c r="AH68" s="847" t="str">
        <f>IF(AH6="","",ปก!$C$26-AH67)</f>
        <v/>
      </c>
      <c r="AI68" s="848"/>
      <c r="AJ68" s="845" t="str">
        <f>IF(AJ6="","",ปก!$C$26-AJ67)</f>
        <v/>
      </c>
      <c r="AK68" s="846" t="str">
        <f>IF(AK6="","",ปก!$C$26-AK67)</f>
        <v/>
      </c>
      <c r="AL68" s="846" t="str">
        <f>IF(AL6="","",ปก!$C$26-AL67)</f>
        <v/>
      </c>
      <c r="AM68" s="846" t="str">
        <f>IF(AM6="","",ปก!$C$26-AM67)</f>
        <v/>
      </c>
      <c r="AN68" s="847" t="str">
        <f>IF(AN6="","",ปก!$C$26-AN67)</f>
        <v/>
      </c>
      <c r="AO68" s="848"/>
      <c r="AP68" s="845" t="str">
        <f>IF(AP6="","",ปก!$C$26-AP67)</f>
        <v/>
      </c>
      <c r="AQ68" s="846" t="str">
        <f>IF(AQ6="","",ปก!$C$26-AQ67)</f>
        <v/>
      </c>
      <c r="AR68" s="846" t="str">
        <f>IF(AR6="","",ปก!$C$26-AR67)</f>
        <v/>
      </c>
      <c r="AS68" s="846" t="str">
        <f>IF(AS6="","",ปก!$C$26-AS67)</f>
        <v/>
      </c>
      <c r="AT68" s="847" t="str">
        <f>IF(AT6="","",ปก!$C$26-AT67)</f>
        <v/>
      </c>
      <c r="AU68" s="848"/>
      <c r="AV68" s="845" t="str">
        <f>IF(AV6="","",ปก!$C$26-AV67)</f>
        <v/>
      </c>
      <c r="AW68" s="846" t="str">
        <f>IF(AW6="","",ปก!$C$26-AW67)</f>
        <v/>
      </c>
      <c r="AX68" s="846" t="str">
        <f>IF(AX6="","",ปก!$C$26-AX67)</f>
        <v/>
      </c>
      <c r="AY68" s="846" t="str">
        <f>IF(AY6="","",ปก!$C$26-AY67)</f>
        <v/>
      </c>
      <c r="AZ68" s="847" t="str">
        <f>IF(AZ6="","",ปก!$C$26-AZ67)</f>
        <v/>
      </c>
      <c r="BA68" s="848"/>
      <c r="BB68" s="1422" t="str">
        <f>IF(BB6="","",ปก!$C$26-BB67)</f>
        <v/>
      </c>
      <c r="BC68" s="1423" t="str">
        <f>IF(BC6="","",ปก!$C$26-BC67)</f>
        <v/>
      </c>
      <c r="BD68" s="1423" t="str">
        <f>IF(BD6="","",ปก!$C$26-BD67)</f>
        <v/>
      </c>
      <c r="BE68" s="1423" t="str">
        <f>IF(BE6="","",ปก!$C$26-BE67)</f>
        <v/>
      </c>
      <c r="BF68" s="1424" t="str">
        <f>IF(BF6="","",ปก!$C$26-BF67)</f>
        <v/>
      </c>
      <c r="BG68" s="848"/>
      <c r="BH68" s="814" t="str">
        <f>IF(BH6="","",ปก!$C$26-BH67)</f>
        <v/>
      </c>
      <c r="BI68" s="815" t="str">
        <f>IF(BI6="","",ปก!$C$26-BI67)</f>
        <v/>
      </c>
      <c r="BJ68" s="815" t="str">
        <f>IF(BJ6="","",ปก!$C$26-BJ67)</f>
        <v/>
      </c>
      <c r="BK68" s="815" t="str">
        <f>IF(BK6="","",ปก!$C$26-BK67)</f>
        <v/>
      </c>
      <c r="BL68" s="816" t="str">
        <f>IF(BL6="","",ปก!$C$26-BL67)</f>
        <v/>
      </c>
      <c r="BM68" s="848"/>
      <c r="BN68" s="845" t="str">
        <f>IF(BN6="","",ปก!$C$26-BN67)</f>
        <v/>
      </c>
      <c r="BO68" s="846" t="str">
        <f>IF(BO6="","",ปก!$C$26-BO67)</f>
        <v/>
      </c>
      <c r="BP68" s="846" t="str">
        <f>IF(BP6="","",ปก!$C$26-BP67)</f>
        <v/>
      </c>
      <c r="BQ68" s="846" t="str">
        <f>IF(BQ6="","",ปก!$C$26-BQ67)</f>
        <v/>
      </c>
      <c r="BR68" s="847" t="str">
        <f>IF(BR6="","",ปก!$C$26-BR67)</f>
        <v/>
      </c>
      <c r="BS68" s="848"/>
      <c r="BT68" s="845" t="str">
        <f>IF(BT6="","",ปก!$C$26-BT67)</f>
        <v/>
      </c>
      <c r="BU68" s="846" t="str">
        <f>IF(BU6="","",ปก!$C$26-BU67)</f>
        <v/>
      </c>
      <c r="BV68" s="846" t="str">
        <f>IF(BV6="","",ปก!$C$26-BV67)</f>
        <v/>
      </c>
      <c r="BW68" s="846" t="str">
        <f>IF(BW6="","",ปก!$C$26-BW67)</f>
        <v/>
      </c>
      <c r="BX68" s="847" t="str">
        <f>IF(BX6="","",ปก!$C$26-BX67)</f>
        <v/>
      </c>
      <c r="BY68" s="848"/>
      <c r="BZ68" s="845" t="str">
        <f>IF(BZ6="","",ปก!$C$26-BZ67)</f>
        <v/>
      </c>
      <c r="CA68" s="846" t="str">
        <f>IF(CA6="","",ปก!$C$26-CA67)</f>
        <v/>
      </c>
      <c r="CB68" s="846" t="str">
        <f>IF(CB6="","",ปก!$C$26-CB67)</f>
        <v/>
      </c>
      <c r="CC68" s="846" t="str">
        <f>IF(CC6="","",ปก!$C$26-CC67)</f>
        <v/>
      </c>
      <c r="CD68" s="847" t="str">
        <f>IF(CD6="","",ปก!$C$26-CD67)</f>
        <v/>
      </c>
      <c r="CE68" s="848"/>
      <c r="CF68" s="845" t="str">
        <f>IF(CF6="","",ปก!$C$26-CF67)</f>
        <v/>
      </c>
      <c r="CG68" s="846" t="str">
        <f>IF(CG6="","",ปก!$C$26-CG67)</f>
        <v/>
      </c>
      <c r="CH68" s="846" t="str">
        <f>IF(CH6="","",ปก!$C$26-CH67)</f>
        <v/>
      </c>
      <c r="CI68" s="846" t="str">
        <f>IF(CI6="","",ปก!$C$26-CI67)</f>
        <v/>
      </c>
      <c r="CJ68" s="847" t="str">
        <f>IF(CJ6="","",ปก!$C$26-CJ67)</f>
        <v/>
      </c>
      <c r="CK68" s="848"/>
      <c r="CL68" s="845" t="str">
        <f>IF(CL6="","",ปก!$C$26-CL67)</f>
        <v/>
      </c>
      <c r="CM68" s="846" t="str">
        <f>IF(CM6="","",ปก!$C$26-CM67)</f>
        <v/>
      </c>
      <c r="CN68" s="846" t="str">
        <f>IF(CN6="","",ปก!$C$26-CN67)</f>
        <v/>
      </c>
      <c r="CO68" s="846" t="str">
        <f>IF(CO6="","",ปก!$C$26-CO67)</f>
        <v/>
      </c>
      <c r="CP68" s="847" t="str">
        <f>IF(CP6="","",ปก!$C$26-CP67)</f>
        <v/>
      </c>
      <c r="CQ68" s="848"/>
      <c r="CR68" s="845" t="str">
        <f>IF(CR6="","",ปก!$C$26-CR67)</f>
        <v/>
      </c>
      <c r="CS68" s="846" t="str">
        <f>IF(CS6="","",ปก!$C$26-CS67)</f>
        <v/>
      </c>
      <c r="CT68" s="846" t="str">
        <f>IF(CT6="","",ปก!$C$26-CT67)</f>
        <v/>
      </c>
      <c r="CU68" s="846" t="str">
        <f>IF(CU6="","",ปก!$C$26-CU67)</f>
        <v/>
      </c>
      <c r="CV68" s="847" t="str">
        <f>IF(CV6="","",ปก!$C$26-CV67)</f>
        <v/>
      </c>
      <c r="CW68" s="848"/>
      <c r="CX68" s="845" t="str">
        <f>IF(CX6="","",ปก!$C$26-CX67)</f>
        <v/>
      </c>
      <c r="CY68" s="846" t="str">
        <f>IF(CY6="","",ปก!$C$26-CY67)</f>
        <v/>
      </c>
      <c r="CZ68" s="846" t="str">
        <f>IF(CZ6="","",ปก!$C$26-CZ67)</f>
        <v/>
      </c>
      <c r="DA68" s="846" t="str">
        <f>IF(DA6="","",ปก!$C$26-DA67)</f>
        <v/>
      </c>
      <c r="DB68" s="847" t="str">
        <f>IF(DB6="","",ปก!$C$26-DB67)</f>
        <v/>
      </c>
      <c r="DC68" s="848"/>
      <c r="DD68" s="1422" t="str">
        <f>IF(DD6="","",ปก!$C$26-DD67)</f>
        <v/>
      </c>
      <c r="DE68" s="1423" t="str">
        <f>IF(DE6="","",ปก!$C$26-DE67)</f>
        <v/>
      </c>
      <c r="DF68" s="1423" t="str">
        <f>IF(DF6="","",ปก!$C$26-DF67)</f>
        <v/>
      </c>
      <c r="DG68" s="1423" t="str">
        <f>IF(DG6="","",ปก!$C$26-DG67)</f>
        <v/>
      </c>
      <c r="DH68" s="1424" t="str">
        <f>IF(DH6="","",ปก!$C$26-DH67)</f>
        <v/>
      </c>
      <c r="DI68" s="848"/>
      <c r="DJ68" s="845" t="str">
        <f>IF(DJ6="","",ปก!$C$26-DJ67)</f>
        <v/>
      </c>
      <c r="DK68" s="846" t="str">
        <f>IF(DK6="","",ปก!$C$26-DK67)</f>
        <v/>
      </c>
      <c r="DL68" s="846" t="str">
        <f>IF(DL6="","",ปก!$C$26-DL67)</f>
        <v/>
      </c>
      <c r="DM68" s="846" t="str">
        <f>IF(DM6="","",ปก!$C$26-DM67)</f>
        <v/>
      </c>
      <c r="DN68" s="847" t="str">
        <f>IF(DN6="","",ปก!$C$26-DN67)</f>
        <v/>
      </c>
      <c r="DO68" s="848"/>
      <c r="DP68" s="814" t="str">
        <f>IF(DP6="","",ปก!$C$26-DP67)</f>
        <v/>
      </c>
      <c r="DQ68" s="815" t="str">
        <f>IF(DQ6="","",ปก!$C$26-DQ67)</f>
        <v/>
      </c>
      <c r="DR68" s="815" t="str">
        <f>IF(DR6="","",ปก!$C$26-DR67)</f>
        <v/>
      </c>
      <c r="DS68" s="815" t="str">
        <f>IF(DS6="","",ปก!$C$26-DS67)</f>
        <v/>
      </c>
      <c r="DT68" s="816" t="str">
        <f>IF(DT6="","",ปก!$C$26-DT67)</f>
        <v/>
      </c>
      <c r="DU68" s="848"/>
      <c r="DV68" s="845" t="str">
        <f>IF(DV6="","",ปก!$C$26-DV67)</f>
        <v/>
      </c>
      <c r="DW68" s="846" t="str">
        <f>IF(DW6="","",ปก!$C$26-DW67)</f>
        <v/>
      </c>
      <c r="DX68" s="846" t="str">
        <f>IF(DX6="","",ปก!$C$26-DX67)</f>
        <v/>
      </c>
      <c r="DY68" s="846" t="str">
        <f>IF(DY6="","",ปก!$C$26-DY67)</f>
        <v/>
      </c>
      <c r="DZ68" s="847" t="str">
        <f>IF(DZ6="","",ปก!$C$26-DZ67)</f>
        <v/>
      </c>
      <c r="EA68" s="848"/>
      <c r="EB68" s="845" t="str">
        <f>IF(EB6="","",ปก!$C$26-EB67)</f>
        <v/>
      </c>
      <c r="EC68" s="846" t="str">
        <f>IF(EC6="","",ปก!$C$26-EC67)</f>
        <v/>
      </c>
      <c r="ED68" s="846" t="str">
        <f>IF(ED6="","",ปก!$C$26-ED67)</f>
        <v/>
      </c>
      <c r="EE68" s="846" t="str">
        <f>IF(EE6="","",ปก!$C$26-EE67)</f>
        <v/>
      </c>
      <c r="EF68" s="847" t="str">
        <f>IF(EF6="","",ปก!$C$26-EF67)</f>
        <v/>
      </c>
      <c r="EG68" s="849"/>
      <c r="EH68" s="841"/>
      <c r="EI68" s="758"/>
      <c r="EJ68" s="758"/>
      <c r="EK68" s="830"/>
      <c r="EL68" s="830"/>
      <c r="EM68" s="830"/>
      <c r="EN68" s="830"/>
    </row>
    <row r="69" spans="1:148" s="852" customFormat="1" ht="18" customHeight="1" x14ac:dyDescent="0.5">
      <c r="A69" s="850"/>
      <c r="B69" s="851"/>
      <c r="C69" s="1331" t="s">
        <v>329</v>
      </c>
      <c r="D69" s="1327"/>
      <c r="E69" s="1328"/>
      <c r="F69" s="1329"/>
      <c r="G69" s="1373" t="s">
        <v>107</v>
      </c>
      <c r="H69" s="1373" t="s">
        <v>108</v>
      </c>
      <c r="I69" s="1373" t="s">
        <v>106</v>
      </c>
      <c r="J69" s="1373" t="s">
        <v>328</v>
      </c>
      <c r="K69" s="1373" t="s">
        <v>21</v>
      </c>
      <c r="L69" s="1374" t="s">
        <v>214</v>
      </c>
      <c r="M69" s="1374" t="s">
        <v>21</v>
      </c>
      <c r="N69" s="1374">
        <v>1</v>
      </c>
      <c r="O69" s="1374">
        <v>2</v>
      </c>
      <c r="P69" s="1374">
        <v>3</v>
      </c>
      <c r="Q69" s="1374">
        <v>4</v>
      </c>
      <c r="R69" s="1374">
        <v>5</v>
      </c>
      <c r="S69" s="1374">
        <v>6</v>
      </c>
      <c r="T69" s="1374"/>
      <c r="U69" s="1374"/>
      <c r="V69" s="1375"/>
      <c r="W69" s="1330"/>
      <c r="X69" s="1330"/>
      <c r="Y69" s="1330"/>
      <c r="Z69" s="1330"/>
      <c r="AA69" s="1330"/>
      <c r="AB69" s="1330"/>
      <c r="AC69" s="1330"/>
      <c r="AD69" s="1330"/>
      <c r="AE69" s="1330"/>
      <c r="AF69" s="1330"/>
      <c r="AG69" s="1330"/>
      <c r="AH69" s="1330"/>
      <c r="AI69" s="1330"/>
      <c r="AJ69" s="1330"/>
      <c r="AK69" s="1330"/>
      <c r="AL69" s="1330"/>
      <c r="AM69" s="1330"/>
      <c r="AN69" s="1330"/>
      <c r="AO69" s="1330"/>
      <c r="AP69" s="1330"/>
      <c r="AQ69" s="1330"/>
      <c r="AR69" s="1330"/>
      <c r="AS69" s="1330"/>
      <c r="AT69" s="1330"/>
      <c r="AU69" s="1330"/>
      <c r="AV69" s="1330"/>
      <c r="AW69" s="1330"/>
      <c r="AX69" s="1330"/>
      <c r="AY69" s="1330"/>
      <c r="AZ69" s="1330"/>
      <c r="BA69" s="1330"/>
      <c r="BB69" s="1330"/>
      <c r="BC69" s="1330"/>
      <c r="BD69" s="1330"/>
      <c r="BE69" s="1330"/>
      <c r="BF69" s="1330"/>
      <c r="BG69" s="1330"/>
      <c r="BH69" s="1330"/>
      <c r="BI69" s="1330"/>
      <c r="BJ69" s="1330"/>
      <c r="BK69" s="1330"/>
      <c r="BL69" s="1330"/>
      <c r="BM69" s="1330"/>
      <c r="BN69" s="1330"/>
      <c r="BO69" s="1330"/>
      <c r="BP69" s="1330"/>
      <c r="BQ69" s="1330"/>
      <c r="BR69" s="1330"/>
      <c r="BS69" s="1330"/>
      <c r="BT69" s="1330"/>
      <c r="BU69" s="1330"/>
      <c r="BV69" s="853"/>
      <c r="BW69" s="853"/>
      <c r="BX69" s="853"/>
      <c r="BY69" s="853"/>
      <c r="BZ69" s="853"/>
      <c r="CA69" s="853"/>
      <c r="CB69" s="853"/>
      <c r="CC69" s="853"/>
      <c r="CD69" s="853"/>
      <c r="CE69" s="853"/>
      <c r="CF69" s="853"/>
      <c r="CG69" s="853"/>
      <c r="CH69" s="853"/>
      <c r="CI69" s="853"/>
      <c r="CJ69" s="853"/>
      <c r="CK69" s="853"/>
      <c r="CL69" s="853"/>
      <c r="CM69" s="853"/>
      <c r="CN69" s="853"/>
      <c r="CO69" s="853"/>
      <c r="CP69" s="853"/>
      <c r="CQ69" s="853"/>
      <c r="CR69" s="853"/>
      <c r="CS69" s="853"/>
      <c r="CT69" s="853"/>
      <c r="CU69" s="853"/>
      <c r="CV69" s="853"/>
      <c r="CW69" s="853"/>
      <c r="CX69" s="853"/>
      <c r="CY69" s="853"/>
      <c r="CZ69" s="853"/>
      <c r="DA69" s="853"/>
      <c r="DB69" s="853"/>
      <c r="DC69" s="853"/>
      <c r="DD69" s="853"/>
      <c r="DE69" s="853"/>
      <c r="DF69" s="853"/>
      <c r="DG69" s="853"/>
      <c r="DH69" s="853"/>
      <c r="DI69" s="853"/>
      <c r="DJ69" s="853"/>
      <c r="DK69" s="853"/>
      <c r="DL69" s="853"/>
      <c r="DM69" s="853"/>
      <c r="DN69" s="853"/>
      <c r="DO69" s="853"/>
      <c r="DP69" s="853"/>
      <c r="DQ69" s="853"/>
      <c r="DR69" s="853"/>
      <c r="DS69" s="853"/>
      <c r="DT69" s="853"/>
      <c r="DU69" s="853"/>
      <c r="DV69" s="853"/>
      <c r="DW69" s="853"/>
      <c r="DX69" s="853"/>
      <c r="DY69" s="853"/>
      <c r="DZ69" s="853"/>
      <c r="EA69" s="853"/>
      <c r="EB69" s="853"/>
      <c r="EC69" s="853"/>
      <c r="ED69" s="853"/>
      <c r="EE69" s="853"/>
      <c r="EF69" s="853"/>
      <c r="EG69" s="853"/>
      <c r="EH69" s="854"/>
      <c r="EI69" s="855"/>
      <c r="EJ69" s="855"/>
      <c r="EK69" s="830"/>
      <c r="EL69" s="830"/>
      <c r="EM69" s="830"/>
      <c r="EN69" s="830"/>
    </row>
    <row r="70" spans="1:148" s="831" customFormat="1" ht="18" hidden="1" customHeight="1" x14ac:dyDescent="0.5">
      <c r="A70" s="857"/>
      <c r="B70" s="858"/>
      <c r="C70" s="859"/>
      <c r="D70" s="860"/>
      <c r="E70" s="861"/>
      <c r="F70" s="862"/>
      <c r="G70" s="863"/>
      <c r="H70" s="862"/>
      <c r="I70" s="863"/>
      <c r="J70" s="862"/>
      <c r="K70" s="862"/>
      <c r="L70" s="862"/>
      <c r="M70" s="863"/>
      <c r="N70" s="862"/>
      <c r="O70" s="863"/>
      <c r="P70" s="862"/>
      <c r="Q70" s="862"/>
      <c r="R70" s="862"/>
      <c r="S70" s="863"/>
      <c r="T70" s="862"/>
      <c r="U70" s="863"/>
      <c r="V70" s="862"/>
      <c r="W70" s="862"/>
      <c r="X70" s="862"/>
      <c r="Y70" s="863"/>
      <c r="Z70" s="862"/>
      <c r="AA70" s="863"/>
      <c r="AB70" s="862"/>
      <c r="AC70" s="862"/>
      <c r="AD70" s="862"/>
      <c r="AE70" s="863"/>
      <c r="AF70" s="862"/>
      <c r="AG70" s="863"/>
      <c r="AH70" s="862"/>
      <c r="AI70" s="862"/>
      <c r="AJ70" s="862"/>
      <c r="AK70" s="863"/>
      <c r="AL70" s="862"/>
      <c r="AM70" s="863"/>
      <c r="AN70" s="862"/>
      <c r="AO70" s="862"/>
      <c r="AP70" s="862"/>
      <c r="AQ70" s="863"/>
      <c r="AR70" s="862"/>
      <c r="AS70" s="863"/>
      <c r="AT70" s="862"/>
      <c r="AU70" s="862"/>
      <c r="AV70" s="862"/>
      <c r="AW70" s="863"/>
      <c r="AX70" s="862"/>
      <c r="AY70" s="863"/>
      <c r="AZ70" s="862"/>
      <c r="BA70" s="862"/>
      <c r="BB70" s="862"/>
      <c r="BC70" s="863"/>
      <c r="BD70" s="862"/>
      <c r="BE70" s="863"/>
      <c r="BF70" s="862"/>
      <c r="BG70" s="862"/>
      <c r="BH70" s="862"/>
      <c r="BI70" s="863"/>
      <c r="BJ70" s="862"/>
      <c r="BK70" s="863"/>
      <c r="BL70" s="862"/>
      <c r="BM70" s="862"/>
      <c r="BN70" s="862"/>
      <c r="BO70" s="863"/>
      <c r="BP70" s="862"/>
      <c r="BQ70" s="863"/>
      <c r="BR70" s="862"/>
      <c r="BS70" s="862"/>
      <c r="BT70" s="862"/>
      <c r="BU70" s="863"/>
      <c r="BV70" s="862"/>
      <c r="BW70" s="863"/>
      <c r="BX70" s="862"/>
      <c r="BY70" s="862"/>
      <c r="BZ70" s="862"/>
      <c r="CA70" s="863"/>
      <c r="CB70" s="862"/>
      <c r="CC70" s="863"/>
      <c r="CD70" s="862"/>
      <c r="CE70" s="862"/>
      <c r="CF70" s="862"/>
      <c r="CG70" s="863"/>
      <c r="CH70" s="862"/>
      <c r="CI70" s="863"/>
      <c r="CJ70" s="862"/>
      <c r="CK70" s="862"/>
      <c r="CL70" s="862"/>
      <c r="CM70" s="863"/>
      <c r="CN70" s="862"/>
      <c r="CO70" s="863"/>
      <c r="CP70" s="862"/>
      <c r="CQ70" s="862"/>
      <c r="CR70" s="862"/>
      <c r="CS70" s="863"/>
      <c r="CT70" s="862"/>
      <c r="CU70" s="863"/>
      <c r="CV70" s="862"/>
      <c r="CW70" s="862"/>
      <c r="CX70" s="862"/>
      <c r="CY70" s="863"/>
      <c r="CZ70" s="862"/>
      <c r="DA70" s="863"/>
      <c r="DB70" s="862"/>
      <c r="DC70" s="862"/>
      <c r="DD70" s="862"/>
      <c r="DE70" s="863"/>
      <c r="DF70" s="862"/>
      <c r="DG70" s="863"/>
      <c r="DH70" s="862"/>
      <c r="DI70" s="862"/>
      <c r="DJ70" s="862"/>
      <c r="DK70" s="863"/>
      <c r="DL70" s="862"/>
      <c r="DM70" s="863"/>
      <c r="DN70" s="862"/>
      <c r="DO70" s="862"/>
      <c r="DP70" s="862"/>
      <c r="DQ70" s="863"/>
      <c r="DR70" s="862"/>
      <c r="DS70" s="863"/>
      <c r="DT70" s="862"/>
      <c r="DU70" s="862"/>
      <c r="DV70" s="862"/>
      <c r="DW70" s="863"/>
      <c r="DX70" s="862"/>
      <c r="DY70" s="863"/>
      <c r="DZ70" s="862"/>
      <c r="EA70" s="862"/>
      <c r="EB70" s="862"/>
      <c r="EC70" s="863"/>
      <c r="ED70" s="862"/>
      <c r="EE70" s="863"/>
      <c r="EF70" s="862"/>
      <c r="EG70" s="862"/>
      <c r="EH70" s="864"/>
      <c r="EI70" s="865"/>
      <c r="EJ70" s="865"/>
      <c r="EK70" s="856"/>
      <c r="EL70" s="856"/>
      <c r="EM70" s="856"/>
      <c r="EN70" s="856"/>
    </row>
    <row r="71" spans="1:148" s="867" customFormat="1" ht="18" hidden="1" customHeight="1" x14ac:dyDescent="0.3">
      <c r="A71" s="857"/>
      <c r="B71" s="858"/>
      <c r="C71" s="859"/>
      <c r="D71" s="860"/>
      <c r="E71" s="861"/>
      <c r="F71" s="862"/>
      <c r="G71" s="863"/>
      <c r="H71" s="862"/>
      <c r="I71" s="863"/>
      <c r="J71" s="862"/>
      <c r="K71" s="862"/>
      <c r="L71" s="862"/>
      <c r="M71" s="863"/>
      <c r="N71" s="862"/>
      <c r="O71" s="863"/>
      <c r="P71" s="862"/>
      <c r="Q71" s="862"/>
      <c r="R71" s="862"/>
      <c r="S71" s="863"/>
      <c r="T71" s="862"/>
      <c r="U71" s="863"/>
      <c r="V71" s="862"/>
      <c r="W71" s="862"/>
      <c r="X71" s="862"/>
      <c r="Y71" s="863"/>
      <c r="Z71" s="862"/>
      <c r="AA71" s="863"/>
      <c r="AB71" s="862"/>
      <c r="AC71" s="862"/>
      <c r="AD71" s="862"/>
      <c r="AE71" s="863"/>
      <c r="AF71" s="862"/>
      <c r="AG71" s="863"/>
      <c r="AH71" s="862"/>
      <c r="AI71" s="862"/>
      <c r="AJ71" s="862"/>
      <c r="AK71" s="863"/>
      <c r="AL71" s="862"/>
      <c r="AM71" s="863"/>
      <c r="AN71" s="862"/>
      <c r="AO71" s="862"/>
      <c r="AP71" s="862"/>
      <c r="AQ71" s="863"/>
      <c r="AR71" s="862"/>
      <c r="AS71" s="863"/>
      <c r="AT71" s="862"/>
      <c r="AU71" s="862"/>
      <c r="AV71" s="862"/>
      <c r="AW71" s="863"/>
      <c r="AX71" s="862"/>
      <c r="AY71" s="863"/>
      <c r="AZ71" s="862"/>
      <c r="BA71" s="862"/>
      <c r="BB71" s="862"/>
      <c r="BC71" s="863"/>
      <c r="BD71" s="862"/>
      <c r="BE71" s="863"/>
      <c r="BF71" s="862"/>
      <c r="BG71" s="862"/>
      <c r="BH71" s="862"/>
      <c r="BI71" s="863"/>
      <c r="BJ71" s="862"/>
      <c r="BK71" s="863"/>
      <c r="BL71" s="862"/>
      <c r="BM71" s="862"/>
      <c r="BN71" s="862"/>
      <c r="BO71" s="863"/>
      <c r="BP71" s="862"/>
      <c r="BQ71" s="863"/>
      <c r="BR71" s="862"/>
      <c r="BS71" s="862"/>
      <c r="BT71" s="862"/>
      <c r="BU71" s="863"/>
      <c r="BV71" s="862"/>
      <c r="BW71" s="863"/>
      <c r="BX71" s="862"/>
      <c r="BY71" s="862"/>
      <c r="BZ71" s="862"/>
      <c r="CA71" s="863"/>
      <c r="CB71" s="862"/>
      <c r="CC71" s="863"/>
      <c r="CD71" s="862"/>
      <c r="CE71" s="862"/>
      <c r="CF71" s="862"/>
      <c r="CG71" s="863"/>
      <c r="CH71" s="862"/>
      <c r="CI71" s="863"/>
      <c r="CJ71" s="862"/>
      <c r="CK71" s="862"/>
      <c r="CL71" s="862"/>
      <c r="CM71" s="863"/>
      <c r="CN71" s="862"/>
      <c r="CO71" s="863"/>
      <c r="CP71" s="862"/>
      <c r="CQ71" s="862"/>
      <c r="CR71" s="862"/>
      <c r="CS71" s="863"/>
      <c r="CT71" s="862"/>
      <c r="CU71" s="863"/>
      <c r="CV71" s="862"/>
      <c r="CW71" s="862"/>
      <c r="CX71" s="862"/>
      <c r="CY71" s="863"/>
      <c r="CZ71" s="862"/>
      <c r="DA71" s="863"/>
      <c r="DB71" s="862"/>
      <c r="DC71" s="862"/>
      <c r="DD71" s="862"/>
      <c r="DE71" s="863"/>
      <c r="DF71" s="862"/>
      <c r="DG71" s="863"/>
      <c r="DH71" s="862"/>
      <c r="DI71" s="862"/>
      <c r="DJ71" s="862"/>
      <c r="DK71" s="863"/>
      <c r="DL71" s="862"/>
      <c r="DM71" s="863"/>
      <c r="DN71" s="862"/>
      <c r="DO71" s="862"/>
      <c r="DP71" s="862"/>
      <c r="DQ71" s="863"/>
      <c r="DR71" s="862"/>
      <c r="DS71" s="863"/>
      <c r="DT71" s="862"/>
      <c r="DU71" s="862"/>
      <c r="DV71" s="862"/>
      <c r="DW71" s="863"/>
      <c r="DX71" s="862"/>
      <c r="DY71" s="863"/>
      <c r="DZ71" s="862"/>
      <c r="EA71" s="862"/>
      <c r="EB71" s="862"/>
      <c r="EC71" s="863"/>
      <c r="ED71" s="862"/>
      <c r="EE71" s="863"/>
      <c r="EF71" s="862"/>
      <c r="EG71" s="862"/>
      <c r="EH71" s="864"/>
      <c r="EI71" s="865"/>
      <c r="EJ71" s="866"/>
      <c r="EK71" s="830"/>
      <c r="EL71" s="830"/>
      <c r="EM71" s="830"/>
      <c r="EN71" s="830"/>
      <c r="EP71" s="868"/>
      <c r="EQ71" s="868"/>
      <c r="ER71" s="868"/>
    </row>
    <row r="72" spans="1:148" s="867" customFormat="1" ht="18" hidden="1" customHeight="1" x14ac:dyDescent="0.3">
      <c r="A72" s="866"/>
      <c r="B72" s="869"/>
      <c r="D72" s="860"/>
      <c r="E72" s="861"/>
      <c r="F72" s="870"/>
      <c r="G72" s="870"/>
      <c r="H72" s="870"/>
      <c r="I72" s="870"/>
      <c r="J72" s="870"/>
      <c r="K72" s="870"/>
      <c r="L72" s="870"/>
      <c r="M72" s="870"/>
      <c r="N72" s="870"/>
      <c r="O72" s="870"/>
      <c r="P72" s="870"/>
      <c r="Q72" s="870"/>
      <c r="R72" s="870"/>
      <c r="S72" s="870"/>
      <c r="T72" s="870"/>
      <c r="U72" s="870"/>
      <c r="V72" s="870"/>
      <c r="W72" s="870"/>
      <c r="X72" s="870"/>
      <c r="Y72" s="870"/>
      <c r="Z72" s="870"/>
      <c r="AA72" s="870"/>
      <c r="AB72" s="870"/>
      <c r="AC72" s="870"/>
      <c r="AD72" s="870"/>
      <c r="AE72" s="870"/>
      <c r="AF72" s="870"/>
      <c r="AG72" s="870"/>
      <c r="AH72" s="870"/>
      <c r="AI72" s="870"/>
      <c r="AJ72" s="870"/>
      <c r="AK72" s="870"/>
      <c r="AL72" s="870"/>
      <c r="AM72" s="870"/>
      <c r="AN72" s="870"/>
      <c r="AO72" s="870"/>
      <c r="AP72" s="870"/>
      <c r="AQ72" s="870"/>
      <c r="AR72" s="870"/>
      <c r="AS72" s="870"/>
      <c r="AT72" s="870"/>
      <c r="AU72" s="870"/>
      <c r="AV72" s="870"/>
      <c r="AW72" s="870"/>
      <c r="AX72" s="870"/>
      <c r="AY72" s="870"/>
      <c r="AZ72" s="870"/>
      <c r="BA72" s="870"/>
      <c r="BB72" s="870"/>
      <c r="BC72" s="870"/>
      <c r="BD72" s="870"/>
      <c r="BE72" s="870"/>
      <c r="BF72" s="870"/>
      <c r="BG72" s="870"/>
      <c r="BH72" s="870"/>
      <c r="BI72" s="870"/>
      <c r="BJ72" s="870"/>
      <c r="BK72" s="870"/>
      <c r="BL72" s="870"/>
      <c r="BM72" s="870"/>
      <c r="BN72" s="870"/>
      <c r="BO72" s="870"/>
      <c r="BP72" s="870"/>
      <c r="BQ72" s="870"/>
      <c r="BR72" s="870"/>
      <c r="BS72" s="870"/>
      <c r="BT72" s="870"/>
      <c r="BU72" s="870"/>
      <c r="BV72" s="870"/>
      <c r="BW72" s="870"/>
      <c r="BX72" s="870"/>
      <c r="BY72" s="870"/>
      <c r="BZ72" s="870"/>
      <c r="CA72" s="870"/>
      <c r="CB72" s="870"/>
      <c r="CC72" s="870"/>
      <c r="CD72" s="870"/>
      <c r="CE72" s="870"/>
      <c r="CF72" s="870"/>
      <c r="CG72" s="870"/>
      <c r="CH72" s="870"/>
      <c r="CI72" s="870"/>
      <c r="CJ72" s="870"/>
      <c r="CK72" s="870"/>
      <c r="CL72" s="870"/>
      <c r="CM72" s="870"/>
      <c r="CN72" s="870"/>
      <c r="CO72" s="870"/>
      <c r="CP72" s="870"/>
      <c r="CQ72" s="870"/>
      <c r="CR72" s="870"/>
      <c r="CS72" s="870"/>
      <c r="CT72" s="870"/>
      <c r="CU72" s="870"/>
      <c r="CV72" s="870"/>
      <c r="CW72" s="870"/>
      <c r="CX72" s="870"/>
      <c r="CY72" s="870"/>
      <c r="CZ72" s="870"/>
      <c r="DA72" s="870"/>
      <c r="DB72" s="870"/>
      <c r="DC72" s="870"/>
      <c r="DD72" s="870"/>
      <c r="DE72" s="870"/>
      <c r="DF72" s="870"/>
      <c r="DG72" s="870"/>
      <c r="DH72" s="870"/>
      <c r="DI72" s="870"/>
      <c r="DJ72" s="870"/>
      <c r="DK72" s="870"/>
      <c r="DL72" s="870"/>
      <c r="DM72" s="870"/>
      <c r="DN72" s="870"/>
      <c r="DO72" s="870"/>
      <c r="DP72" s="870"/>
      <c r="DQ72" s="870"/>
      <c r="DR72" s="870"/>
      <c r="DS72" s="870"/>
      <c r="DT72" s="870"/>
      <c r="DU72" s="870"/>
      <c r="DV72" s="870"/>
      <c r="DW72" s="870"/>
      <c r="DX72" s="870"/>
      <c r="DY72" s="870"/>
      <c r="DZ72" s="870"/>
      <c r="EA72" s="870"/>
      <c r="EB72" s="870"/>
      <c r="EC72" s="870"/>
      <c r="ED72" s="870"/>
      <c r="EE72" s="870"/>
      <c r="EF72" s="870"/>
      <c r="EG72" s="870"/>
      <c r="EH72" s="866"/>
      <c r="EI72" s="866"/>
      <c r="EJ72" s="866"/>
    </row>
    <row r="73" spans="1:148" s="867" customFormat="1" ht="18" hidden="1" customHeight="1" x14ac:dyDescent="0.3">
      <c r="A73" s="866"/>
      <c r="B73" s="869"/>
      <c r="D73" s="869"/>
      <c r="E73" s="871"/>
      <c r="F73" s="866" t="s">
        <v>105</v>
      </c>
      <c r="G73" s="866"/>
      <c r="H73" s="866"/>
      <c r="I73" s="866"/>
      <c r="J73" s="866"/>
      <c r="K73" s="866"/>
      <c r="L73" s="866"/>
      <c r="M73" s="866"/>
      <c r="N73" s="866"/>
      <c r="O73" s="866"/>
      <c r="P73" s="866"/>
      <c r="Q73" s="866"/>
      <c r="R73" s="866"/>
      <c r="S73" s="866"/>
      <c r="T73" s="866"/>
      <c r="U73" s="866"/>
      <c r="V73" s="866"/>
      <c r="W73" s="866"/>
      <c r="X73" s="866"/>
      <c r="Y73" s="866"/>
      <c r="Z73" s="866"/>
      <c r="AA73" s="866"/>
      <c r="AB73" s="866"/>
      <c r="AC73" s="866"/>
      <c r="AD73" s="866"/>
      <c r="AE73" s="866"/>
      <c r="AF73" s="866"/>
      <c r="AG73" s="866"/>
      <c r="AH73" s="866"/>
      <c r="AI73" s="866"/>
      <c r="AJ73" s="866"/>
      <c r="AK73" s="866"/>
      <c r="AL73" s="866"/>
      <c r="AM73" s="866"/>
      <c r="AN73" s="866"/>
      <c r="AO73" s="866"/>
      <c r="AP73" s="866"/>
      <c r="AQ73" s="866"/>
      <c r="AR73" s="866"/>
      <c r="AS73" s="866"/>
      <c r="AT73" s="866"/>
      <c r="AU73" s="866"/>
      <c r="AV73" s="866"/>
      <c r="AW73" s="866"/>
      <c r="AX73" s="866"/>
      <c r="AY73" s="866"/>
      <c r="AZ73" s="866"/>
      <c r="BA73" s="866"/>
      <c r="BB73" s="866"/>
      <c r="BC73" s="866"/>
      <c r="BD73" s="866"/>
      <c r="BE73" s="866"/>
      <c r="BF73" s="866"/>
      <c r="BG73" s="866"/>
      <c r="BH73" s="866"/>
      <c r="BI73" s="866"/>
      <c r="BJ73" s="866"/>
      <c r="BK73" s="866"/>
      <c r="BL73" s="866"/>
      <c r="BM73" s="866"/>
      <c r="BN73" s="866"/>
      <c r="BO73" s="866"/>
      <c r="BP73" s="866"/>
      <c r="BQ73" s="866"/>
      <c r="BR73" s="866"/>
      <c r="BS73" s="866"/>
      <c r="BT73" s="866"/>
      <c r="BU73" s="866"/>
      <c r="BV73" s="866"/>
      <c r="BW73" s="866"/>
      <c r="BX73" s="866"/>
      <c r="BY73" s="866"/>
      <c r="BZ73" s="866"/>
      <c r="CA73" s="866"/>
      <c r="CB73" s="866"/>
      <c r="CC73" s="866"/>
      <c r="CD73" s="866"/>
      <c r="CE73" s="866"/>
      <c r="CF73" s="866"/>
      <c r="CG73" s="866"/>
      <c r="CH73" s="866"/>
      <c r="CI73" s="866"/>
      <c r="CJ73" s="866"/>
      <c r="CK73" s="866"/>
      <c r="CL73" s="866"/>
      <c r="CM73" s="866"/>
      <c r="CN73" s="866"/>
      <c r="CO73" s="866"/>
      <c r="CP73" s="866"/>
      <c r="CQ73" s="866"/>
      <c r="CR73" s="866"/>
      <c r="CS73" s="866"/>
      <c r="CT73" s="866"/>
      <c r="CU73" s="866"/>
      <c r="CV73" s="866"/>
      <c r="CW73" s="866"/>
      <c r="CX73" s="866"/>
      <c r="CY73" s="866"/>
      <c r="CZ73" s="866"/>
      <c r="DA73" s="866"/>
      <c r="DB73" s="866"/>
      <c r="DC73" s="866"/>
      <c r="DD73" s="866"/>
      <c r="DE73" s="866"/>
      <c r="DF73" s="866"/>
      <c r="DG73" s="866"/>
      <c r="DH73" s="866"/>
      <c r="DI73" s="866"/>
      <c r="DJ73" s="866"/>
      <c r="DK73" s="866"/>
      <c r="DL73" s="866"/>
      <c r="DM73" s="866"/>
      <c r="DN73" s="866"/>
      <c r="DO73" s="866"/>
      <c r="DP73" s="866"/>
      <c r="DQ73" s="866"/>
      <c r="DR73" s="866"/>
      <c r="DS73" s="866"/>
      <c r="DT73" s="866"/>
      <c r="DU73" s="866"/>
      <c r="DV73" s="866"/>
      <c r="DW73" s="866"/>
      <c r="DX73" s="866"/>
      <c r="DY73" s="866"/>
      <c r="DZ73" s="866"/>
      <c r="EA73" s="866"/>
      <c r="EB73" s="866"/>
      <c r="EC73" s="866"/>
      <c r="ED73" s="866"/>
      <c r="EE73" s="866"/>
      <c r="EF73" s="866"/>
      <c r="EG73" s="866"/>
      <c r="EH73" s="866"/>
      <c r="EI73" s="866"/>
      <c r="EJ73" s="866"/>
    </row>
    <row r="74" spans="1:148" s="867" customFormat="1" ht="18" hidden="1" customHeight="1" x14ac:dyDescent="0.3">
      <c r="A74" s="866"/>
      <c r="B74" s="869"/>
      <c r="D74" s="869"/>
      <c r="E74" s="871"/>
      <c r="F74" s="866">
        <v>1</v>
      </c>
      <c r="G74" s="866"/>
      <c r="H74" s="866"/>
      <c r="I74" s="866"/>
      <c r="J74" s="866"/>
      <c r="K74" s="866"/>
      <c r="L74" s="866"/>
      <c r="M74" s="866"/>
      <c r="N74" s="866"/>
      <c r="O74" s="866"/>
      <c r="P74" s="866"/>
      <c r="Q74" s="866"/>
      <c r="R74" s="866"/>
      <c r="S74" s="866"/>
      <c r="T74" s="866"/>
      <c r="U74" s="866"/>
      <c r="V74" s="866"/>
      <c r="W74" s="866"/>
      <c r="X74" s="866"/>
      <c r="Y74" s="866"/>
      <c r="Z74" s="866"/>
      <c r="AA74" s="866"/>
      <c r="AB74" s="866"/>
      <c r="AC74" s="866"/>
      <c r="AD74" s="866"/>
      <c r="AE74" s="866"/>
      <c r="AF74" s="866"/>
      <c r="AG74" s="866"/>
      <c r="AH74" s="866"/>
      <c r="AI74" s="866"/>
      <c r="AJ74" s="866"/>
      <c r="AK74" s="866"/>
      <c r="AL74" s="866"/>
      <c r="AM74" s="866"/>
      <c r="AN74" s="866"/>
      <c r="AO74" s="866"/>
      <c r="AP74" s="866"/>
      <c r="AQ74" s="866"/>
      <c r="AR74" s="866"/>
      <c r="AS74" s="866"/>
      <c r="AT74" s="866"/>
      <c r="AU74" s="866"/>
      <c r="AV74" s="866"/>
      <c r="AW74" s="866"/>
      <c r="AX74" s="866"/>
      <c r="AY74" s="866"/>
      <c r="AZ74" s="866"/>
      <c r="BA74" s="866"/>
      <c r="BB74" s="866"/>
      <c r="BC74" s="866"/>
      <c r="BD74" s="866"/>
      <c r="BE74" s="866"/>
      <c r="BF74" s="866"/>
      <c r="BG74" s="866"/>
      <c r="BH74" s="866"/>
      <c r="BI74" s="866"/>
      <c r="BJ74" s="866"/>
      <c r="BK74" s="866"/>
      <c r="BL74" s="866"/>
      <c r="BM74" s="866"/>
      <c r="BN74" s="866"/>
      <c r="BO74" s="866"/>
      <c r="BP74" s="866"/>
      <c r="BQ74" s="866"/>
      <c r="BR74" s="866"/>
      <c r="BS74" s="866"/>
      <c r="BT74" s="866"/>
      <c r="BU74" s="866"/>
      <c r="BV74" s="866"/>
      <c r="BW74" s="866"/>
      <c r="BX74" s="866"/>
      <c r="BY74" s="866"/>
      <c r="BZ74" s="866"/>
      <c r="CA74" s="866"/>
      <c r="CB74" s="866"/>
      <c r="CC74" s="866"/>
      <c r="CD74" s="866"/>
      <c r="CE74" s="866"/>
      <c r="CF74" s="866"/>
      <c r="CG74" s="866"/>
      <c r="CH74" s="866"/>
      <c r="CI74" s="866"/>
      <c r="CJ74" s="866"/>
      <c r="CK74" s="866"/>
      <c r="CL74" s="866"/>
      <c r="CM74" s="866"/>
      <c r="CN74" s="866"/>
      <c r="CO74" s="866"/>
      <c r="CP74" s="866"/>
      <c r="CQ74" s="866"/>
      <c r="CR74" s="866"/>
      <c r="CS74" s="866"/>
      <c r="CT74" s="866"/>
      <c r="CU74" s="866"/>
      <c r="CV74" s="866"/>
      <c r="CW74" s="866"/>
      <c r="CX74" s="866"/>
      <c r="CY74" s="866"/>
      <c r="CZ74" s="866"/>
      <c r="DA74" s="866"/>
      <c r="DB74" s="866"/>
      <c r="DC74" s="866"/>
      <c r="DD74" s="866"/>
      <c r="DE74" s="866"/>
      <c r="DF74" s="866"/>
      <c r="DG74" s="866"/>
      <c r="DH74" s="866"/>
      <c r="DI74" s="866"/>
      <c r="DJ74" s="866"/>
      <c r="DK74" s="866"/>
      <c r="DL74" s="866"/>
      <c r="DM74" s="866"/>
      <c r="DN74" s="866"/>
      <c r="DO74" s="866"/>
      <c r="DP74" s="866"/>
      <c r="DQ74" s="866"/>
      <c r="DR74" s="866"/>
      <c r="DS74" s="866"/>
      <c r="DT74" s="866"/>
      <c r="DU74" s="866"/>
      <c r="DV74" s="866"/>
      <c r="DW74" s="866"/>
      <c r="DX74" s="866"/>
      <c r="DY74" s="866"/>
      <c r="DZ74" s="866"/>
      <c r="EA74" s="866"/>
      <c r="EB74" s="866"/>
      <c r="EC74" s="866"/>
      <c r="ED74" s="866"/>
      <c r="EE74" s="866"/>
      <c r="EF74" s="866"/>
      <c r="EG74" s="866"/>
      <c r="EH74" s="866"/>
      <c r="EI74" s="866"/>
      <c r="EJ74" s="866"/>
    </row>
    <row r="75" spans="1:148" s="867" customFormat="1" ht="18" hidden="1" customHeight="1" x14ac:dyDescent="0.3">
      <c r="A75" s="866"/>
      <c r="B75" s="869"/>
      <c r="D75" s="869"/>
      <c r="E75" s="871"/>
      <c r="F75" s="866">
        <v>2</v>
      </c>
      <c r="G75" s="866" t="s">
        <v>107</v>
      </c>
      <c r="H75" s="866"/>
      <c r="I75" s="866"/>
      <c r="J75" s="866"/>
      <c r="K75" s="866"/>
      <c r="L75" s="866"/>
      <c r="M75" s="866"/>
      <c r="N75" s="866"/>
      <c r="O75" s="866"/>
      <c r="P75" s="866"/>
      <c r="Q75" s="866"/>
      <c r="R75" s="866"/>
      <c r="S75" s="866"/>
      <c r="T75" s="866"/>
      <c r="U75" s="866"/>
      <c r="V75" s="866"/>
      <c r="W75" s="866"/>
      <c r="X75" s="866"/>
      <c r="Y75" s="866"/>
      <c r="Z75" s="866"/>
      <c r="AA75" s="866"/>
      <c r="AB75" s="866"/>
      <c r="AC75" s="866"/>
      <c r="AD75" s="866"/>
      <c r="AE75" s="866"/>
      <c r="AF75" s="866"/>
      <c r="AG75" s="866"/>
      <c r="AH75" s="866"/>
      <c r="AI75" s="866"/>
      <c r="AJ75" s="866"/>
      <c r="AK75" s="866"/>
      <c r="AL75" s="866"/>
      <c r="AM75" s="866"/>
      <c r="AN75" s="866"/>
      <c r="AO75" s="866"/>
      <c r="AP75" s="866"/>
      <c r="AQ75" s="866"/>
      <c r="AR75" s="866"/>
      <c r="AS75" s="866"/>
      <c r="AT75" s="866"/>
      <c r="AU75" s="866"/>
      <c r="AV75" s="866"/>
      <c r="AW75" s="866"/>
      <c r="AX75" s="866"/>
      <c r="AY75" s="866"/>
      <c r="AZ75" s="866"/>
      <c r="BA75" s="866"/>
      <c r="BB75" s="866"/>
      <c r="BC75" s="866"/>
      <c r="BD75" s="866"/>
      <c r="BE75" s="866"/>
      <c r="BF75" s="866"/>
      <c r="BG75" s="866"/>
      <c r="BH75" s="866"/>
      <c r="BI75" s="866"/>
      <c r="BJ75" s="866"/>
      <c r="BK75" s="866"/>
      <c r="BL75" s="866"/>
      <c r="BM75" s="866"/>
      <c r="BN75" s="866"/>
      <c r="BO75" s="866"/>
      <c r="BP75" s="866"/>
      <c r="BQ75" s="866"/>
      <c r="BR75" s="866"/>
      <c r="BS75" s="866"/>
      <c r="BT75" s="866"/>
      <c r="BU75" s="866"/>
      <c r="BV75" s="866"/>
      <c r="BW75" s="866"/>
      <c r="BX75" s="866"/>
      <c r="BY75" s="866"/>
      <c r="BZ75" s="866"/>
      <c r="CA75" s="866"/>
      <c r="CB75" s="866"/>
      <c r="CC75" s="866"/>
      <c r="CD75" s="866"/>
      <c r="CE75" s="866"/>
      <c r="CF75" s="866"/>
      <c r="CG75" s="866"/>
      <c r="CH75" s="866"/>
      <c r="CI75" s="866"/>
      <c r="CJ75" s="866"/>
      <c r="CK75" s="866"/>
      <c r="CL75" s="866"/>
      <c r="CM75" s="866"/>
      <c r="CN75" s="866"/>
      <c r="CO75" s="866"/>
      <c r="CP75" s="866"/>
      <c r="CQ75" s="866"/>
      <c r="CR75" s="866"/>
      <c r="CS75" s="866"/>
      <c r="CT75" s="866"/>
      <c r="CU75" s="866"/>
      <c r="CV75" s="866"/>
      <c r="CW75" s="866"/>
      <c r="CX75" s="866"/>
      <c r="CY75" s="866"/>
      <c r="CZ75" s="866"/>
      <c r="DA75" s="866"/>
      <c r="DB75" s="866"/>
      <c r="DC75" s="866"/>
      <c r="DD75" s="866"/>
      <c r="DE75" s="866"/>
      <c r="DF75" s="866"/>
      <c r="DG75" s="866"/>
      <c r="DH75" s="866"/>
      <c r="DI75" s="866"/>
      <c r="DJ75" s="866"/>
      <c r="DK75" s="866"/>
      <c r="DL75" s="866"/>
      <c r="DM75" s="866"/>
      <c r="DN75" s="866"/>
      <c r="DO75" s="866"/>
      <c r="DP75" s="866"/>
      <c r="DQ75" s="866"/>
      <c r="DR75" s="866"/>
      <c r="DS75" s="866"/>
      <c r="DT75" s="866"/>
      <c r="DU75" s="866"/>
      <c r="DV75" s="866"/>
      <c r="DW75" s="866"/>
      <c r="DX75" s="866"/>
      <c r="DY75" s="866"/>
      <c r="DZ75" s="866"/>
      <c r="EA75" s="866"/>
      <c r="EB75" s="866"/>
      <c r="EC75" s="866"/>
      <c r="ED75" s="866"/>
      <c r="EE75" s="866"/>
      <c r="EF75" s="866"/>
      <c r="EG75" s="866"/>
      <c r="EH75" s="866"/>
      <c r="EI75" s="866"/>
      <c r="EJ75" s="866"/>
    </row>
    <row r="76" spans="1:148" s="867" customFormat="1" ht="18" hidden="1" customHeight="1" x14ac:dyDescent="0.3">
      <c r="A76" s="866"/>
      <c r="B76" s="869"/>
      <c r="D76" s="869"/>
      <c r="E76" s="871"/>
      <c r="F76" s="872">
        <v>3</v>
      </c>
      <c r="G76" s="872" t="s">
        <v>108</v>
      </c>
      <c r="H76" s="866"/>
      <c r="I76" s="866"/>
      <c r="J76" s="866"/>
      <c r="K76" s="866"/>
      <c r="L76" s="866"/>
      <c r="M76" s="866"/>
      <c r="N76" s="866"/>
      <c r="O76" s="866"/>
      <c r="P76" s="866"/>
      <c r="Q76" s="866"/>
      <c r="R76" s="866"/>
      <c r="S76" s="866"/>
      <c r="T76" s="866"/>
      <c r="U76" s="866"/>
      <c r="V76" s="866"/>
      <c r="W76" s="866"/>
      <c r="X76" s="866"/>
      <c r="Y76" s="866"/>
      <c r="Z76" s="866"/>
      <c r="AA76" s="866"/>
      <c r="AB76" s="866"/>
      <c r="AC76" s="866"/>
      <c r="AD76" s="866"/>
      <c r="AE76" s="866"/>
      <c r="AF76" s="866"/>
      <c r="AG76" s="866"/>
      <c r="AH76" s="866"/>
      <c r="AI76" s="866"/>
      <c r="AJ76" s="866"/>
      <c r="AK76" s="866"/>
      <c r="AL76" s="866"/>
      <c r="AM76" s="866"/>
      <c r="AN76" s="866"/>
      <c r="AO76" s="866"/>
      <c r="AP76" s="866"/>
      <c r="AQ76" s="866"/>
      <c r="AR76" s="866"/>
      <c r="AS76" s="866"/>
      <c r="AT76" s="866"/>
      <c r="AU76" s="866"/>
      <c r="AV76" s="866"/>
      <c r="AW76" s="866"/>
      <c r="AX76" s="866"/>
      <c r="AY76" s="866"/>
      <c r="AZ76" s="866"/>
      <c r="BA76" s="866"/>
      <c r="BB76" s="866"/>
      <c r="BC76" s="866"/>
      <c r="BD76" s="866"/>
      <c r="BE76" s="866"/>
      <c r="BF76" s="866"/>
      <c r="BG76" s="866"/>
      <c r="BH76" s="866"/>
      <c r="BI76" s="866"/>
      <c r="BJ76" s="866"/>
      <c r="BK76" s="866"/>
      <c r="BL76" s="866"/>
      <c r="BM76" s="866"/>
      <c r="BN76" s="866"/>
      <c r="BO76" s="866"/>
      <c r="BP76" s="866"/>
      <c r="BQ76" s="866"/>
      <c r="BR76" s="866"/>
      <c r="BS76" s="866"/>
      <c r="BT76" s="866"/>
      <c r="BU76" s="866"/>
      <c r="BV76" s="866"/>
      <c r="BW76" s="866"/>
      <c r="BX76" s="866"/>
      <c r="BY76" s="866"/>
      <c r="BZ76" s="866"/>
      <c r="CA76" s="866"/>
      <c r="CB76" s="866"/>
      <c r="CC76" s="866"/>
      <c r="CD76" s="866"/>
      <c r="CE76" s="866"/>
      <c r="CF76" s="866"/>
      <c r="CG76" s="866"/>
      <c r="CH76" s="866"/>
      <c r="CI76" s="866"/>
      <c r="CJ76" s="866"/>
      <c r="CK76" s="866"/>
      <c r="CL76" s="866"/>
      <c r="CM76" s="866"/>
      <c r="CN76" s="866"/>
      <c r="CO76" s="866"/>
      <c r="CP76" s="866"/>
      <c r="CQ76" s="866"/>
      <c r="CR76" s="866"/>
      <c r="CS76" s="866"/>
      <c r="CT76" s="866"/>
      <c r="CU76" s="866"/>
      <c r="CV76" s="866"/>
      <c r="CW76" s="866"/>
      <c r="CX76" s="866"/>
      <c r="CY76" s="866"/>
      <c r="CZ76" s="866"/>
      <c r="DA76" s="866"/>
      <c r="DB76" s="866"/>
      <c r="DC76" s="866"/>
      <c r="DD76" s="866"/>
      <c r="DE76" s="866"/>
      <c r="DF76" s="866"/>
      <c r="DG76" s="866"/>
      <c r="DH76" s="866"/>
      <c r="DI76" s="866"/>
      <c r="DJ76" s="866"/>
      <c r="DK76" s="866"/>
      <c r="DL76" s="866"/>
      <c r="DM76" s="866"/>
      <c r="DN76" s="866"/>
      <c r="DO76" s="866"/>
      <c r="DP76" s="866"/>
      <c r="DQ76" s="866"/>
      <c r="DR76" s="866"/>
      <c r="DS76" s="866"/>
      <c r="DT76" s="866"/>
      <c r="DU76" s="866"/>
      <c r="DV76" s="866"/>
      <c r="DW76" s="866"/>
      <c r="DX76" s="866"/>
      <c r="DY76" s="866"/>
      <c r="DZ76" s="866"/>
      <c r="EA76" s="866"/>
      <c r="EB76" s="866"/>
      <c r="EC76" s="866"/>
      <c r="ED76" s="866"/>
      <c r="EE76" s="866"/>
      <c r="EF76" s="866"/>
      <c r="EG76" s="866"/>
      <c r="EH76" s="866"/>
      <c r="EI76" s="866"/>
      <c r="EJ76" s="866"/>
    </row>
    <row r="77" spans="1:148" s="867" customFormat="1" ht="18" hidden="1" customHeight="1" x14ac:dyDescent="0.3">
      <c r="A77" s="866"/>
      <c r="B77" s="869"/>
      <c r="D77" s="869"/>
      <c r="E77" s="871"/>
      <c r="F77" s="872" t="s">
        <v>106</v>
      </c>
      <c r="G77" s="867" t="s">
        <v>106</v>
      </c>
      <c r="H77" s="866"/>
      <c r="I77" s="866"/>
      <c r="J77" s="866"/>
      <c r="K77" s="866"/>
      <c r="L77" s="866"/>
      <c r="M77" s="866"/>
      <c r="N77" s="866"/>
      <c r="O77" s="866"/>
      <c r="P77" s="866"/>
      <c r="Q77" s="866"/>
      <c r="R77" s="866"/>
      <c r="S77" s="866"/>
      <c r="T77" s="866"/>
      <c r="U77" s="866"/>
      <c r="V77" s="866"/>
      <c r="W77" s="866"/>
      <c r="X77" s="866"/>
      <c r="Y77" s="866"/>
      <c r="Z77" s="866"/>
      <c r="AA77" s="866"/>
      <c r="AB77" s="866"/>
      <c r="AC77" s="866"/>
      <c r="AD77" s="866"/>
      <c r="AE77" s="866"/>
      <c r="AF77" s="866"/>
      <c r="AG77" s="866"/>
      <c r="AH77" s="866"/>
      <c r="AI77" s="866"/>
      <c r="AJ77" s="866"/>
      <c r="AK77" s="866"/>
      <c r="AL77" s="866"/>
      <c r="AM77" s="866"/>
      <c r="AN77" s="866"/>
      <c r="AO77" s="866"/>
      <c r="AP77" s="866"/>
      <c r="AQ77" s="866"/>
      <c r="AR77" s="866"/>
      <c r="AS77" s="866"/>
      <c r="AT77" s="866"/>
      <c r="AU77" s="866"/>
      <c r="AV77" s="866"/>
      <c r="AW77" s="866"/>
      <c r="AX77" s="866"/>
      <c r="AY77" s="866"/>
      <c r="AZ77" s="866"/>
      <c r="BA77" s="866"/>
      <c r="BB77" s="866"/>
      <c r="BC77" s="866"/>
      <c r="BD77" s="866"/>
      <c r="BE77" s="866"/>
      <c r="BF77" s="866"/>
      <c r="BG77" s="866"/>
      <c r="BH77" s="866"/>
      <c r="BI77" s="866"/>
      <c r="BJ77" s="866"/>
      <c r="BK77" s="866"/>
      <c r="BL77" s="866"/>
      <c r="BM77" s="866"/>
      <c r="BN77" s="866"/>
      <c r="BO77" s="866"/>
      <c r="BP77" s="866"/>
      <c r="BQ77" s="866"/>
      <c r="BR77" s="866"/>
      <c r="BS77" s="866"/>
      <c r="BT77" s="866"/>
      <c r="BU77" s="866"/>
      <c r="BV77" s="866"/>
      <c r="BW77" s="866"/>
      <c r="BX77" s="866"/>
      <c r="BY77" s="866"/>
      <c r="BZ77" s="866"/>
      <c r="CA77" s="866"/>
      <c r="CB77" s="866"/>
      <c r="CC77" s="866"/>
      <c r="CD77" s="866"/>
      <c r="CE77" s="866"/>
      <c r="CF77" s="866"/>
      <c r="CG77" s="866"/>
      <c r="CH77" s="866"/>
      <c r="CI77" s="866"/>
      <c r="CJ77" s="866"/>
      <c r="CK77" s="866"/>
      <c r="CL77" s="866"/>
      <c r="CM77" s="866"/>
      <c r="CN77" s="866"/>
      <c r="CO77" s="866"/>
      <c r="CP77" s="866"/>
      <c r="CQ77" s="866"/>
      <c r="CR77" s="866"/>
      <c r="CS77" s="866"/>
      <c r="CT77" s="866"/>
      <c r="CU77" s="866"/>
      <c r="CV77" s="866"/>
      <c r="CW77" s="866"/>
      <c r="CX77" s="866"/>
      <c r="CY77" s="866"/>
      <c r="CZ77" s="866"/>
      <c r="DA77" s="866"/>
      <c r="DB77" s="866"/>
      <c r="DC77" s="866"/>
      <c r="DD77" s="866"/>
      <c r="DE77" s="866"/>
      <c r="DF77" s="866"/>
      <c r="DG77" s="866"/>
      <c r="DH77" s="866"/>
      <c r="DI77" s="866"/>
      <c r="DJ77" s="866"/>
      <c r="DK77" s="866"/>
      <c r="DL77" s="866"/>
      <c r="DM77" s="866"/>
      <c r="DN77" s="866"/>
      <c r="DO77" s="866"/>
      <c r="DP77" s="866"/>
      <c r="DQ77" s="866"/>
      <c r="DR77" s="866"/>
      <c r="DS77" s="866"/>
      <c r="DT77" s="866"/>
      <c r="DU77" s="866"/>
      <c r="DV77" s="866"/>
      <c r="DW77" s="866"/>
      <c r="DX77" s="866"/>
      <c r="DY77" s="866"/>
      <c r="DZ77" s="866"/>
      <c r="EA77" s="866"/>
      <c r="EB77" s="866"/>
      <c r="EC77" s="866"/>
      <c r="ED77" s="866"/>
      <c r="EE77" s="866"/>
      <c r="EF77" s="866"/>
      <c r="EG77" s="866"/>
      <c r="EH77" s="866"/>
      <c r="EI77" s="866"/>
      <c r="EJ77" s="866"/>
    </row>
    <row r="78" spans="1:148" s="867" customFormat="1" ht="18" hidden="1" customHeight="1" x14ac:dyDescent="0.3">
      <c r="A78" s="866"/>
      <c r="B78" s="869"/>
      <c r="D78" s="869"/>
      <c r="E78" s="871"/>
      <c r="F78" s="872"/>
      <c r="G78" s="867" t="s">
        <v>205</v>
      </c>
      <c r="H78" s="866"/>
      <c r="I78" s="866"/>
      <c r="J78" s="866"/>
      <c r="K78" s="866"/>
      <c r="L78" s="866"/>
      <c r="M78" s="866"/>
      <c r="N78" s="866"/>
      <c r="O78" s="866"/>
      <c r="P78" s="866"/>
      <c r="Q78" s="866"/>
      <c r="R78" s="866"/>
      <c r="S78" s="866"/>
      <c r="T78" s="866"/>
      <c r="U78" s="866"/>
      <c r="V78" s="866"/>
      <c r="W78" s="866"/>
      <c r="X78" s="866"/>
      <c r="Y78" s="866"/>
      <c r="Z78" s="866"/>
      <c r="AA78" s="866"/>
      <c r="AB78" s="866"/>
      <c r="AC78" s="866"/>
      <c r="AD78" s="866"/>
      <c r="AE78" s="866"/>
      <c r="AF78" s="866"/>
      <c r="AG78" s="866"/>
      <c r="AH78" s="866"/>
      <c r="AI78" s="866"/>
      <c r="AJ78" s="866"/>
      <c r="AK78" s="866"/>
      <c r="AL78" s="866"/>
      <c r="AM78" s="866"/>
      <c r="AN78" s="866"/>
      <c r="AO78" s="866"/>
      <c r="AP78" s="866"/>
      <c r="AQ78" s="866"/>
      <c r="AR78" s="866"/>
      <c r="AS78" s="866"/>
      <c r="AT78" s="866"/>
      <c r="AU78" s="866"/>
      <c r="AV78" s="866"/>
      <c r="AW78" s="866"/>
      <c r="AX78" s="866"/>
      <c r="AY78" s="866"/>
      <c r="AZ78" s="866"/>
      <c r="BA78" s="866"/>
      <c r="BB78" s="866"/>
      <c r="BC78" s="866"/>
      <c r="BD78" s="866"/>
      <c r="BE78" s="866"/>
      <c r="BF78" s="866"/>
      <c r="BG78" s="866"/>
      <c r="BH78" s="866"/>
      <c r="BI78" s="866"/>
      <c r="BJ78" s="866"/>
      <c r="BK78" s="866"/>
      <c r="BL78" s="866"/>
      <c r="BM78" s="866"/>
      <c r="BN78" s="866"/>
      <c r="BO78" s="866"/>
      <c r="BP78" s="866"/>
      <c r="BQ78" s="866"/>
      <c r="BR78" s="866"/>
      <c r="BS78" s="866"/>
      <c r="BT78" s="866"/>
      <c r="BU78" s="866"/>
      <c r="BV78" s="866"/>
      <c r="BW78" s="866"/>
      <c r="BX78" s="866"/>
      <c r="BY78" s="866"/>
      <c r="BZ78" s="866"/>
      <c r="CA78" s="866"/>
      <c r="CB78" s="866"/>
      <c r="CC78" s="866"/>
      <c r="CD78" s="866"/>
      <c r="CE78" s="866"/>
      <c r="CF78" s="866"/>
      <c r="CG78" s="866"/>
      <c r="CH78" s="866"/>
      <c r="CI78" s="866"/>
      <c r="CJ78" s="866"/>
      <c r="CK78" s="866"/>
      <c r="CL78" s="866"/>
      <c r="CM78" s="866"/>
      <c r="CN78" s="866"/>
      <c r="CO78" s="866"/>
      <c r="CP78" s="866"/>
      <c r="CQ78" s="866"/>
      <c r="CR78" s="866"/>
      <c r="CS78" s="866"/>
      <c r="CT78" s="866"/>
      <c r="CU78" s="866"/>
      <c r="CV78" s="866"/>
      <c r="CW78" s="866"/>
      <c r="CX78" s="866"/>
      <c r="CY78" s="866"/>
      <c r="CZ78" s="866"/>
      <c r="DA78" s="866"/>
      <c r="DB78" s="866"/>
      <c r="DC78" s="866"/>
      <c r="DD78" s="866"/>
      <c r="DE78" s="866"/>
      <c r="DF78" s="866"/>
      <c r="DG78" s="866"/>
      <c r="DH78" s="866"/>
      <c r="DI78" s="866"/>
      <c r="DJ78" s="866"/>
      <c r="DK78" s="866"/>
      <c r="DL78" s="866"/>
      <c r="DM78" s="866"/>
      <c r="DN78" s="866"/>
      <c r="DO78" s="866"/>
      <c r="DP78" s="866"/>
      <c r="DQ78" s="866"/>
      <c r="DR78" s="866"/>
      <c r="DS78" s="866"/>
      <c r="DT78" s="866"/>
      <c r="DU78" s="866"/>
      <c r="DV78" s="866"/>
      <c r="DW78" s="866"/>
      <c r="DX78" s="866"/>
      <c r="DY78" s="866"/>
      <c r="DZ78" s="866"/>
      <c r="EA78" s="866"/>
      <c r="EB78" s="866"/>
      <c r="EC78" s="866"/>
      <c r="ED78" s="866"/>
      <c r="EE78" s="866"/>
      <c r="EF78" s="866"/>
      <c r="EG78" s="866"/>
      <c r="EH78" s="866"/>
      <c r="EI78" s="866"/>
      <c r="EJ78" s="866"/>
    </row>
    <row r="79" spans="1:148" s="867" customFormat="1" ht="18" hidden="1" customHeight="1" x14ac:dyDescent="0.3">
      <c r="A79" s="866"/>
      <c r="B79" s="869"/>
      <c r="D79" s="869"/>
      <c r="E79" s="871"/>
      <c r="F79" s="872"/>
      <c r="G79" s="867" t="s">
        <v>206</v>
      </c>
      <c r="H79" s="866"/>
      <c r="I79" s="866"/>
      <c r="J79" s="866"/>
      <c r="K79" s="866"/>
      <c r="L79" s="866"/>
      <c r="M79" s="866"/>
      <c r="N79" s="866"/>
      <c r="O79" s="866"/>
      <c r="P79" s="866"/>
      <c r="Q79" s="866"/>
      <c r="R79" s="866"/>
      <c r="S79" s="866"/>
      <c r="T79" s="866"/>
      <c r="U79" s="866"/>
      <c r="V79" s="866"/>
      <c r="W79" s="866"/>
      <c r="X79" s="866"/>
      <c r="Y79" s="866"/>
      <c r="Z79" s="866"/>
      <c r="AA79" s="866"/>
      <c r="AB79" s="866"/>
      <c r="AC79" s="866"/>
      <c r="AD79" s="866"/>
      <c r="AE79" s="866"/>
      <c r="AF79" s="866"/>
      <c r="AG79" s="866"/>
      <c r="AH79" s="866"/>
      <c r="AI79" s="866"/>
      <c r="AJ79" s="866"/>
      <c r="AK79" s="866"/>
      <c r="AL79" s="866"/>
      <c r="AM79" s="866"/>
      <c r="AN79" s="866"/>
      <c r="AO79" s="866"/>
      <c r="AP79" s="866"/>
      <c r="AQ79" s="866"/>
      <c r="AR79" s="866"/>
      <c r="AS79" s="866"/>
      <c r="AT79" s="866"/>
      <c r="AU79" s="866"/>
      <c r="AV79" s="866"/>
      <c r="AW79" s="866"/>
      <c r="AX79" s="866"/>
      <c r="AY79" s="866"/>
      <c r="AZ79" s="866"/>
      <c r="BA79" s="866"/>
      <c r="BB79" s="866"/>
      <c r="BC79" s="866"/>
      <c r="BD79" s="866"/>
      <c r="BE79" s="866"/>
      <c r="BF79" s="866"/>
      <c r="BG79" s="866"/>
      <c r="BH79" s="866"/>
      <c r="BI79" s="866"/>
      <c r="BJ79" s="866"/>
      <c r="BK79" s="866"/>
      <c r="BL79" s="866"/>
      <c r="BM79" s="866"/>
      <c r="BN79" s="866"/>
      <c r="BO79" s="866"/>
      <c r="BP79" s="866"/>
      <c r="BQ79" s="866"/>
      <c r="BR79" s="866"/>
      <c r="BS79" s="866"/>
      <c r="BT79" s="866"/>
      <c r="BU79" s="866"/>
      <c r="BV79" s="866"/>
      <c r="BW79" s="866"/>
      <c r="BX79" s="866"/>
      <c r="BY79" s="866"/>
      <c r="BZ79" s="866"/>
      <c r="CA79" s="866"/>
      <c r="CB79" s="866"/>
      <c r="CC79" s="866"/>
      <c r="CD79" s="866"/>
      <c r="CE79" s="866"/>
      <c r="CF79" s="866"/>
      <c r="CG79" s="866"/>
      <c r="CH79" s="866"/>
      <c r="CI79" s="866"/>
      <c r="CJ79" s="866"/>
      <c r="CK79" s="866"/>
      <c r="CL79" s="866"/>
      <c r="CM79" s="866"/>
      <c r="CN79" s="866"/>
      <c r="CO79" s="866"/>
      <c r="CP79" s="866"/>
      <c r="CQ79" s="866"/>
      <c r="CR79" s="866"/>
      <c r="CS79" s="866"/>
      <c r="CT79" s="866"/>
      <c r="CU79" s="866"/>
      <c r="CV79" s="866"/>
      <c r="CW79" s="866"/>
      <c r="CX79" s="866"/>
      <c r="CY79" s="866"/>
      <c r="CZ79" s="866"/>
      <c r="DA79" s="866"/>
      <c r="DB79" s="866"/>
      <c r="DC79" s="866"/>
      <c r="DD79" s="866"/>
      <c r="DE79" s="866"/>
      <c r="DF79" s="866"/>
      <c r="DG79" s="866"/>
      <c r="DH79" s="866"/>
      <c r="DI79" s="866"/>
      <c r="DJ79" s="866"/>
      <c r="DK79" s="866"/>
      <c r="DL79" s="866"/>
      <c r="DM79" s="866"/>
      <c r="DN79" s="866"/>
      <c r="DO79" s="866"/>
      <c r="DP79" s="866"/>
      <c r="DQ79" s="866"/>
      <c r="DR79" s="866"/>
      <c r="DS79" s="866"/>
      <c r="DT79" s="866"/>
      <c r="DU79" s="866"/>
      <c r="DV79" s="866"/>
      <c r="DW79" s="866"/>
      <c r="DX79" s="866"/>
      <c r="DY79" s="866"/>
      <c r="DZ79" s="866"/>
      <c r="EA79" s="866"/>
      <c r="EB79" s="866"/>
      <c r="EC79" s="866"/>
      <c r="ED79" s="866"/>
      <c r="EE79" s="866"/>
      <c r="EF79" s="866"/>
      <c r="EG79" s="866"/>
      <c r="EH79" s="866"/>
      <c r="EI79" s="866"/>
      <c r="EJ79" s="866"/>
    </row>
    <row r="80" spans="1:148" s="867" customFormat="1" ht="18" hidden="1" customHeight="1" x14ac:dyDescent="0.3">
      <c r="A80" s="866"/>
      <c r="B80" s="869"/>
      <c r="D80" s="869"/>
      <c r="E80" s="871"/>
      <c r="F80" s="872">
        <v>4</v>
      </c>
      <c r="G80" s="872" t="s">
        <v>207</v>
      </c>
      <c r="H80" s="866"/>
      <c r="I80" s="866"/>
      <c r="J80" s="866"/>
      <c r="K80" s="866"/>
      <c r="L80" s="866"/>
      <c r="M80" s="866"/>
      <c r="N80" s="866"/>
      <c r="O80" s="866"/>
      <c r="P80" s="866"/>
      <c r="Q80" s="866"/>
      <c r="R80" s="866"/>
      <c r="S80" s="866"/>
      <c r="T80" s="866"/>
      <c r="U80" s="866"/>
      <c r="V80" s="866"/>
      <c r="W80" s="866"/>
      <c r="X80" s="866"/>
      <c r="Y80" s="866"/>
      <c r="Z80" s="866"/>
      <c r="AA80" s="866"/>
      <c r="AB80" s="866"/>
      <c r="AC80" s="866"/>
      <c r="AD80" s="866"/>
      <c r="AE80" s="866"/>
      <c r="AF80" s="866"/>
      <c r="AG80" s="866"/>
      <c r="AH80" s="866"/>
      <c r="AI80" s="866"/>
      <c r="AJ80" s="866"/>
      <c r="AK80" s="866"/>
      <c r="AL80" s="866"/>
      <c r="AM80" s="866"/>
      <c r="AN80" s="866"/>
      <c r="AO80" s="866"/>
      <c r="AP80" s="866"/>
      <c r="AQ80" s="866"/>
      <c r="AR80" s="866"/>
      <c r="AS80" s="866"/>
      <c r="AT80" s="866"/>
      <c r="AU80" s="866"/>
      <c r="AV80" s="866"/>
      <c r="AW80" s="866"/>
      <c r="AX80" s="866"/>
      <c r="AY80" s="866"/>
      <c r="AZ80" s="866"/>
      <c r="BA80" s="866"/>
      <c r="BB80" s="866"/>
      <c r="BC80" s="866"/>
      <c r="BD80" s="866"/>
      <c r="BE80" s="866"/>
      <c r="BF80" s="866"/>
      <c r="BG80" s="866"/>
      <c r="BH80" s="866"/>
      <c r="BI80" s="866"/>
      <c r="BJ80" s="866"/>
      <c r="BK80" s="866"/>
      <c r="BL80" s="866"/>
      <c r="BM80" s="866"/>
      <c r="BN80" s="866"/>
      <c r="BO80" s="866"/>
      <c r="BP80" s="866"/>
      <c r="BQ80" s="866"/>
      <c r="BR80" s="866"/>
      <c r="BS80" s="866"/>
      <c r="BT80" s="866"/>
      <c r="BU80" s="866"/>
      <c r="BV80" s="866"/>
      <c r="BW80" s="866"/>
      <c r="BX80" s="866"/>
      <c r="BY80" s="866"/>
      <c r="BZ80" s="866"/>
      <c r="CA80" s="866"/>
      <c r="CB80" s="866"/>
      <c r="CC80" s="866"/>
      <c r="CD80" s="866"/>
      <c r="CE80" s="866"/>
      <c r="CF80" s="866"/>
      <c r="CG80" s="866"/>
      <c r="CH80" s="866"/>
      <c r="CI80" s="866"/>
      <c r="CJ80" s="866"/>
      <c r="CK80" s="866"/>
      <c r="CL80" s="866"/>
      <c r="CM80" s="866"/>
      <c r="CN80" s="866"/>
      <c r="CO80" s="866"/>
      <c r="CP80" s="866"/>
      <c r="CQ80" s="866"/>
      <c r="CR80" s="866"/>
      <c r="CS80" s="866"/>
      <c r="CT80" s="866"/>
      <c r="CU80" s="866"/>
      <c r="CV80" s="866"/>
      <c r="CW80" s="866"/>
      <c r="CX80" s="866"/>
      <c r="CY80" s="866"/>
      <c r="CZ80" s="866"/>
      <c r="DA80" s="866"/>
      <c r="DB80" s="866"/>
      <c r="DC80" s="866"/>
      <c r="DD80" s="866"/>
      <c r="DE80" s="866"/>
      <c r="DF80" s="866"/>
      <c r="DG80" s="866"/>
      <c r="DH80" s="866"/>
      <c r="DI80" s="866"/>
      <c r="DJ80" s="866"/>
      <c r="DK80" s="866"/>
      <c r="DL80" s="866"/>
      <c r="DM80" s="866"/>
      <c r="DN80" s="866"/>
      <c r="DO80" s="866"/>
      <c r="DP80" s="866"/>
      <c r="DQ80" s="866"/>
      <c r="DR80" s="866"/>
      <c r="DS80" s="866"/>
      <c r="DT80" s="866"/>
      <c r="DU80" s="866"/>
      <c r="DV80" s="866"/>
      <c r="DW80" s="866"/>
      <c r="DX80" s="866"/>
      <c r="DY80" s="866"/>
      <c r="DZ80" s="866"/>
      <c r="EA80" s="866"/>
      <c r="EB80" s="866"/>
      <c r="EC80" s="866"/>
      <c r="ED80" s="866"/>
      <c r="EE80" s="866"/>
      <c r="EF80" s="866"/>
      <c r="EG80" s="866"/>
      <c r="EH80" s="866"/>
      <c r="EI80" s="866"/>
      <c r="EJ80" s="866"/>
    </row>
    <row r="81" spans="1:148" s="867" customFormat="1" ht="18" hidden="1" customHeight="1" x14ac:dyDescent="0.3">
      <c r="A81" s="866"/>
      <c r="B81" s="869"/>
      <c r="D81" s="869"/>
      <c r="E81" s="871"/>
      <c r="F81" s="872">
        <v>5</v>
      </c>
      <c r="G81" s="872" t="s">
        <v>208</v>
      </c>
      <c r="H81" s="866"/>
      <c r="I81" s="866"/>
      <c r="J81" s="866"/>
      <c r="K81" s="866"/>
      <c r="L81" s="866"/>
      <c r="M81" s="866"/>
      <c r="N81" s="866"/>
      <c r="O81" s="866"/>
      <c r="P81" s="866"/>
      <c r="Q81" s="866"/>
      <c r="R81" s="866"/>
      <c r="S81" s="866"/>
      <c r="T81" s="866"/>
      <c r="U81" s="866"/>
      <c r="V81" s="866"/>
      <c r="W81" s="866"/>
      <c r="X81" s="866"/>
      <c r="Y81" s="866"/>
      <c r="Z81" s="866"/>
      <c r="AA81" s="866"/>
      <c r="AB81" s="866"/>
      <c r="AC81" s="866"/>
      <c r="AD81" s="866"/>
      <c r="AE81" s="866"/>
      <c r="AF81" s="866"/>
      <c r="AG81" s="866"/>
      <c r="AH81" s="866"/>
      <c r="AI81" s="866"/>
      <c r="AJ81" s="866"/>
      <c r="AK81" s="866"/>
      <c r="AL81" s="866"/>
      <c r="AM81" s="866"/>
      <c r="AN81" s="866"/>
      <c r="AO81" s="866"/>
      <c r="AP81" s="866"/>
      <c r="AQ81" s="866"/>
      <c r="AR81" s="866"/>
      <c r="AS81" s="866"/>
      <c r="AT81" s="866"/>
      <c r="AU81" s="866"/>
      <c r="AV81" s="866"/>
      <c r="AW81" s="866"/>
      <c r="AX81" s="866"/>
      <c r="AY81" s="866"/>
      <c r="AZ81" s="866"/>
      <c r="BA81" s="866"/>
      <c r="BB81" s="866"/>
      <c r="BC81" s="866"/>
      <c r="BD81" s="866"/>
      <c r="BE81" s="866"/>
      <c r="BF81" s="866"/>
      <c r="BG81" s="866"/>
      <c r="BH81" s="866"/>
      <c r="BI81" s="866"/>
      <c r="BJ81" s="866"/>
      <c r="BK81" s="866"/>
      <c r="BL81" s="866"/>
      <c r="BM81" s="866"/>
      <c r="BN81" s="866"/>
      <c r="BO81" s="866"/>
      <c r="BP81" s="866"/>
      <c r="BQ81" s="866"/>
      <c r="BR81" s="866"/>
      <c r="BS81" s="866"/>
      <c r="BT81" s="866"/>
      <c r="BU81" s="866"/>
      <c r="BV81" s="866"/>
      <c r="BW81" s="866"/>
      <c r="BX81" s="866"/>
      <c r="BY81" s="866"/>
      <c r="BZ81" s="866"/>
      <c r="CA81" s="866"/>
      <c r="CB81" s="866"/>
      <c r="CC81" s="866"/>
      <c r="CD81" s="866"/>
      <c r="CE81" s="866"/>
      <c r="CF81" s="866"/>
      <c r="CG81" s="866"/>
      <c r="CH81" s="866"/>
      <c r="CI81" s="866"/>
      <c r="CJ81" s="866"/>
      <c r="CK81" s="866"/>
      <c r="CL81" s="866"/>
      <c r="CM81" s="866"/>
      <c r="CN81" s="866"/>
      <c r="CO81" s="866"/>
      <c r="CP81" s="866"/>
      <c r="CQ81" s="866"/>
      <c r="CR81" s="866"/>
      <c r="CS81" s="866"/>
      <c r="CT81" s="866"/>
      <c r="CU81" s="866"/>
      <c r="CV81" s="866"/>
      <c r="CW81" s="866"/>
      <c r="CX81" s="866"/>
      <c r="CY81" s="866"/>
      <c r="CZ81" s="866"/>
      <c r="DA81" s="866"/>
      <c r="DB81" s="866"/>
      <c r="DC81" s="866"/>
      <c r="DD81" s="866"/>
      <c r="DE81" s="866"/>
      <c r="DF81" s="866"/>
      <c r="DG81" s="866"/>
      <c r="DH81" s="866"/>
      <c r="DI81" s="866"/>
      <c r="DJ81" s="866"/>
      <c r="DK81" s="866"/>
      <c r="DL81" s="866"/>
      <c r="DM81" s="866"/>
      <c r="DN81" s="866"/>
      <c r="DO81" s="866"/>
      <c r="DP81" s="866"/>
      <c r="DQ81" s="866"/>
      <c r="DR81" s="866"/>
      <c r="DS81" s="866"/>
      <c r="DT81" s="866"/>
      <c r="DU81" s="866"/>
      <c r="DV81" s="866"/>
      <c r="DW81" s="866"/>
      <c r="DX81" s="866"/>
      <c r="DY81" s="866"/>
      <c r="DZ81" s="866"/>
      <c r="EA81" s="866"/>
      <c r="EB81" s="866"/>
      <c r="EC81" s="866"/>
      <c r="ED81" s="866"/>
      <c r="EE81" s="866"/>
      <c r="EF81" s="866"/>
      <c r="EG81" s="866"/>
      <c r="EH81" s="866"/>
      <c r="EI81" s="866"/>
      <c r="EJ81" s="866"/>
    </row>
    <row r="82" spans="1:148" s="867" customFormat="1" ht="18" hidden="1" customHeight="1" x14ac:dyDescent="0.3">
      <c r="A82" s="866"/>
      <c r="B82" s="869"/>
      <c r="D82" s="869"/>
      <c r="E82" s="871"/>
      <c r="F82" s="872">
        <v>6</v>
      </c>
      <c r="G82" s="872">
        <v>1</v>
      </c>
      <c r="H82" s="866"/>
      <c r="I82" s="866"/>
      <c r="J82" s="866"/>
      <c r="K82" s="866"/>
      <c r="L82" s="866"/>
      <c r="M82" s="866"/>
      <c r="N82" s="866"/>
      <c r="O82" s="866"/>
      <c r="P82" s="866"/>
      <c r="Q82" s="866"/>
      <c r="R82" s="866"/>
      <c r="S82" s="866"/>
      <c r="T82" s="866"/>
      <c r="U82" s="866"/>
      <c r="V82" s="866"/>
      <c r="W82" s="866"/>
      <c r="X82" s="866"/>
      <c r="Y82" s="866"/>
      <c r="Z82" s="866"/>
      <c r="AA82" s="866"/>
      <c r="AB82" s="866"/>
      <c r="AC82" s="866"/>
      <c r="AD82" s="866"/>
      <c r="AE82" s="866"/>
      <c r="AF82" s="866"/>
      <c r="AG82" s="866"/>
      <c r="AH82" s="866"/>
      <c r="AI82" s="866"/>
      <c r="AJ82" s="866"/>
      <c r="AK82" s="866"/>
      <c r="AL82" s="866"/>
      <c r="AM82" s="866"/>
      <c r="AN82" s="866"/>
      <c r="AO82" s="866"/>
      <c r="AP82" s="866"/>
      <c r="AQ82" s="866"/>
      <c r="AR82" s="866"/>
      <c r="AS82" s="866"/>
      <c r="AT82" s="866"/>
      <c r="AU82" s="866"/>
      <c r="AV82" s="866"/>
      <c r="AW82" s="866"/>
      <c r="AX82" s="866"/>
      <c r="AY82" s="866"/>
      <c r="AZ82" s="866"/>
      <c r="BA82" s="866"/>
      <c r="BB82" s="866"/>
      <c r="BC82" s="866"/>
      <c r="BD82" s="866"/>
      <c r="BE82" s="866"/>
      <c r="BF82" s="866"/>
      <c r="BG82" s="866"/>
      <c r="BH82" s="866"/>
      <c r="BI82" s="866"/>
      <c r="BJ82" s="866"/>
      <c r="BK82" s="866"/>
      <c r="BL82" s="866"/>
      <c r="BM82" s="866"/>
      <c r="BN82" s="866"/>
      <c r="BO82" s="866"/>
      <c r="BP82" s="866"/>
      <c r="BQ82" s="866"/>
      <c r="BR82" s="866"/>
      <c r="BS82" s="866"/>
      <c r="BT82" s="866"/>
      <c r="BU82" s="866"/>
      <c r="BV82" s="866"/>
      <c r="BW82" s="866"/>
      <c r="BX82" s="866"/>
      <c r="BY82" s="866"/>
      <c r="BZ82" s="866"/>
      <c r="CA82" s="866"/>
      <c r="CB82" s="866"/>
      <c r="CC82" s="866"/>
      <c r="CD82" s="866"/>
      <c r="CE82" s="866"/>
      <c r="CF82" s="866"/>
      <c r="CG82" s="866"/>
      <c r="CH82" s="866"/>
      <c r="CI82" s="866"/>
      <c r="CJ82" s="866"/>
      <c r="CK82" s="866"/>
      <c r="CL82" s="866"/>
      <c r="CM82" s="866"/>
      <c r="CN82" s="866"/>
      <c r="CO82" s="866"/>
      <c r="CP82" s="866"/>
      <c r="CQ82" s="866"/>
      <c r="CR82" s="866"/>
      <c r="CS82" s="866"/>
      <c r="CT82" s="866"/>
      <c r="CU82" s="866"/>
      <c r="CV82" s="866"/>
      <c r="CW82" s="866"/>
      <c r="CX82" s="866"/>
      <c r="CY82" s="866"/>
      <c r="CZ82" s="866"/>
      <c r="DA82" s="866"/>
      <c r="DB82" s="866"/>
      <c r="DC82" s="866"/>
      <c r="DD82" s="866"/>
      <c r="DE82" s="866"/>
      <c r="DF82" s="866"/>
      <c r="DG82" s="866"/>
      <c r="DH82" s="866"/>
      <c r="DI82" s="866"/>
      <c r="DJ82" s="866"/>
      <c r="DK82" s="866"/>
      <c r="DL82" s="866"/>
      <c r="DM82" s="866"/>
      <c r="DN82" s="866"/>
      <c r="DO82" s="866"/>
      <c r="DP82" s="866"/>
      <c r="DQ82" s="866"/>
      <c r="DR82" s="866"/>
      <c r="DS82" s="866"/>
      <c r="DT82" s="866"/>
      <c r="DU82" s="866"/>
      <c r="DV82" s="866"/>
      <c r="DW82" s="866"/>
      <c r="DX82" s="866"/>
      <c r="DY82" s="866"/>
      <c r="DZ82" s="866"/>
      <c r="EA82" s="866"/>
      <c r="EB82" s="866"/>
      <c r="EC82" s="866"/>
      <c r="ED82" s="866"/>
      <c r="EE82" s="866"/>
      <c r="EF82" s="866"/>
      <c r="EG82" s="866"/>
      <c r="EH82" s="866"/>
      <c r="EI82" s="866"/>
      <c r="EJ82" s="866"/>
    </row>
    <row r="83" spans="1:148" s="867" customFormat="1" ht="18" hidden="1" customHeight="1" x14ac:dyDescent="0.3">
      <c r="A83" s="866"/>
      <c r="B83" s="869"/>
      <c r="D83" s="869"/>
      <c r="E83" s="871"/>
      <c r="F83" s="866" t="s">
        <v>107</v>
      </c>
      <c r="G83" s="872">
        <v>2</v>
      </c>
      <c r="H83" s="866"/>
      <c r="I83" s="866"/>
      <c r="J83" s="866"/>
      <c r="K83" s="866"/>
      <c r="L83" s="866"/>
      <c r="M83" s="866"/>
      <c r="N83" s="866"/>
      <c r="O83" s="866"/>
      <c r="P83" s="866"/>
      <c r="Q83" s="866"/>
      <c r="R83" s="866"/>
      <c r="S83" s="866"/>
      <c r="T83" s="866"/>
      <c r="U83" s="866"/>
      <c r="V83" s="866"/>
      <c r="W83" s="866"/>
      <c r="X83" s="866"/>
      <c r="Y83" s="866"/>
      <c r="Z83" s="866"/>
      <c r="AA83" s="866"/>
      <c r="AB83" s="866"/>
      <c r="AC83" s="866"/>
      <c r="AD83" s="866"/>
      <c r="AE83" s="866"/>
      <c r="AF83" s="866"/>
      <c r="AG83" s="866"/>
      <c r="AH83" s="866"/>
      <c r="AI83" s="866"/>
      <c r="AJ83" s="866"/>
      <c r="AK83" s="866"/>
      <c r="AL83" s="866"/>
      <c r="AM83" s="866"/>
      <c r="AN83" s="866"/>
      <c r="AO83" s="866"/>
      <c r="AP83" s="866"/>
      <c r="AQ83" s="866"/>
      <c r="AR83" s="866"/>
      <c r="AS83" s="866"/>
      <c r="AT83" s="866"/>
      <c r="AU83" s="866"/>
      <c r="AV83" s="866"/>
      <c r="AW83" s="866"/>
      <c r="AX83" s="866"/>
      <c r="AY83" s="866"/>
      <c r="AZ83" s="866"/>
      <c r="BA83" s="866"/>
      <c r="BB83" s="866"/>
      <c r="BC83" s="866"/>
      <c r="BD83" s="866"/>
      <c r="BE83" s="866"/>
      <c r="BF83" s="866"/>
      <c r="BG83" s="866"/>
      <c r="BH83" s="866"/>
      <c r="BI83" s="866"/>
      <c r="BJ83" s="866"/>
      <c r="BK83" s="866"/>
      <c r="BL83" s="866"/>
      <c r="BM83" s="866"/>
      <c r="BN83" s="866"/>
      <c r="BO83" s="866"/>
      <c r="BP83" s="866"/>
      <c r="BQ83" s="866"/>
      <c r="BR83" s="866"/>
      <c r="BS83" s="866"/>
      <c r="BT83" s="866"/>
      <c r="BU83" s="866"/>
      <c r="BV83" s="866"/>
      <c r="BW83" s="866"/>
      <c r="BX83" s="866"/>
      <c r="BY83" s="866"/>
      <c r="BZ83" s="866"/>
      <c r="CA83" s="866"/>
      <c r="CB83" s="866"/>
      <c r="CC83" s="866"/>
      <c r="CD83" s="866"/>
      <c r="CE83" s="866"/>
      <c r="CF83" s="866"/>
      <c r="CG83" s="866"/>
      <c r="CH83" s="866"/>
      <c r="CI83" s="866"/>
      <c r="CJ83" s="866"/>
      <c r="CK83" s="866"/>
      <c r="CL83" s="866"/>
      <c r="CM83" s="866"/>
      <c r="CN83" s="866"/>
      <c r="CO83" s="866"/>
      <c r="CP83" s="866"/>
      <c r="CQ83" s="866"/>
      <c r="CR83" s="866"/>
      <c r="CS83" s="866"/>
      <c r="CT83" s="866"/>
      <c r="CU83" s="866"/>
      <c r="CV83" s="866"/>
      <c r="CW83" s="866"/>
      <c r="CX83" s="866"/>
      <c r="CY83" s="866"/>
      <c r="CZ83" s="866"/>
      <c r="DA83" s="866"/>
      <c r="DB83" s="866"/>
      <c r="DC83" s="866"/>
      <c r="DD83" s="866"/>
      <c r="DE83" s="866"/>
      <c r="DF83" s="866"/>
      <c r="DG83" s="866"/>
      <c r="DH83" s="866"/>
      <c r="DI83" s="866"/>
      <c r="DJ83" s="866"/>
      <c r="DK83" s="866"/>
      <c r="DL83" s="866"/>
      <c r="DM83" s="866"/>
      <c r="DN83" s="866"/>
      <c r="DO83" s="866"/>
      <c r="DP83" s="866"/>
      <c r="DQ83" s="866"/>
      <c r="DR83" s="866"/>
      <c r="DS83" s="866"/>
      <c r="DT83" s="866"/>
      <c r="DU83" s="866"/>
      <c r="DV83" s="866"/>
      <c r="DW83" s="866"/>
      <c r="DX83" s="866"/>
      <c r="DY83" s="866"/>
      <c r="DZ83" s="866"/>
      <c r="EA83" s="866"/>
      <c r="EB83" s="866"/>
      <c r="EC83" s="866"/>
      <c r="ED83" s="866"/>
      <c r="EE83" s="866"/>
      <c r="EF83" s="866"/>
      <c r="EG83" s="866"/>
      <c r="EH83" s="866"/>
      <c r="EI83" s="866"/>
      <c r="EJ83" s="866"/>
    </row>
    <row r="84" spans="1:148" s="867" customFormat="1" ht="18" hidden="1" customHeight="1" x14ac:dyDescent="0.3">
      <c r="A84" s="866"/>
      <c r="B84" s="869"/>
      <c r="D84" s="869"/>
      <c r="E84" s="871"/>
      <c r="F84" s="866" t="s">
        <v>108</v>
      </c>
      <c r="G84" s="872">
        <v>3</v>
      </c>
      <c r="H84" s="866"/>
      <c r="I84" s="866"/>
      <c r="J84" s="866"/>
      <c r="K84" s="866"/>
      <c r="L84" s="866"/>
      <c r="M84" s="866"/>
      <c r="N84" s="866"/>
      <c r="O84" s="866"/>
      <c r="P84" s="866"/>
      <c r="Q84" s="866"/>
      <c r="R84" s="866"/>
      <c r="S84" s="866"/>
      <c r="T84" s="866"/>
      <c r="U84" s="866"/>
      <c r="V84" s="866"/>
      <c r="W84" s="866"/>
      <c r="X84" s="866"/>
      <c r="Y84" s="866"/>
      <c r="Z84" s="866"/>
      <c r="AA84" s="866"/>
      <c r="AB84" s="866"/>
      <c r="AC84" s="866"/>
      <c r="AD84" s="866"/>
      <c r="AE84" s="866"/>
      <c r="AF84" s="866"/>
      <c r="AG84" s="866"/>
      <c r="AH84" s="866"/>
      <c r="AI84" s="866"/>
      <c r="AJ84" s="866"/>
      <c r="AK84" s="866"/>
      <c r="AL84" s="866"/>
      <c r="AM84" s="866"/>
      <c r="AN84" s="866"/>
      <c r="AO84" s="866"/>
      <c r="AP84" s="866"/>
      <c r="AQ84" s="866"/>
      <c r="AR84" s="866"/>
      <c r="AS84" s="866"/>
      <c r="AT84" s="866"/>
      <c r="AU84" s="866"/>
      <c r="AV84" s="866"/>
      <c r="AW84" s="866"/>
      <c r="AX84" s="866"/>
      <c r="AY84" s="866"/>
      <c r="AZ84" s="866"/>
      <c r="BA84" s="866"/>
      <c r="BB84" s="866"/>
      <c r="BC84" s="866"/>
      <c r="BD84" s="866"/>
      <c r="BE84" s="866"/>
      <c r="BF84" s="866"/>
      <c r="BG84" s="866"/>
      <c r="BH84" s="866"/>
      <c r="BI84" s="866"/>
      <c r="BJ84" s="866"/>
      <c r="BK84" s="866"/>
      <c r="BL84" s="866"/>
      <c r="BM84" s="866"/>
      <c r="BN84" s="866"/>
      <c r="BO84" s="866"/>
      <c r="BP84" s="866"/>
      <c r="BQ84" s="866"/>
      <c r="BR84" s="866"/>
      <c r="BS84" s="866"/>
      <c r="BT84" s="866"/>
      <c r="BU84" s="866"/>
      <c r="BV84" s="866"/>
      <c r="BW84" s="866"/>
      <c r="BX84" s="866"/>
      <c r="BY84" s="866"/>
      <c r="BZ84" s="866"/>
      <c r="CA84" s="866"/>
      <c r="CB84" s="866"/>
      <c r="CC84" s="866"/>
      <c r="CD84" s="866"/>
      <c r="CE84" s="866"/>
      <c r="CF84" s="866"/>
      <c r="CG84" s="866"/>
      <c r="CH84" s="866"/>
      <c r="CI84" s="866"/>
      <c r="CJ84" s="866"/>
      <c r="CK84" s="866"/>
      <c r="CL84" s="866"/>
      <c r="CM84" s="866"/>
      <c r="CN84" s="866"/>
      <c r="CO84" s="866"/>
      <c r="CP84" s="866"/>
      <c r="CQ84" s="866"/>
      <c r="CR84" s="866"/>
      <c r="CS84" s="866"/>
      <c r="CT84" s="866"/>
      <c r="CU84" s="866"/>
      <c r="CV84" s="866"/>
      <c r="CW84" s="866"/>
      <c r="CX84" s="866"/>
      <c r="CY84" s="866"/>
      <c r="CZ84" s="866"/>
      <c r="DA84" s="866"/>
      <c r="DB84" s="866"/>
      <c r="DC84" s="866"/>
      <c r="DD84" s="866"/>
      <c r="DE84" s="866"/>
      <c r="DF84" s="866"/>
      <c r="DG84" s="866"/>
      <c r="DH84" s="866"/>
      <c r="DI84" s="866"/>
      <c r="DJ84" s="866"/>
      <c r="DK84" s="866"/>
      <c r="DL84" s="866"/>
      <c r="DM84" s="866"/>
      <c r="DN84" s="866"/>
      <c r="DO84" s="866"/>
      <c r="DP84" s="866"/>
      <c r="DQ84" s="866"/>
      <c r="DR84" s="866"/>
      <c r="DS84" s="866"/>
      <c r="DT84" s="866"/>
      <c r="DU84" s="866"/>
      <c r="DV84" s="866"/>
      <c r="DW84" s="866"/>
      <c r="DX84" s="866"/>
      <c r="DY84" s="866"/>
      <c r="DZ84" s="866"/>
      <c r="EA84" s="866"/>
      <c r="EB84" s="866"/>
      <c r="EC84" s="866"/>
      <c r="ED84" s="866"/>
      <c r="EE84" s="866"/>
      <c r="EF84" s="866"/>
      <c r="EG84" s="866"/>
      <c r="EH84" s="866"/>
      <c r="EI84" s="866"/>
      <c r="EJ84" s="866"/>
    </row>
    <row r="85" spans="1:148" s="873" customFormat="1" ht="18" hidden="1" customHeight="1" x14ac:dyDescent="0.3">
      <c r="A85" s="866"/>
      <c r="B85" s="869"/>
      <c r="C85" s="867"/>
      <c r="D85" s="869"/>
      <c r="E85" s="871"/>
      <c r="F85" s="872" t="s">
        <v>106</v>
      </c>
      <c r="G85" s="872">
        <v>4</v>
      </c>
      <c r="H85" s="866"/>
      <c r="I85" s="866"/>
      <c r="J85" s="866"/>
      <c r="K85" s="866"/>
      <c r="L85" s="866"/>
      <c r="M85" s="866"/>
      <c r="N85" s="866"/>
      <c r="O85" s="866"/>
      <c r="P85" s="866"/>
      <c r="Q85" s="866"/>
      <c r="R85" s="866"/>
      <c r="S85" s="866"/>
      <c r="T85" s="866"/>
      <c r="U85" s="866"/>
      <c r="V85" s="866"/>
      <c r="W85" s="866"/>
      <c r="X85" s="866"/>
      <c r="Y85" s="866"/>
      <c r="Z85" s="866"/>
      <c r="AA85" s="866"/>
      <c r="AB85" s="866"/>
      <c r="AC85" s="866"/>
      <c r="AD85" s="866"/>
      <c r="AE85" s="866"/>
      <c r="AF85" s="866"/>
      <c r="AG85" s="866"/>
      <c r="AH85" s="866"/>
      <c r="AI85" s="866"/>
      <c r="AJ85" s="866"/>
      <c r="AK85" s="866"/>
      <c r="AL85" s="866"/>
      <c r="AM85" s="866"/>
      <c r="AN85" s="866"/>
      <c r="AO85" s="866"/>
      <c r="AP85" s="866"/>
      <c r="AQ85" s="866"/>
      <c r="AR85" s="866"/>
      <c r="AS85" s="866"/>
      <c r="AT85" s="866"/>
      <c r="AU85" s="866"/>
      <c r="AV85" s="866"/>
      <c r="AW85" s="866"/>
      <c r="AX85" s="866"/>
      <c r="AY85" s="866"/>
      <c r="AZ85" s="866"/>
      <c r="BA85" s="866"/>
      <c r="BB85" s="866"/>
      <c r="BC85" s="866"/>
      <c r="BD85" s="866"/>
      <c r="BE85" s="866"/>
      <c r="BF85" s="866"/>
      <c r="BG85" s="866"/>
      <c r="BH85" s="866"/>
      <c r="BI85" s="866"/>
      <c r="BJ85" s="866"/>
      <c r="BK85" s="866"/>
      <c r="BL85" s="866"/>
      <c r="BM85" s="866"/>
      <c r="BN85" s="866"/>
      <c r="BO85" s="866"/>
      <c r="BP85" s="866"/>
      <c r="BQ85" s="866"/>
      <c r="BR85" s="866"/>
      <c r="BS85" s="866"/>
      <c r="BT85" s="866"/>
      <c r="BU85" s="866"/>
      <c r="BV85" s="866"/>
      <c r="BW85" s="866"/>
      <c r="BX85" s="866"/>
      <c r="BY85" s="866"/>
      <c r="BZ85" s="866"/>
      <c r="CA85" s="866"/>
      <c r="CB85" s="866"/>
      <c r="CC85" s="866"/>
      <c r="CD85" s="866"/>
      <c r="CE85" s="866"/>
      <c r="CF85" s="866"/>
      <c r="CG85" s="866"/>
      <c r="CH85" s="866"/>
      <c r="CI85" s="866"/>
      <c r="CJ85" s="866"/>
      <c r="CK85" s="866"/>
      <c r="CL85" s="866"/>
      <c r="CM85" s="866"/>
      <c r="CN85" s="866"/>
      <c r="CO85" s="866"/>
      <c r="CP85" s="866"/>
      <c r="CQ85" s="866"/>
      <c r="CR85" s="866"/>
      <c r="CS85" s="866"/>
      <c r="CT85" s="866"/>
      <c r="CU85" s="866"/>
      <c r="CV85" s="866"/>
      <c r="CW85" s="866"/>
      <c r="CX85" s="866"/>
      <c r="CY85" s="866"/>
      <c r="CZ85" s="866"/>
      <c r="DA85" s="866"/>
      <c r="DB85" s="866"/>
      <c r="DC85" s="866"/>
      <c r="DD85" s="866"/>
      <c r="DE85" s="866"/>
      <c r="DF85" s="866"/>
      <c r="DG85" s="866"/>
      <c r="DH85" s="866"/>
      <c r="DI85" s="866"/>
      <c r="DJ85" s="866"/>
      <c r="DK85" s="866"/>
      <c r="DL85" s="866"/>
      <c r="DM85" s="866"/>
      <c r="DN85" s="866"/>
      <c r="DO85" s="866"/>
      <c r="DP85" s="866"/>
      <c r="DQ85" s="866"/>
      <c r="DR85" s="866"/>
      <c r="DS85" s="866"/>
      <c r="DT85" s="866"/>
      <c r="DU85" s="866"/>
      <c r="DV85" s="866"/>
      <c r="DW85" s="866"/>
      <c r="DX85" s="866"/>
      <c r="DY85" s="866"/>
      <c r="DZ85" s="866"/>
      <c r="EA85" s="866"/>
      <c r="EB85" s="866"/>
      <c r="EC85" s="866"/>
      <c r="ED85" s="866"/>
      <c r="EE85" s="866"/>
      <c r="EF85" s="866"/>
      <c r="EG85" s="866"/>
      <c r="EH85" s="866"/>
      <c r="EI85" s="866"/>
      <c r="EJ85" s="872"/>
      <c r="EK85" s="867"/>
      <c r="EL85" s="867"/>
      <c r="EM85" s="867"/>
      <c r="EN85" s="867"/>
      <c r="EP85" s="867"/>
      <c r="EQ85" s="867"/>
      <c r="ER85" s="867"/>
    </row>
    <row r="86" spans="1:148" s="873" customFormat="1" ht="18" hidden="1" customHeight="1" x14ac:dyDescent="0.3">
      <c r="A86" s="872"/>
      <c r="B86" s="874"/>
      <c r="D86" s="874"/>
      <c r="E86" s="875"/>
      <c r="F86" s="867" t="s">
        <v>205</v>
      </c>
      <c r="G86" s="872">
        <v>5</v>
      </c>
      <c r="H86" s="872"/>
      <c r="I86" s="872"/>
      <c r="J86" s="872"/>
      <c r="K86" s="872"/>
      <c r="L86" s="872"/>
      <c r="M86" s="872"/>
      <c r="N86" s="872"/>
      <c r="O86" s="872"/>
      <c r="P86" s="872"/>
      <c r="Q86" s="872"/>
      <c r="R86" s="872"/>
      <c r="S86" s="872"/>
      <c r="T86" s="872"/>
      <c r="U86" s="872"/>
      <c r="V86" s="872"/>
      <c r="W86" s="872"/>
      <c r="X86" s="872"/>
      <c r="Y86" s="872"/>
      <c r="Z86" s="872"/>
      <c r="AA86" s="872"/>
      <c r="AB86" s="872"/>
      <c r="AC86" s="872"/>
      <c r="AD86" s="872"/>
      <c r="AE86" s="872"/>
      <c r="AF86" s="872"/>
      <c r="AG86" s="872"/>
      <c r="AH86" s="872"/>
      <c r="AI86" s="872"/>
      <c r="AJ86" s="872"/>
      <c r="AK86" s="872"/>
      <c r="AL86" s="872"/>
      <c r="AM86" s="872"/>
      <c r="AN86" s="872"/>
      <c r="AO86" s="872"/>
      <c r="AP86" s="872"/>
      <c r="AQ86" s="872"/>
      <c r="AR86" s="872"/>
      <c r="AS86" s="872"/>
      <c r="AT86" s="872"/>
      <c r="AU86" s="872"/>
      <c r="AV86" s="872"/>
      <c r="AW86" s="872"/>
      <c r="AX86" s="872"/>
      <c r="AY86" s="872"/>
      <c r="AZ86" s="872"/>
      <c r="BA86" s="872"/>
      <c r="BB86" s="872"/>
      <c r="BC86" s="872"/>
      <c r="BD86" s="872"/>
      <c r="BE86" s="872"/>
      <c r="BF86" s="872"/>
      <c r="BG86" s="872"/>
      <c r="BH86" s="872"/>
      <c r="BI86" s="872"/>
      <c r="BJ86" s="872"/>
      <c r="BK86" s="872"/>
      <c r="BL86" s="872"/>
      <c r="BM86" s="872"/>
      <c r="BN86" s="872"/>
      <c r="BO86" s="872"/>
      <c r="BP86" s="872"/>
      <c r="BQ86" s="872"/>
      <c r="BR86" s="872"/>
      <c r="BS86" s="872"/>
      <c r="BT86" s="872"/>
      <c r="BU86" s="872"/>
      <c r="BV86" s="872"/>
      <c r="BW86" s="872"/>
      <c r="BX86" s="872"/>
      <c r="BY86" s="872"/>
      <c r="BZ86" s="872"/>
      <c r="CA86" s="872"/>
      <c r="CB86" s="872"/>
      <c r="CC86" s="872"/>
      <c r="CD86" s="872"/>
      <c r="CE86" s="872"/>
      <c r="CF86" s="872"/>
      <c r="CG86" s="872"/>
      <c r="CH86" s="872"/>
      <c r="CI86" s="872"/>
      <c r="CJ86" s="872"/>
      <c r="CK86" s="872"/>
      <c r="CL86" s="872"/>
      <c r="CM86" s="872"/>
      <c r="CN86" s="872"/>
      <c r="CO86" s="872"/>
      <c r="CP86" s="872"/>
      <c r="CQ86" s="872"/>
      <c r="CR86" s="872"/>
      <c r="CS86" s="872"/>
      <c r="CT86" s="872"/>
      <c r="CU86" s="872"/>
      <c r="CV86" s="872"/>
      <c r="CW86" s="872"/>
      <c r="CX86" s="872"/>
      <c r="CY86" s="872"/>
      <c r="CZ86" s="872"/>
      <c r="DA86" s="872"/>
      <c r="DB86" s="872"/>
      <c r="DC86" s="872"/>
      <c r="DD86" s="872"/>
      <c r="DE86" s="872"/>
      <c r="DF86" s="872"/>
      <c r="DG86" s="872"/>
      <c r="DH86" s="872"/>
      <c r="DI86" s="872"/>
      <c r="DJ86" s="872"/>
      <c r="DK86" s="872"/>
      <c r="DL86" s="872"/>
      <c r="DM86" s="872"/>
      <c r="DN86" s="872"/>
      <c r="DO86" s="872"/>
      <c r="DP86" s="872"/>
      <c r="DQ86" s="872"/>
      <c r="DR86" s="872"/>
      <c r="DS86" s="872"/>
      <c r="DT86" s="872"/>
      <c r="DU86" s="872"/>
      <c r="DV86" s="872"/>
      <c r="DW86" s="872"/>
      <c r="DX86" s="872"/>
      <c r="DY86" s="872"/>
      <c r="DZ86" s="872"/>
      <c r="EA86" s="872"/>
      <c r="EB86" s="872"/>
      <c r="EC86" s="872"/>
      <c r="ED86" s="872"/>
      <c r="EE86" s="872"/>
      <c r="EF86" s="872"/>
      <c r="EG86" s="872"/>
      <c r="EH86" s="872"/>
      <c r="EI86" s="872"/>
      <c r="EJ86" s="872"/>
    </row>
    <row r="87" spans="1:148" ht="18" hidden="1" customHeight="1" x14ac:dyDescent="0.3">
      <c r="A87" s="872"/>
      <c r="B87" s="874"/>
      <c r="C87" s="873"/>
      <c r="D87" s="874"/>
      <c r="E87" s="875"/>
      <c r="F87" s="867" t="s">
        <v>206</v>
      </c>
      <c r="G87" s="872">
        <v>6</v>
      </c>
      <c r="H87" s="872"/>
      <c r="I87" s="872"/>
      <c r="J87" s="872"/>
      <c r="K87" s="872"/>
      <c r="L87" s="872"/>
      <c r="M87" s="872"/>
      <c r="N87" s="872"/>
      <c r="O87" s="872"/>
      <c r="P87" s="872"/>
      <c r="Q87" s="872"/>
      <c r="R87" s="872"/>
      <c r="S87" s="872"/>
      <c r="T87" s="872"/>
      <c r="U87" s="872"/>
      <c r="V87" s="872"/>
      <c r="W87" s="872"/>
      <c r="X87" s="872"/>
      <c r="Y87" s="872"/>
      <c r="Z87" s="872"/>
      <c r="AA87" s="872"/>
      <c r="AB87" s="872"/>
      <c r="AC87" s="872"/>
      <c r="AD87" s="872"/>
      <c r="AE87" s="872"/>
      <c r="AF87" s="872"/>
      <c r="AG87" s="872"/>
      <c r="AH87" s="872"/>
      <c r="AI87" s="872"/>
      <c r="AJ87" s="872"/>
      <c r="AK87" s="872"/>
      <c r="AL87" s="872"/>
      <c r="AM87" s="872"/>
      <c r="AN87" s="872"/>
      <c r="AO87" s="872"/>
      <c r="AP87" s="872"/>
      <c r="AQ87" s="872"/>
      <c r="AR87" s="872"/>
      <c r="AS87" s="872"/>
      <c r="AT87" s="872"/>
      <c r="AU87" s="872"/>
      <c r="AV87" s="872"/>
      <c r="AW87" s="872"/>
      <c r="AX87" s="872"/>
      <c r="AY87" s="872"/>
      <c r="AZ87" s="872"/>
      <c r="BA87" s="872"/>
      <c r="BB87" s="872"/>
      <c r="BC87" s="872"/>
      <c r="BD87" s="872"/>
      <c r="BE87" s="872"/>
      <c r="BF87" s="872"/>
      <c r="BG87" s="872"/>
      <c r="BH87" s="872"/>
      <c r="BI87" s="872"/>
      <c r="BJ87" s="872"/>
      <c r="BK87" s="872"/>
      <c r="BL87" s="872"/>
      <c r="BM87" s="872"/>
      <c r="BN87" s="872"/>
      <c r="BO87" s="872"/>
      <c r="BP87" s="872"/>
      <c r="BQ87" s="872"/>
      <c r="BR87" s="872"/>
      <c r="BS87" s="872"/>
      <c r="BT87" s="872"/>
      <c r="BU87" s="872"/>
      <c r="BV87" s="872"/>
      <c r="BW87" s="872"/>
      <c r="BX87" s="872"/>
      <c r="BY87" s="872"/>
      <c r="BZ87" s="872"/>
      <c r="CA87" s="872"/>
      <c r="CB87" s="872"/>
      <c r="CC87" s="872"/>
      <c r="CD87" s="872"/>
      <c r="CE87" s="872"/>
      <c r="CF87" s="872"/>
      <c r="CG87" s="872"/>
      <c r="CH87" s="872"/>
      <c r="CI87" s="872"/>
      <c r="CJ87" s="872"/>
      <c r="CK87" s="872"/>
      <c r="CL87" s="872"/>
      <c r="CM87" s="872"/>
      <c r="CN87" s="872"/>
      <c r="CO87" s="872"/>
      <c r="CP87" s="872"/>
      <c r="CQ87" s="872"/>
      <c r="CR87" s="872"/>
      <c r="CS87" s="872"/>
      <c r="CT87" s="872"/>
      <c r="CU87" s="872"/>
      <c r="CV87" s="872"/>
      <c r="CW87" s="872"/>
      <c r="CX87" s="872"/>
      <c r="CY87" s="872"/>
      <c r="CZ87" s="872"/>
      <c r="DA87" s="872"/>
      <c r="DB87" s="872"/>
      <c r="DC87" s="872"/>
      <c r="DD87" s="872"/>
      <c r="DE87" s="872"/>
      <c r="DF87" s="872"/>
      <c r="DG87" s="872"/>
      <c r="DH87" s="872"/>
      <c r="DI87" s="872"/>
      <c r="DJ87" s="872"/>
      <c r="DK87" s="872"/>
      <c r="DL87" s="872"/>
      <c r="DM87" s="872"/>
      <c r="DN87" s="872"/>
      <c r="DO87" s="872"/>
      <c r="DP87" s="872"/>
      <c r="DQ87" s="872"/>
      <c r="DR87" s="872"/>
      <c r="DS87" s="872"/>
      <c r="DT87" s="872"/>
      <c r="DU87" s="872"/>
      <c r="DV87" s="872"/>
      <c r="DW87" s="872"/>
      <c r="DX87" s="872"/>
      <c r="DY87" s="872"/>
      <c r="DZ87" s="872"/>
      <c r="EA87" s="872"/>
      <c r="EB87" s="872"/>
      <c r="EC87" s="872"/>
      <c r="ED87" s="872"/>
      <c r="EE87" s="872"/>
      <c r="EF87" s="872"/>
      <c r="EG87" s="872"/>
      <c r="EH87" s="872"/>
      <c r="EI87" s="872"/>
      <c r="EK87" s="873"/>
      <c r="EL87" s="873"/>
      <c r="EM87" s="873"/>
      <c r="EN87" s="873"/>
    </row>
    <row r="88" spans="1:148" ht="18" hidden="1" customHeight="1" x14ac:dyDescent="0.3">
      <c r="F88" s="867" t="s">
        <v>207</v>
      </c>
    </row>
    <row r="89" spans="1:148" ht="18" hidden="1" customHeight="1" x14ac:dyDescent="0.3">
      <c r="F89" s="866" t="s">
        <v>105</v>
      </c>
    </row>
    <row r="90" spans="1:148" ht="18" customHeight="1" x14ac:dyDescent="0.3"/>
  </sheetData>
  <sheetProtection algorithmName="SHA-512" hashValue="yausMmgRWntdwEvX7E9A8k77EhXeaYPXA9wVcELOUkTXjEY2LJBEbn82XbGvfsIRkYy5i5C6iFtIJSBAo6/UJw==" saltValue="dSytKTt6eF72pTeBgGD9XA==" spinCount="100000" sheet="1" objects="1" scenarios="1" formatCells="0"/>
  <protectedRanges>
    <protectedRange sqref="EQ1" name="สปด"/>
    <protectedRange sqref="F1" name="วันเปิด"/>
    <protectedRange sqref="B7:B71" name="ช่วง3"/>
    <protectedRange sqref="C7:C71" name="ช่วง1"/>
    <protectedRange sqref="F7:EG66" name="เวลา"/>
  </protectedRanges>
  <mergeCells count="145">
    <mergeCell ref="AD1:AH1"/>
    <mergeCell ref="ER4:ER5"/>
    <mergeCell ref="EQ4:EQ5"/>
    <mergeCell ref="EP4:EP5"/>
    <mergeCell ref="DX3:DX4"/>
    <mergeCell ref="DT3:DT4"/>
    <mergeCell ref="DV3:DV4"/>
    <mergeCell ref="DP2:DT2"/>
    <mergeCell ref="C1:D1"/>
    <mergeCell ref="F1:M1"/>
    <mergeCell ref="DK3:DK4"/>
    <mergeCell ref="DG3:DG4"/>
    <mergeCell ref="DH3:DH4"/>
    <mergeCell ref="CS3:CS4"/>
    <mergeCell ref="CT3:CT4"/>
    <mergeCell ref="CU3:CU4"/>
    <mergeCell ref="CH3:CH4"/>
    <mergeCell ref="CI3:CI4"/>
    <mergeCell ref="CO3:CO4"/>
    <mergeCell ref="CP3:CP4"/>
    <mergeCell ref="DD3:DD4"/>
    <mergeCell ref="CR3:CR4"/>
    <mergeCell ref="DE3:DE4"/>
    <mergeCell ref="CF3:CF4"/>
    <mergeCell ref="C6:D6"/>
    <mergeCell ref="BL3:BL4"/>
    <mergeCell ref="AY3:AY4"/>
    <mergeCell ref="AZ3:AZ4"/>
    <mergeCell ref="BB3:BB4"/>
    <mergeCell ref="BC3:BC4"/>
    <mergeCell ref="BD3:BD4"/>
    <mergeCell ref="BE3:BE4"/>
    <mergeCell ref="AV3:AV4"/>
    <mergeCell ref="AX3:AX4"/>
    <mergeCell ref="BK3:BK4"/>
    <mergeCell ref="BJ3:BJ4"/>
    <mergeCell ref="H3:H4"/>
    <mergeCell ref="I3:I4"/>
    <mergeCell ref="J3:J4"/>
    <mergeCell ref="L3:L4"/>
    <mergeCell ref="AW3:AW4"/>
    <mergeCell ref="AK3:AK4"/>
    <mergeCell ref="AL3:AL4"/>
    <mergeCell ref="AM3:AM4"/>
    <mergeCell ref="T3:T4"/>
    <mergeCell ref="BF3:BF4"/>
    <mergeCell ref="BI3:BI4"/>
    <mergeCell ref="AQ3:AQ4"/>
    <mergeCell ref="A2:A4"/>
    <mergeCell ref="B2:B4"/>
    <mergeCell ref="C2:C4"/>
    <mergeCell ref="D2:D4"/>
    <mergeCell ref="AG3:AG4"/>
    <mergeCell ref="AH3:AH4"/>
    <mergeCell ref="X2:AB2"/>
    <mergeCell ref="AD2:AH2"/>
    <mergeCell ref="AB3:AB4"/>
    <mergeCell ref="F2:J2"/>
    <mergeCell ref="L2:P2"/>
    <mergeCell ref="F3:F4"/>
    <mergeCell ref="G3:G4"/>
    <mergeCell ref="R2:V2"/>
    <mergeCell ref="M3:M4"/>
    <mergeCell ref="N3:N4"/>
    <mergeCell ref="O3:O4"/>
    <mergeCell ref="P3:P4"/>
    <mergeCell ref="R3:R4"/>
    <mergeCell ref="U3:U4"/>
    <mergeCell ref="V3:V4"/>
    <mergeCell ref="Z3:Z4"/>
    <mergeCell ref="AA3:AA4"/>
    <mergeCell ref="S3:S4"/>
    <mergeCell ref="EH2:EH5"/>
    <mergeCell ref="EP3:ER3"/>
    <mergeCell ref="CX2:DB2"/>
    <mergeCell ref="DD2:DH2"/>
    <mergeCell ref="DJ2:DN2"/>
    <mergeCell ref="EB2:EF2"/>
    <mergeCell ref="DM3:DM4"/>
    <mergeCell ref="EF3:EF4"/>
    <mergeCell ref="EB3:EB4"/>
    <mergeCell ref="EC3:EC4"/>
    <mergeCell ref="ED3:ED4"/>
    <mergeCell ref="EE3:EE4"/>
    <mergeCell ref="DJ3:DJ4"/>
    <mergeCell ref="DA3:DA4"/>
    <mergeCell ref="DB3:DB4"/>
    <mergeCell ref="DF3:DF4"/>
    <mergeCell ref="CX3:CX4"/>
    <mergeCell ref="DV2:DZ2"/>
    <mergeCell ref="DQ3:DQ4"/>
    <mergeCell ref="DR3:DR4"/>
    <mergeCell ref="DS3:DS4"/>
    <mergeCell ref="DW3:DW4"/>
    <mergeCell ref="DZ3:DZ4"/>
    <mergeCell ref="DN3:DN4"/>
    <mergeCell ref="DL3:DL4"/>
    <mergeCell ref="DP3:DP4"/>
    <mergeCell ref="DY3:DY4"/>
    <mergeCell ref="AF3:AF4"/>
    <mergeCell ref="CG3:CG4"/>
    <mergeCell ref="AT3:AT4"/>
    <mergeCell ref="CJ3:CJ4"/>
    <mergeCell ref="CL3:CL4"/>
    <mergeCell ref="CM3:CM4"/>
    <mergeCell ref="CY3:CY4"/>
    <mergeCell ref="CZ3:CZ4"/>
    <mergeCell ref="X3:X4"/>
    <mergeCell ref="Y3:Y4"/>
    <mergeCell ref="AD3:AD4"/>
    <mergeCell ref="AR3:AR4"/>
    <mergeCell ref="BZ3:BZ4"/>
    <mergeCell ref="CD3:CD4"/>
    <mergeCell ref="BN3:BN4"/>
    <mergeCell ref="BT3:BT4"/>
    <mergeCell ref="BU3:BU4"/>
    <mergeCell ref="BV3:BV4"/>
    <mergeCell ref="CA3:CA4"/>
    <mergeCell ref="CB3:CB4"/>
    <mergeCell ref="BP3:BP4"/>
    <mergeCell ref="BQ3:BQ4"/>
    <mergeCell ref="AS3:AS4"/>
    <mergeCell ref="BX3:BX4"/>
    <mergeCell ref="AE3:AE4"/>
    <mergeCell ref="AP3:AP4"/>
    <mergeCell ref="BB2:BF2"/>
    <mergeCell ref="BH2:BL2"/>
    <mergeCell ref="AJ2:AN2"/>
    <mergeCell ref="AP2:AT2"/>
    <mergeCell ref="AV2:AZ2"/>
    <mergeCell ref="AJ3:AJ4"/>
    <mergeCell ref="AN3:AN4"/>
    <mergeCell ref="CR2:CV2"/>
    <mergeCell ref="BT2:BX2"/>
    <mergeCell ref="BZ2:CD2"/>
    <mergeCell ref="BO3:BO4"/>
    <mergeCell ref="CF2:CJ2"/>
    <mergeCell ref="CL2:CP2"/>
    <mergeCell ref="BR3:BR4"/>
    <mergeCell ref="BW3:BW4"/>
    <mergeCell ref="BN2:BR2"/>
    <mergeCell ref="CC3:CC4"/>
    <mergeCell ref="CV3:CV4"/>
    <mergeCell ref="BH3:BH4"/>
    <mergeCell ref="CN3:CN4"/>
  </mergeCells>
  <phoneticPr fontId="6" type="noConversion"/>
  <conditionalFormatting sqref="M69:EG69 F70:EG71 F5:EG68">
    <cfRule type="cellIs" dxfId="89" priority="1" stopIfTrue="1" operator="equal">
      <formula>"ข"</formula>
    </cfRule>
    <cfRule type="cellIs" dxfId="88" priority="2" stopIfTrue="1" operator="equal">
      <formula>"ป"</formula>
    </cfRule>
    <cfRule type="cellIs" dxfId="87" priority="3" stopIfTrue="1" operator="equal">
      <formula>"ล"</formula>
    </cfRule>
  </conditionalFormatting>
  <conditionalFormatting sqref="BH2:BX2">
    <cfRule type="expression" dxfId="86" priority="4" stopIfTrue="1">
      <formula>$AV$1=10</formula>
    </cfRule>
  </conditionalFormatting>
  <conditionalFormatting sqref="B7:C66">
    <cfRule type="expression" dxfId="85" priority="5" stopIfTrue="1">
      <formula>$E7=1</formula>
    </cfRule>
  </conditionalFormatting>
  <conditionalFormatting sqref="D7:D66">
    <cfRule type="cellIs" dxfId="84" priority="6" stopIfTrue="1" operator="equal">
      <formula>"ออก"</formula>
    </cfRule>
    <cfRule type="cellIs" dxfId="83" priority="7" stopIfTrue="1" operator="equal">
      <formula>"ย้าย"</formula>
    </cfRule>
    <cfRule type="cellIs" dxfId="82" priority="8" stopIfTrue="1" operator="equal">
      <formula>"พัก"</formula>
    </cfRule>
  </conditionalFormatting>
  <dataValidations xWindow="381" yWindow="307" count="16">
    <dataValidation type="textLength" allowBlank="1" errorTitle="ห้ามพิมพ์" error="หากมีเวลาเรียน_x000a_ถึงกำหนด_x000a_มส จะหายไป" prompt="หากมีเวลาเรียน_x000a_ถึงกำหนด_x000a_มส จะหายไป" sqref="EK71:EN71 EK7:EN69" xr:uid="{00000000-0002-0000-0200-000000000000}">
      <formula1>0</formula1>
      <formula2>0</formula2>
    </dataValidation>
    <dataValidation type="custom" allowBlank="1" showInputMessage="1" showErrorMessage="1" errorTitle="ห้ามพิมพ์" error="จำนวน_x000a_วันมาเรียน" prompt="จำนวน_x000a_วันไม่มาเรียน" sqref="EJ70 EJ6:EJ68 EI67:EI68 EI70:EI71" xr:uid="{00000000-0002-0000-0200-000001000000}">
      <formula1>0</formula1>
    </dataValidation>
    <dataValidation type="custom" allowBlank="1" showInputMessage="1" showErrorMessage="1" errorTitle="ห้ามพิมพ์" error="จำนวน_x000a_วันไม่มาเรียน" prompt="จำนวน_x000a_วันไม่มาเรียน" sqref="EH67:EH68 EH70:EH71" xr:uid="{00000000-0002-0000-0200-000002000000}">
      <formula1>0</formula1>
    </dataValidation>
    <dataValidation allowBlank="1" showInputMessage="1" showErrorMessage="1" errorTitle="วิชาเลือก" error="ป้อนห้องเรียน_x000a_ในรูปแบบ_x000a_1/1, 1/5, 1/10_x000a_ให้ถูกต้อง" promptTitle="วิชาเลือก" prompt="ป้อนห้องเรียน_x000a_ในรูปแบบ_x000a_1/1, 1/5, 1/10_x000a_ให้ถูกต้อง_x000a_" sqref="A70:A71" xr:uid="{00000000-0002-0000-0200-000003000000}"/>
    <dataValidation type="whole" allowBlank="1" showInputMessage="1" showErrorMessage="1" errorTitle="พื้นที่ห้ามพิมพ์" error="พื้นที่วางสูตรห้ามพิมพ์ตัวเลข/ข้อความใดๆ" sqref="A72:C85 EJ71:EJ84 EH72:EI85 D73:E85 H73:EG85 G73" xr:uid="{00000000-0002-0000-0200-000004000000}">
      <formula1>0</formula1>
      <formula2>0</formula2>
    </dataValidation>
    <dataValidation type="list" allowBlank="1" showInputMessage="1" showErrorMessage="1" prompt="เลือกจำนวนชั่วโมง" sqref="EG6" xr:uid="{00000000-0002-0000-0200-000005000000}">
      <formula1>$F$72:$F$82</formula1>
    </dataValidation>
    <dataValidation allowBlank="1" showInputMessage="1" showErrorMessage="1" prompt="สัปดาห์ ที่เรียน" sqref="F2:BA2 BS2:EG2" xr:uid="{00000000-0002-0000-0200-000006000000}"/>
    <dataValidation allowBlank="1" showInputMessage="1" showErrorMessage="1" prompt="ชั่วโมงเรียนเต็ม" sqref="EI3" xr:uid="{00000000-0002-0000-0200-000007000000}"/>
    <dataValidation allowBlank="1" showInputMessage="1" showErrorMessage="1" prompt="วันที่เรียน_x000a_พิมพ์เปลี่ยน_x000a_รูปแบบ ค.ศ." sqref="F3:I3 EG3:EG5 J3:EF4" xr:uid="{00000000-0002-0000-0200-000008000000}"/>
    <dataValidation allowBlank="1" showInputMessage="1" showErrorMessage="1" prompt="ขาดได้ไม่เกิน" sqref="EI4:EI6" xr:uid="{00000000-0002-0000-0200-000009000000}"/>
    <dataValidation allowBlank="1" showInputMessage="1" showErrorMessage="1" prompt="จำนวนชั่วโมง_x000a_ของสัปดาห์" sqref="F5:EF5" xr:uid="{00000000-0002-0000-0200-00000A000000}"/>
    <dataValidation type="list" allowBlank="1" showInputMessage="1" showErrorMessage="1" prompt="ป-ป่วย ล-ลา ข-ขาด_x000a_ร-ราชการ อ-อบรม_x000a_ก-กีฬา ด-ดนตรี _x000a_ฟ-ฟ้อนรำ ย-วงโย" sqref="EB57:EF66 DV57:DZ66 EA7:EA66 DP57:DT66 DU7:DU66 DJ57:DN66 DO7:DO66 DD57:DH66 DI7:DI66 CX57:DB66 DC7:DC66 CR57:CV66 CW7:CW66 CL57:CP66 CQ7:CQ66 CF57:CJ66 CK7:CK66 BZ57:CD66 CE7:CE66 BT57:BX66 BY7:BY66 BN57:BR66 BS7:BS66 BH57:BL66 BM7:BM66 BB57:BF66 BG7:BG66 AV57:AZ66 BA7:BA66 AP57:AT66 AU7:AU66 AJ57:AN66 AO7:AO66 AD57:AH66 AI7:AI66 X57:AB66 AC7:AC66 R57:V66 W7:W66 L57:P66 Q7:Q66 K7:K66 F57:J66" xr:uid="{00000000-0002-0000-0200-00000B000000}">
      <formula1>$G$69:$U$69</formula1>
    </dataValidation>
    <dataValidation type="list" allowBlank="1" showInputMessage="1" showErrorMessage="1" prompt="ป-ป่วย ล-ลา_x000a_ข-ขาด ห-หนี_x000a_ก-กิจกรรม ร-รด" sqref="F7:J56 L7:P56 R7:V56 X7:AB56 AD7:AH56 AJ7:AN56 AP7:AT56 AV7:AZ56 BB7:BF56 BH7:BL56 BN7:BR56 BT7:BX56 BZ7:CD56 CF7:CJ56 CL7:CP56 CR7:CV56 CX7:DB56 DD7:DH56 DJ7:DN56 DP7:DT56 DV7:DZ56 EB7:EF56" xr:uid="{00000000-0002-0000-0200-00000C000000}">
      <formula1>$G$69:$U$69</formula1>
    </dataValidation>
    <dataValidation type="list" allowBlank="1" showInputMessage="1" showErrorMessage="1" sqref="EQ1" xr:uid="{00000000-0002-0000-0200-00000D000000}">
      <formula1>$ES$20:$ES$25</formula1>
    </dataValidation>
    <dataValidation type="list" allowBlank="1" showInputMessage="1" showErrorMessage="1" sqref="X1:AB1" xr:uid="{00000000-0002-0000-0200-00000E000000}">
      <formula1>$AJ$1:$AN$1</formula1>
    </dataValidation>
    <dataValidation type="list" allowBlank="1" showInputMessage="1" showErrorMessage="1" prompt="เลือกจำนวนชั่วโมง" sqref="F6:EF6" xr:uid="{00000000-0002-0000-0200-00000F000000}">
      <formula1>$F$72:$F$77</formula1>
    </dataValidation>
  </dataValidations>
  <hyperlinks>
    <hyperlink ref="F1:M1" location="บันทึกเวลา" tooltip="บันทึกเวลา" display="บันทึกเวลา" xr:uid="{00000000-0004-0000-0200-000000000000}"/>
  </hyperlinks>
  <printOptions horizontalCentered="1"/>
  <pageMargins left="0" right="0" top="0.78740157480314965" bottom="0" header="0.51181102362204722" footer="0.51181102362204722"/>
  <pageSetup paperSize="9" scale="78" pageOrder="overThenDown" orientation="portrait" blackAndWhite="1" horizontalDpi="300" verticalDpi="300" r:id="rId1"/>
  <headerFooter alignWithMargins="0"/>
  <rowBreaks count="1" manualBreakCount="1">
    <brk id="70" max="16383" man="1"/>
  </rowBreaks>
  <colBreaks count="1" manualBreakCount="1">
    <brk id="65" min="1" max="5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7"/>
  </sheetPr>
  <dimension ref="A1:XFC71"/>
  <sheetViews>
    <sheetView zoomScale="85" workbookViewId="0">
      <pane xSplit="1" ySplit="3" topLeftCell="B25" activePane="bottomRight" state="frozen"/>
      <selection pane="topRight" activeCell="B1" sqref="B1"/>
      <selection pane="bottomLeft" activeCell="A4" sqref="A4"/>
      <selection pane="bottomRight" activeCell="A42" sqref="A42:D42"/>
    </sheetView>
  </sheetViews>
  <sheetFormatPr defaultColWidth="0" defaultRowHeight="18" customHeight="1" zeroHeight="1" x14ac:dyDescent="0.5"/>
  <cols>
    <col min="1" max="1" width="2.5703125" style="706" customWidth="1"/>
    <col min="2" max="2" width="3.140625" style="706" customWidth="1"/>
    <col min="3" max="3" width="122.28515625" style="69" customWidth="1"/>
    <col min="4" max="4" width="2.28515625" style="69" customWidth="1"/>
    <col min="5" max="5" width="1.28515625" style="894" customWidth="1"/>
    <col min="6" max="6" width="8.42578125" style="699" customWidth="1"/>
    <col min="7" max="9" width="2.7109375" style="699" customWidth="1"/>
    <col min="10" max="10" width="3.5703125" style="699" customWidth="1"/>
    <col min="11" max="12" width="2.7109375" style="699" customWidth="1"/>
    <col min="13" max="13" width="5.7109375" style="699" customWidth="1"/>
    <col min="14" max="14" width="4.5703125" style="699" customWidth="1"/>
    <col min="15" max="15" width="6" hidden="1" customWidth="1"/>
    <col min="16" max="18" width="2.7109375" hidden="1" customWidth="1"/>
    <col min="19" max="19" width="4.140625" hidden="1" customWidth="1"/>
    <col min="20" max="22" width="2.7109375" hidden="1" customWidth="1"/>
    <col min="23" max="23" width="3.5703125" hidden="1" customWidth="1"/>
    <col min="24" max="26" width="2.7109375" hidden="1" customWidth="1"/>
    <col min="27" max="27" width="3.5703125" hidden="1" customWidth="1"/>
    <col min="28" max="30" width="2.7109375" hidden="1" customWidth="1"/>
    <col min="31" max="31" width="3.5703125" hidden="1" customWidth="1"/>
    <col min="32" max="34" width="2.7109375" hidden="1" customWidth="1"/>
    <col min="35" max="35" width="3.5703125" hidden="1" customWidth="1"/>
    <col min="36" max="37" width="6" hidden="1" customWidth="1"/>
    <col min="16384" max="16384" width="2.7109375" hidden="1" customWidth="1"/>
  </cols>
  <sheetData>
    <row r="1" spans="1:257" s="893" customFormat="1" ht="30" customHeight="1" x14ac:dyDescent="0.5">
      <c r="A1" s="677"/>
      <c r="B1" s="1431"/>
      <c r="C1" s="1223" t="str">
        <f>IF(J2="","ตัวชี้วัด",J2)&amp;" "&amp;ปก!A6</f>
        <v>ตัวชี้วัด โรงเรียนศักดิ์สุนันท์วิทยา ตำบลแม่พริก อำเภอแม่พริก จังหวัดลำปาง</v>
      </c>
      <c r="D1" s="678"/>
      <c r="E1" s="705"/>
      <c r="F1" s="684"/>
      <c r="G1" s="684"/>
      <c r="H1" s="684"/>
      <c r="I1" s="684"/>
      <c r="J1" s="684"/>
      <c r="K1" s="684"/>
      <c r="L1" s="684"/>
      <c r="M1" s="684"/>
      <c r="N1" s="684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s="918" customFormat="1" ht="24" customHeight="1" x14ac:dyDescent="0.5">
      <c r="A2" s="1690" t="str">
        <f>"วิชา"&amp;ปก!H10&amp;" ชั้น ม. "&amp;ปก!D8&amp;" "&amp;ปก!B10&amp;ปก!C10&amp;" "&amp;"จำนวน"&amp;" "&amp;ปก!C11&amp;" "&amp;ปก!D11&amp;" "&amp;"จำนวน"&amp;" "&amp;ปก!I11</f>
        <v>วิชาx21242 xxxxxxxxxxxxx ชั้น ม. 5/2 กลุ่มสาระเลือกจากรายการ จำนวน 1.5 หน่วยกิต จำนวน 3 คาบ</v>
      </c>
      <c r="B2" s="1691"/>
      <c r="C2" s="1692"/>
      <c r="D2" s="1687" t="s">
        <v>197</v>
      </c>
      <c r="E2" s="679"/>
      <c r="F2" s="680" t="s">
        <v>193</v>
      </c>
      <c r="G2" s="681"/>
      <c r="H2" s="681"/>
      <c r="I2" s="681"/>
      <c r="J2" s="1689" t="s">
        <v>194</v>
      </c>
      <c r="K2" s="1689"/>
      <c r="L2" s="1689"/>
      <c r="M2" s="1689"/>
      <c r="N2" s="1689"/>
      <c r="O2" s="1689"/>
      <c r="P2" s="1689"/>
      <c r="Q2" s="1689"/>
      <c r="R2" s="1689"/>
      <c r="S2" s="1689"/>
      <c r="T2" s="1689"/>
      <c r="U2" s="1689"/>
      <c r="V2" s="1689"/>
      <c r="W2" s="1689"/>
      <c r="X2" s="1689"/>
      <c r="Y2" s="1689"/>
      <c r="Z2" s="1689"/>
      <c r="AA2" s="1689"/>
      <c r="AB2" s="1689"/>
      <c r="AC2" s="1689"/>
      <c r="AD2" s="1689"/>
      <c r="AE2" s="1689"/>
      <c r="AF2" s="1689"/>
      <c r="AG2" s="1689"/>
      <c r="AH2" s="1689"/>
      <c r="AI2" s="1689"/>
      <c r="AJ2" s="1689"/>
      <c r="AK2" s="1689"/>
      <c r="AL2" s="1689"/>
      <c r="AM2" s="1689"/>
      <c r="AN2" s="1689"/>
      <c r="AO2" s="1689"/>
      <c r="AP2" s="1689"/>
      <c r="AQ2" s="1689"/>
      <c r="AR2" s="1689"/>
      <c r="AS2" s="1689"/>
      <c r="AT2" s="1689"/>
      <c r="AU2" s="1689"/>
      <c r="AV2" s="1689"/>
      <c r="AW2" s="1689"/>
      <c r="AX2" s="1689"/>
      <c r="AY2" s="1689"/>
      <c r="AZ2" s="1689"/>
      <c r="BA2" s="1689"/>
      <c r="BB2" s="1689"/>
      <c r="BC2" s="1689"/>
      <c r="BD2" s="1689"/>
      <c r="BE2" s="1689"/>
      <c r="BF2" s="1689"/>
      <c r="BG2" s="1689"/>
      <c r="BH2" s="1689"/>
      <c r="BI2" s="1689"/>
      <c r="BJ2" s="1689"/>
      <c r="BK2" s="1689"/>
      <c r="BL2" s="1689"/>
      <c r="BM2" s="1689"/>
      <c r="BN2" s="1689"/>
      <c r="BO2" s="1689"/>
      <c r="BP2" s="1689"/>
      <c r="BQ2" s="1689"/>
      <c r="BR2" s="1689"/>
      <c r="BS2" s="1689"/>
      <c r="BT2" s="1689"/>
      <c r="BU2" s="1689"/>
      <c r="BV2" s="1689"/>
      <c r="BW2" s="1689"/>
      <c r="BX2" s="1689"/>
      <c r="BY2" s="1689"/>
      <c r="BZ2" s="1689"/>
      <c r="CA2" s="1689"/>
      <c r="CB2" s="1689"/>
      <c r="CC2" s="1689"/>
      <c r="CD2" s="1689"/>
      <c r="CE2" s="1689"/>
      <c r="CF2" s="1689"/>
      <c r="CG2" s="1689"/>
      <c r="CH2" s="1689"/>
      <c r="CI2" s="1689"/>
      <c r="CJ2" s="1689"/>
      <c r="CK2" s="1689"/>
      <c r="CL2" s="1689"/>
      <c r="CM2" s="1689"/>
      <c r="CN2" s="1689"/>
      <c r="CO2" s="1689"/>
      <c r="CP2" s="1689"/>
      <c r="CQ2" s="1689"/>
      <c r="CR2" s="1689"/>
      <c r="CS2" s="1689"/>
      <c r="CT2" s="1689"/>
      <c r="CU2" s="1689"/>
      <c r="CV2" s="1689"/>
      <c r="CW2" s="1689"/>
      <c r="CX2" s="1689"/>
      <c r="CY2" s="1689"/>
      <c r="CZ2" s="1689"/>
      <c r="DA2" s="1689"/>
      <c r="DB2" s="1689"/>
      <c r="DC2" s="1689"/>
      <c r="DD2" s="1689"/>
      <c r="DE2" s="1689"/>
      <c r="DF2" s="1689"/>
      <c r="DG2" s="1689"/>
      <c r="DH2" s="1689"/>
      <c r="DI2" s="1689"/>
      <c r="DJ2" s="1689"/>
      <c r="DK2" s="1689"/>
      <c r="DL2" s="1689"/>
      <c r="DM2" s="1689"/>
      <c r="DN2" s="1689"/>
      <c r="DO2" s="1689"/>
      <c r="DP2" s="1689"/>
      <c r="DQ2" s="1689"/>
      <c r="DR2" s="1689"/>
      <c r="DS2" s="1689"/>
      <c r="DT2" s="1689"/>
      <c r="DU2" s="1689"/>
      <c r="DV2" s="1689"/>
      <c r="DW2" s="1689"/>
      <c r="DX2" s="1689"/>
      <c r="DY2" s="1689"/>
      <c r="DZ2" s="1689"/>
      <c r="EA2" s="1689"/>
      <c r="EB2" s="1689"/>
      <c r="EC2" s="1689"/>
      <c r="ED2" s="1689"/>
      <c r="EE2" s="1689"/>
      <c r="EF2" s="1689"/>
      <c r="EG2" s="1689"/>
      <c r="EH2" s="1689"/>
      <c r="EI2" s="1689"/>
      <c r="EJ2" s="1689"/>
      <c r="EK2" s="1689"/>
      <c r="EL2" s="1689"/>
      <c r="EM2" s="1689"/>
      <c r="EN2" s="1689"/>
      <c r="EO2" s="1689"/>
      <c r="EP2" s="1689"/>
      <c r="EQ2" s="1689"/>
      <c r="ER2" s="1689"/>
      <c r="ES2" s="1689"/>
      <c r="ET2" s="1689"/>
      <c r="EU2" s="1689"/>
      <c r="EV2" s="1689"/>
      <c r="EW2" s="1689"/>
      <c r="EX2" s="1689"/>
      <c r="EY2" s="1689"/>
      <c r="EZ2" s="1689"/>
      <c r="FA2" s="1689"/>
      <c r="FB2" s="1689"/>
      <c r="FC2" s="1689"/>
      <c r="FD2" s="1689"/>
      <c r="FE2" s="1689"/>
      <c r="FF2" s="1689"/>
      <c r="FG2" s="1689"/>
      <c r="FH2" s="1689"/>
      <c r="FI2" s="1689"/>
      <c r="FJ2" s="1689"/>
      <c r="FK2" s="1689"/>
      <c r="FL2" s="1689"/>
      <c r="FM2" s="1689"/>
      <c r="FN2" s="1689"/>
      <c r="FO2" s="1689"/>
      <c r="FP2" s="1689"/>
      <c r="FQ2" s="1689"/>
      <c r="FR2" s="1689"/>
      <c r="FS2" s="1689"/>
      <c r="FT2" s="1689"/>
      <c r="FU2" s="1689"/>
      <c r="FV2" s="1689"/>
      <c r="FW2" s="1689"/>
      <c r="FX2" s="1689"/>
      <c r="FY2" s="1689"/>
      <c r="FZ2" s="1689"/>
      <c r="GA2" s="1689"/>
      <c r="GB2" s="1689"/>
      <c r="GC2" s="1689"/>
      <c r="GD2" s="1689"/>
      <c r="GE2" s="1689"/>
      <c r="GF2" s="1689"/>
      <c r="GG2" s="1689"/>
      <c r="GH2" s="1689"/>
      <c r="GI2" s="1689"/>
      <c r="GJ2" s="1689"/>
      <c r="GK2" s="1689"/>
      <c r="GL2" s="1689"/>
      <c r="GM2" s="1689"/>
      <c r="GN2" s="1689"/>
      <c r="GO2" s="1689"/>
      <c r="GP2" s="1689"/>
      <c r="GQ2" s="1689"/>
      <c r="GR2" s="1689"/>
      <c r="GS2" s="1689"/>
      <c r="GT2" s="1689"/>
      <c r="GU2" s="1689"/>
      <c r="GV2" s="1689"/>
      <c r="GW2" s="1689"/>
      <c r="GX2" s="1689"/>
      <c r="GY2" s="1689"/>
      <c r="GZ2" s="1689"/>
      <c r="HA2" s="1689"/>
      <c r="HB2" s="1689"/>
      <c r="HC2" s="1689"/>
      <c r="HD2" s="1689"/>
      <c r="HE2" s="1689"/>
      <c r="HF2" s="1689"/>
      <c r="HG2" s="1689"/>
      <c r="HH2" s="1689"/>
      <c r="HI2" s="1689"/>
      <c r="HJ2" s="1689"/>
      <c r="HK2" s="1689"/>
      <c r="HL2" s="1689"/>
      <c r="HM2" s="1689"/>
      <c r="HN2" s="1689"/>
      <c r="HO2" s="1689"/>
      <c r="HP2" s="1689"/>
      <c r="HQ2" s="1689"/>
      <c r="HR2" s="1689"/>
      <c r="HS2" s="1689"/>
      <c r="HT2" s="1689"/>
      <c r="HU2" s="1689"/>
      <c r="HV2" s="1689"/>
      <c r="HW2" s="1689"/>
      <c r="HX2" s="1689"/>
      <c r="HY2" s="1689"/>
      <c r="HZ2" s="1689"/>
      <c r="IA2" s="1689"/>
      <c r="IB2" s="1689"/>
      <c r="IC2" s="1689"/>
      <c r="ID2" s="1689"/>
      <c r="IE2" s="1689"/>
      <c r="IF2" s="1689"/>
      <c r="IG2" s="1689"/>
      <c r="IH2" s="1689"/>
      <c r="II2" s="1689"/>
      <c r="IJ2" s="1689"/>
      <c r="IK2" s="1689"/>
      <c r="IL2" s="1689"/>
      <c r="IM2" s="1689"/>
      <c r="IN2" s="1689"/>
      <c r="IO2" s="1689"/>
      <c r="IP2" s="1689"/>
      <c r="IQ2" s="1689"/>
      <c r="IR2" s="1689"/>
      <c r="IS2" s="1689"/>
      <c r="IT2" s="1689"/>
      <c r="IU2" s="1689"/>
      <c r="IV2" s="1689"/>
      <c r="IW2" s="1689"/>
    </row>
    <row r="3" spans="1:257" ht="24" customHeight="1" x14ac:dyDescent="0.5">
      <c r="A3" s="685"/>
      <c r="B3" s="1432"/>
      <c r="C3" s="315" t="s">
        <v>118</v>
      </c>
      <c r="D3" s="1688"/>
      <c r="E3" s="682"/>
      <c r="F3" s="681" t="s">
        <v>163</v>
      </c>
      <c r="G3" s="683"/>
      <c r="H3" s="683"/>
      <c r="I3" s="683"/>
      <c r="J3" s="683"/>
      <c r="K3" s="683"/>
      <c r="L3" s="683"/>
      <c r="M3" s="683"/>
      <c r="N3" s="684"/>
      <c r="P3" s="2"/>
      <c r="T3" s="2"/>
      <c r="X3" s="2"/>
      <c r="AB3" s="2"/>
      <c r="AF3" s="2"/>
    </row>
    <row r="4" spans="1:257" s="12" customFormat="1" ht="18" customHeight="1" x14ac:dyDescent="0.5">
      <c r="A4" s="687"/>
      <c r="B4" s="1433"/>
      <c r="C4" s="316"/>
      <c r="D4" s="688"/>
      <c r="E4" s="682"/>
      <c r="F4" s="686" t="s">
        <v>10</v>
      </c>
      <c r="G4" s="683"/>
      <c r="H4" s="683"/>
      <c r="I4" s="683"/>
      <c r="J4" s="683"/>
      <c r="K4" s="683"/>
      <c r="L4" s="683"/>
      <c r="M4" s="683"/>
      <c r="N4" s="68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</row>
    <row r="5" spans="1:257" s="12" customFormat="1" ht="18" customHeight="1" x14ac:dyDescent="0.5">
      <c r="A5" s="687"/>
      <c r="B5" s="1433"/>
      <c r="C5" s="316"/>
      <c r="D5" s="692"/>
      <c r="E5" s="689"/>
      <c r="F5" s="686" t="s">
        <v>195</v>
      </c>
      <c r="G5" s="690"/>
      <c r="H5" s="690"/>
      <c r="I5" s="690"/>
      <c r="J5" s="690"/>
      <c r="K5" s="690"/>
      <c r="L5" s="690"/>
      <c r="M5" s="690"/>
      <c r="N5" s="691"/>
    </row>
    <row r="6" spans="1:257" s="12" customFormat="1" ht="18" customHeight="1" x14ac:dyDescent="0.5">
      <c r="A6" s="687"/>
      <c r="B6" s="1433"/>
      <c r="C6" s="316"/>
      <c r="D6" s="692"/>
      <c r="E6" s="689"/>
      <c r="F6" s="693" t="s">
        <v>11</v>
      </c>
      <c r="G6" s="690"/>
      <c r="H6" s="690"/>
      <c r="I6" s="690"/>
      <c r="J6" s="690"/>
      <c r="K6" s="690"/>
      <c r="L6" s="690"/>
      <c r="M6" s="690"/>
      <c r="N6" s="691"/>
    </row>
    <row r="7" spans="1:257" s="12" customFormat="1" ht="18" customHeight="1" x14ac:dyDescent="0.5">
      <c r="A7" s="687"/>
      <c r="B7" s="1433"/>
      <c r="C7" s="316"/>
      <c r="D7" s="692"/>
      <c r="E7" s="689"/>
      <c r="F7" s="686" t="s">
        <v>12</v>
      </c>
      <c r="G7" s="690"/>
      <c r="H7" s="690"/>
      <c r="I7" s="690"/>
      <c r="J7" s="690"/>
      <c r="K7" s="690"/>
      <c r="L7" s="690"/>
      <c r="M7" s="690"/>
      <c r="N7" s="691"/>
    </row>
    <row r="8" spans="1:257" s="12" customFormat="1" ht="18" customHeight="1" x14ac:dyDescent="0.5">
      <c r="A8" s="687"/>
      <c r="B8" s="1433"/>
      <c r="C8" s="316"/>
      <c r="D8" s="692"/>
      <c r="E8" s="689"/>
      <c r="F8" s="694" t="s">
        <v>164</v>
      </c>
      <c r="G8" s="690"/>
      <c r="H8" s="690"/>
      <c r="I8" s="690"/>
      <c r="J8" s="690"/>
      <c r="K8" s="690"/>
      <c r="L8" s="690"/>
      <c r="M8" s="690"/>
      <c r="N8" s="691"/>
    </row>
    <row r="9" spans="1:257" s="12" customFormat="1" ht="18" customHeight="1" x14ac:dyDescent="0.5">
      <c r="A9" s="687"/>
      <c r="B9" s="1433"/>
      <c r="C9" s="316"/>
      <c r="D9" s="692"/>
      <c r="E9" s="689"/>
      <c r="F9" s="693" t="s">
        <v>165</v>
      </c>
      <c r="G9" s="690" t="s">
        <v>166</v>
      </c>
      <c r="H9" s="694" t="s">
        <v>196</v>
      </c>
      <c r="I9" s="690"/>
      <c r="J9" s="690"/>
      <c r="K9" s="690"/>
      <c r="L9" s="690"/>
      <c r="M9" s="690"/>
      <c r="N9" s="691"/>
    </row>
    <row r="10" spans="1:257" s="12" customFormat="1" ht="18" customHeight="1" x14ac:dyDescent="0.5">
      <c r="A10" s="687"/>
      <c r="B10" s="1433"/>
      <c r="C10" s="316"/>
      <c r="D10" s="692"/>
      <c r="E10" s="689"/>
      <c r="F10" s="690" t="s">
        <v>167</v>
      </c>
      <c r="G10" s="690"/>
      <c r="H10" s="690"/>
      <c r="I10" s="690"/>
      <c r="J10" s="690"/>
      <c r="K10" s="690"/>
      <c r="L10" s="690"/>
      <c r="M10" s="690"/>
      <c r="N10" s="691"/>
    </row>
    <row r="11" spans="1:257" s="12" customFormat="1" ht="18" customHeight="1" x14ac:dyDescent="0.5">
      <c r="A11" s="687"/>
      <c r="B11" s="1433"/>
      <c r="C11" s="316"/>
      <c r="D11" s="692"/>
      <c r="E11" s="689"/>
      <c r="F11" s="691"/>
      <c r="G11" s="691"/>
      <c r="H11" s="691"/>
      <c r="I11" s="691"/>
      <c r="J11" s="691"/>
      <c r="K11" s="691"/>
      <c r="L11" s="691"/>
      <c r="M11" s="691"/>
      <c r="N11" s="691"/>
    </row>
    <row r="12" spans="1:257" s="12" customFormat="1" ht="18" customHeight="1" x14ac:dyDescent="0.5">
      <c r="A12" s="687"/>
      <c r="B12" s="1433"/>
      <c r="C12" s="316"/>
      <c r="D12" s="692"/>
      <c r="E12" s="689"/>
      <c r="F12" s="691"/>
      <c r="G12" s="691"/>
      <c r="H12" s="691"/>
      <c r="I12" s="691"/>
      <c r="J12" s="691"/>
      <c r="K12" s="691"/>
      <c r="L12" s="691"/>
      <c r="M12" s="691"/>
      <c r="N12" s="691"/>
    </row>
    <row r="13" spans="1:257" s="12" customFormat="1" ht="18" customHeight="1" x14ac:dyDescent="0.5">
      <c r="A13" s="687"/>
      <c r="B13" s="1433"/>
      <c r="C13" s="316"/>
      <c r="D13" s="692"/>
      <c r="E13" s="689"/>
      <c r="F13" s="691"/>
      <c r="G13" s="691"/>
      <c r="H13" s="691"/>
      <c r="I13" s="691"/>
      <c r="J13" s="691"/>
      <c r="K13" s="691"/>
      <c r="L13" s="691"/>
      <c r="M13" s="691"/>
      <c r="N13" s="691"/>
    </row>
    <row r="14" spans="1:257" s="12" customFormat="1" ht="18" customHeight="1" x14ac:dyDescent="0.5">
      <c r="A14" s="687"/>
      <c r="B14" s="1433"/>
      <c r="C14" s="316"/>
      <c r="D14" s="692"/>
      <c r="E14" s="689"/>
      <c r="F14" s="691"/>
      <c r="G14" s="691"/>
      <c r="H14" s="691"/>
      <c r="I14" s="691"/>
      <c r="J14" s="691"/>
      <c r="K14" s="691"/>
      <c r="L14" s="691"/>
      <c r="M14" s="691"/>
      <c r="N14" s="691"/>
    </row>
    <row r="15" spans="1:257" s="12" customFormat="1" ht="18" customHeight="1" x14ac:dyDescent="0.5">
      <c r="A15" s="687"/>
      <c r="B15" s="1433"/>
      <c r="C15" s="316"/>
      <c r="D15" s="692"/>
      <c r="E15" s="689"/>
      <c r="F15" s="691"/>
      <c r="G15" s="691"/>
      <c r="H15" s="691"/>
      <c r="I15" s="691"/>
      <c r="J15" s="691"/>
      <c r="K15" s="691"/>
      <c r="L15" s="691"/>
      <c r="M15" s="691"/>
      <c r="N15" s="691"/>
    </row>
    <row r="16" spans="1:257" s="12" customFormat="1" ht="18" customHeight="1" x14ac:dyDescent="0.5">
      <c r="A16" s="687"/>
      <c r="B16" s="1433"/>
      <c r="C16" s="316"/>
      <c r="D16" s="692"/>
      <c r="E16" s="689"/>
      <c r="F16" s="691"/>
      <c r="G16" s="691"/>
      <c r="H16" s="691"/>
      <c r="I16" s="691"/>
      <c r="J16" s="691"/>
      <c r="K16" s="691"/>
      <c r="L16" s="691"/>
      <c r="M16" s="691"/>
      <c r="N16" s="691"/>
    </row>
    <row r="17" spans="1:14" s="12" customFormat="1" ht="18" customHeight="1" x14ac:dyDescent="0.5">
      <c r="A17" s="687"/>
      <c r="B17" s="1433"/>
      <c r="C17" s="316"/>
      <c r="D17" s="692"/>
      <c r="E17" s="689"/>
      <c r="F17" s="691"/>
      <c r="G17" s="691"/>
      <c r="H17" s="691"/>
      <c r="I17" s="691"/>
      <c r="J17" s="691"/>
      <c r="K17" s="691"/>
      <c r="L17" s="691"/>
      <c r="M17" s="691"/>
      <c r="N17" s="691"/>
    </row>
    <row r="18" spans="1:14" s="12" customFormat="1" ht="18" customHeight="1" x14ac:dyDescent="0.5">
      <c r="A18" s="687"/>
      <c r="B18" s="1433"/>
      <c r="C18" s="316"/>
      <c r="D18" s="692"/>
      <c r="E18" s="689"/>
      <c r="F18" s="691"/>
      <c r="G18" s="691"/>
      <c r="H18" s="691"/>
      <c r="I18" s="691"/>
      <c r="J18" s="691"/>
      <c r="K18" s="691"/>
      <c r="L18" s="691"/>
      <c r="M18" s="691"/>
      <c r="N18" s="691"/>
    </row>
    <row r="19" spans="1:14" s="12" customFormat="1" ht="18" customHeight="1" x14ac:dyDescent="0.5">
      <c r="A19" s="687"/>
      <c r="B19" s="1433"/>
      <c r="C19" s="316"/>
      <c r="D19" s="692"/>
      <c r="E19" s="689"/>
      <c r="F19" s="691"/>
      <c r="G19" s="691"/>
      <c r="H19" s="691"/>
      <c r="I19" s="691"/>
      <c r="J19" s="691"/>
      <c r="K19" s="691"/>
      <c r="L19" s="691"/>
      <c r="M19" s="691"/>
      <c r="N19" s="691"/>
    </row>
    <row r="20" spans="1:14" s="12" customFormat="1" ht="18" customHeight="1" x14ac:dyDescent="0.5">
      <c r="A20" s="687"/>
      <c r="B20" s="1433"/>
      <c r="C20" s="316"/>
      <c r="D20" s="692"/>
      <c r="E20" s="689"/>
      <c r="F20" s="691"/>
      <c r="G20" s="691"/>
      <c r="H20" s="691"/>
      <c r="I20" s="691"/>
      <c r="J20" s="691"/>
      <c r="K20" s="691"/>
      <c r="L20" s="691"/>
      <c r="M20" s="691"/>
      <c r="N20" s="691"/>
    </row>
    <row r="21" spans="1:14" s="12" customFormat="1" ht="18" customHeight="1" x14ac:dyDescent="0.5">
      <c r="A21" s="687"/>
      <c r="B21" s="1433"/>
      <c r="C21" s="316"/>
      <c r="D21" s="692"/>
      <c r="E21" s="689"/>
      <c r="F21" s="691"/>
      <c r="G21" s="691"/>
      <c r="H21" s="691"/>
      <c r="I21" s="691"/>
      <c r="J21" s="691"/>
      <c r="K21" s="691"/>
      <c r="L21" s="691"/>
      <c r="M21" s="691"/>
      <c r="N21" s="691"/>
    </row>
    <row r="22" spans="1:14" s="12" customFormat="1" ht="18" customHeight="1" x14ac:dyDescent="0.5">
      <c r="A22" s="687"/>
      <c r="B22" s="1433"/>
      <c r="C22" s="316"/>
      <c r="D22" s="692"/>
      <c r="E22" s="689"/>
      <c r="F22" s="691"/>
      <c r="G22" s="691"/>
      <c r="H22" s="691"/>
      <c r="I22" s="691"/>
      <c r="J22" s="691"/>
      <c r="K22" s="691"/>
      <c r="L22" s="691"/>
      <c r="M22" s="691"/>
      <c r="N22" s="691"/>
    </row>
    <row r="23" spans="1:14" s="12" customFormat="1" ht="18" customHeight="1" x14ac:dyDescent="0.5">
      <c r="A23" s="687"/>
      <c r="B23" s="1433"/>
      <c r="C23" s="316"/>
      <c r="D23" s="692"/>
      <c r="E23" s="1225"/>
      <c r="F23" s="1226" t="s">
        <v>30</v>
      </c>
      <c r="G23" s="1227" t="s">
        <v>172</v>
      </c>
      <c r="H23" s="1227"/>
      <c r="I23" s="1227"/>
      <c r="J23" s="1227"/>
      <c r="K23" s="1227"/>
      <c r="L23" s="1227"/>
      <c r="M23" s="1227"/>
      <c r="N23" s="1227"/>
    </row>
    <row r="24" spans="1:14" s="12" customFormat="1" ht="18" customHeight="1" x14ac:dyDescent="0.5">
      <c r="A24" s="687"/>
      <c r="B24" s="1433"/>
      <c r="C24" s="316"/>
      <c r="D24" s="692"/>
      <c r="E24" s="1225"/>
      <c r="F24" s="1227"/>
      <c r="G24" s="1228" t="s">
        <v>310</v>
      </c>
      <c r="H24" s="1227"/>
      <c r="I24" s="1227"/>
      <c r="J24" s="1227"/>
      <c r="K24" s="1227"/>
      <c r="L24" s="1227"/>
      <c r="M24" s="1227"/>
      <c r="N24" s="1227"/>
    </row>
    <row r="25" spans="1:14" s="12" customFormat="1" ht="18" customHeight="1" x14ac:dyDescent="0.5">
      <c r="A25" s="687"/>
      <c r="B25" s="692"/>
      <c r="C25" s="316"/>
      <c r="D25" s="692"/>
      <c r="E25" s="1225"/>
      <c r="F25" s="1227"/>
      <c r="G25" s="1229" t="s">
        <v>311</v>
      </c>
      <c r="H25" s="1227"/>
      <c r="I25" s="1227"/>
      <c r="J25" s="1227"/>
      <c r="K25" s="1227"/>
      <c r="L25" s="1227"/>
      <c r="M25" s="1227"/>
      <c r="N25" s="1227"/>
    </row>
    <row r="26" spans="1:14" s="12" customFormat="1" ht="18" customHeight="1" x14ac:dyDescent="0.5">
      <c r="A26" s="687"/>
      <c r="B26" s="692"/>
      <c r="C26" s="316"/>
      <c r="D26" s="692"/>
      <c r="E26" s="1225"/>
      <c r="F26" s="1227"/>
      <c r="G26" s="1227"/>
      <c r="H26" s="1227"/>
      <c r="I26" s="1227"/>
      <c r="J26" s="1227"/>
      <c r="K26" s="1227"/>
      <c r="L26" s="1227"/>
      <c r="M26" s="1227"/>
      <c r="N26" s="1227"/>
    </row>
    <row r="27" spans="1:14" s="12" customFormat="1" ht="18" customHeight="1" x14ac:dyDescent="0.5">
      <c r="A27" s="687"/>
      <c r="B27" s="692"/>
      <c r="C27" s="316"/>
      <c r="D27" s="692"/>
      <c r="E27" s="1225"/>
      <c r="F27" s="1227"/>
      <c r="G27" s="1230"/>
      <c r="H27" s="1227"/>
      <c r="I27" s="1227"/>
      <c r="J27" s="1227"/>
      <c r="K27" s="1227"/>
      <c r="L27" s="1227"/>
      <c r="M27" s="1227"/>
      <c r="N27" s="1227"/>
    </row>
    <row r="28" spans="1:14" s="12" customFormat="1" ht="18" customHeight="1" x14ac:dyDescent="0.5">
      <c r="A28" s="687"/>
      <c r="B28" s="692"/>
      <c r="C28" s="316"/>
      <c r="D28" s="692"/>
      <c r="E28" s="1225"/>
      <c r="F28" s="1227"/>
      <c r="G28" s="1227"/>
      <c r="H28" s="1227"/>
      <c r="I28" s="1227"/>
      <c r="J28" s="1227"/>
      <c r="K28" s="1227"/>
      <c r="L28" s="1227"/>
      <c r="M28" s="1227"/>
      <c r="N28" s="1227"/>
    </row>
    <row r="29" spans="1:14" s="12" customFormat="1" ht="18" customHeight="1" x14ac:dyDescent="0.5">
      <c r="A29" s="687"/>
      <c r="B29" s="692"/>
      <c r="C29" s="316"/>
      <c r="D29" s="692"/>
      <c r="E29" s="1225"/>
      <c r="F29" s="1227"/>
      <c r="G29" s="1227"/>
      <c r="H29" s="1227"/>
      <c r="I29" s="1227"/>
      <c r="J29" s="1227"/>
      <c r="K29" s="1227"/>
      <c r="L29" s="1227"/>
      <c r="M29" s="1227"/>
      <c r="N29" s="1227"/>
    </row>
    <row r="30" spans="1:14" s="12" customFormat="1" ht="18" customHeight="1" x14ac:dyDescent="0.5">
      <c r="A30" s="687"/>
      <c r="B30" s="692"/>
      <c r="C30" s="316"/>
      <c r="D30" s="692"/>
      <c r="E30" s="1225"/>
      <c r="F30" s="1227"/>
      <c r="G30" s="1227"/>
      <c r="H30" s="1227"/>
      <c r="I30" s="1227"/>
      <c r="J30" s="1227"/>
      <c r="K30" s="1227"/>
      <c r="L30" s="1227"/>
      <c r="M30" s="1227"/>
      <c r="N30" s="1227"/>
    </row>
    <row r="31" spans="1:14" s="12" customFormat="1" ht="18" customHeight="1" x14ac:dyDescent="0.5">
      <c r="A31" s="687"/>
      <c r="B31" s="692"/>
      <c r="C31" s="316"/>
      <c r="D31" s="692"/>
      <c r="E31" s="1225"/>
      <c r="F31" s="1227"/>
      <c r="G31" s="1230"/>
      <c r="H31" s="1227"/>
      <c r="I31" s="1227"/>
      <c r="J31" s="1227"/>
      <c r="K31" s="1227"/>
      <c r="L31" s="1227"/>
      <c r="M31" s="1227"/>
      <c r="N31" s="1227"/>
    </row>
    <row r="32" spans="1:14" s="12" customFormat="1" ht="18" customHeight="1" x14ac:dyDescent="0.5">
      <c r="A32" s="687"/>
      <c r="B32" s="692"/>
      <c r="C32" s="316"/>
      <c r="D32" s="692"/>
      <c r="E32" s="1225"/>
      <c r="F32" s="1227"/>
      <c r="G32" s="1229" t="s">
        <v>312</v>
      </c>
      <c r="H32" s="1227"/>
      <c r="I32" s="1227"/>
      <c r="J32" s="1227"/>
      <c r="K32" s="1227"/>
      <c r="L32" s="1227"/>
      <c r="M32" s="1227"/>
      <c r="N32" s="1227"/>
    </row>
    <row r="33" spans="1:14" s="12" customFormat="1" ht="18" customHeight="1" x14ac:dyDescent="0.5">
      <c r="A33" s="687"/>
      <c r="B33" s="692"/>
      <c r="C33" s="316"/>
      <c r="D33" s="692"/>
      <c r="E33" s="1225"/>
      <c r="F33" s="1227"/>
      <c r="G33" s="1227" t="s">
        <v>171</v>
      </c>
      <c r="H33" s="1227"/>
      <c r="I33" s="1227"/>
      <c r="J33" s="1227"/>
      <c r="K33" s="1227"/>
      <c r="L33" s="1227"/>
      <c r="M33" s="1227"/>
      <c r="N33" s="1227"/>
    </row>
    <row r="34" spans="1:14" s="12" customFormat="1" ht="18" customHeight="1" x14ac:dyDescent="0.5">
      <c r="A34" s="687"/>
      <c r="B34" s="692"/>
      <c r="C34" s="316"/>
      <c r="D34" s="692"/>
      <c r="E34" s="1225"/>
      <c r="F34" s="1227"/>
      <c r="G34" s="1230" t="s">
        <v>170</v>
      </c>
      <c r="H34" s="1227"/>
      <c r="I34" s="1227"/>
      <c r="J34" s="1227"/>
      <c r="K34" s="1227"/>
      <c r="L34" s="1227"/>
      <c r="M34" s="1227"/>
      <c r="N34" s="1227"/>
    </row>
    <row r="35" spans="1:14" s="12" customFormat="1" ht="18" customHeight="1" x14ac:dyDescent="0.5">
      <c r="A35" s="687"/>
      <c r="B35" s="692"/>
      <c r="C35" s="316"/>
      <c r="D35" s="692"/>
      <c r="E35" s="695"/>
      <c r="F35" s="696"/>
      <c r="G35" s="697"/>
      <c r="H35" s="696"/>
      <c r="I35" s="696"/>
      <c r="J35" s="696"/>
      <c r="K35" s="696"/>
      <c r="L35" s="696"/>
      <c r="M35" s="696"/>
      <c r="N35" s="696"/>
    </row>
    <row r="36" spans="1:14" s="12" customFormat="1" ht="18" customHeight="1" x14ac:dyDescent="0.5">
      <c r="A36" s="687"/>
      <c r="B36" s="692"/>
      <c r="C36" s="316"/>
      <c r="D36" s="692"/>
      <c r="E36" s="695"/>
      <c r="F36" s="696"/>
      <c r="G36" s="697"/>
      <c r="H36" s="696"/>
      <c r="I36" s="696"/>
      <c r="J36" s="696"/>
      <c r="K36" s="696"/>
      <c r="L36" s="696"/>
      <c r="M36" s="696"/>
      <c r="N36" s="696"/>
    </row>
    <row r="37" spans="1:14" s="12" customFormat="1" ht="18" customHeight="1" x14ac:dyDescent="0.5">
      <c r="A37" s="687"/>
      <c r="B37" s="692"/>
      <c r="C37" s="316"/>
      <c r="D37" s="692"/>
      <c r="E37" s="695"/>
      <c r="F37" s="696"/>
      <c r="G37" s="697"/>
      <c r="H37" s="696"/>
      <c r="I37" s="696"/>
      <c r="J37" s="696"/>
      <c r="K37" s="696"/>
      <c r="L37" s="696"/>
      <c r="M37" s="696"/>
      <c r="N37" s="696"/>
    </row>
    <row r="38" spans="1:14" s="12" customFormat="1" ht="18" customHeight="1" x14ac:dyDescent="0.5">
      <c r="A38" s="687"/>
      <c r="B38" s="692"/>
      <c r="C38" s="316"/>
      <c r="D38" s="692"/>
      <c r="E38" s="695"/>
      <c r="F38" s="696"/>
      <c r="G38" s="696"/>
      <c r="H38" s="696"/>
      <c r="I38" s="696"/>
      <c r="J38" s="696"/>
      <c r="K38" s="696"/>
      <c r="L38" s="696"/>
      <c r="M38" s="696"/>
      <c r="N38" s="696"/>
    </row>
    <row r="39" spans="1:14" s="12" customFormat="1" ht="18" customHeight="1" x14ac:dyDescent="0.5">
      <c r="A39" s="687"/>
      <c r="B39" s="692"/>
      <c r="C39" s="316"/>
      <c r="D39" s="692"/>
      <c r="E39" s="695"/>
      <c r="F39" s="696"/>
      <c r="G39" s="696"/>
      <c r="H39" s="696"/>
      <c r="I39" s="696"/>
      <c r="J39" s="696"/>
      <c r="K39" s="696"/>
      <c r="L39" s="696"/>
      <c r="M39" s="696"/>
      <c r="N39" s="696"/>
    </row>
    <row r="40" spans="1:14" s="12" customFormat="1" ht="18" customHeight="1" x14ac:dyDescent="0.5">
      <c r="A40" s="687"/>
      <c r="B40" s="692"/>
      <c r="C40" s="316"/>
      <c r="D40" s="692"/>
      <c r="E40" s="695"/>
      <c r="F40" s="696"/>
      <c r="G40" s="696"/>
      <c r="H40" s="696"/>
      <c r="I40" s="696"/>
      <c r="J40" s="696"/>
      <c r="K40" s="696"/>
      <c r="L40" s="696"/>
      <c r="M40" s="696"/>
      <c r="N40" s="696"/>
    </row>
    <row r="41" spans="1:14" s="12" customFormat="1" ht="18" customHeight="1" x14ac:dyDescent="0.5">
      <c r="A41" s="687"/>
      <c r="B41" s="692"/>
      <c r="C41" s="316"/>
      <c r="D41" s="692"/>
      <c r="E41" s="695"/>
      <c r="F41" s="696"/>
      <c r="G41" s="696"/>
      <c r="H41" s="696"/>
      <c r="I41" s="696"/>
      <c r="J41" s="696"/>
      <c r="K41" s="696"/>
      <c r="L41" s="696"/>
      <c r="M41" s="696"/>
      <c r="N41" s="696"/>
    </row>
    <row r="42" spans="1:14" s="12" customFormat="1" ht="18" customHeight="1" x14ac:dyDescent="0.5">
      <c r="A42" s="1684" t="str">
        <f>"คุณลักษณะอันพึงประสงค์ประจำวิชา"&amp;" "&amp;"วิชา"&amp;ปก!H10&amp;" "&amp;ปก!B10&amp;ปก!C10</f>
        <v>คุณลักษณะอันพึงประสงค์ประจำวิชา วิชาx21242 xxxxxxxxxxxxx กลุ่มสาระเลือกจากรายการ</v>
      </c>
      <c r="B42" s="1685"/>
      <c r="C42" s="1685"/>
      <c r="D42" s="1686"/>
      <c r="E42" s="695"/>
      <c r="F42" s="696"/>
      <c r="G42" s="696"/>
      <c r="H42" s="696"/>
      <c r="I42" s="696"/>
      <c r="J42" s="696"/>
      <c r="K42" s="696"/>
      <c r="L42" s="696"/>
      <c r="M42" s="696"/>
      <c r="N42" s="696"/>
    </row>
    <row r="43" spans="1:14" s="12" customFormat="1" ht="18" customHeight="1" x14ac:dyDescent="0.5">
      <c r="A43" s="687"/>
      <c r="B43" s="1436">
        <v>1</v>
      </c>
      <c r="C43" s="1435" t="s">
        <v>374</v>
      </c>
      <c r="D43" s="700"/>
      <c r="E43" s="695"/>
      <c r="F43" s="696"/>
      <c r="G43" s="696"/>
      <c r="H43" s="696"/>
      <c r="I43" s="696"/>
      <c r="J43" s="696"/>
      <c r="K43" s="696"/>
      <c r="L43" s="696"/>
      <c r="M43" s="696"/>
      <c r="N43" s="696"/>
    </row>
    <row r="44" spans="1:14" s="12" customFormat="1" ht="18" customHeight="1" x14ac:dyDescent="0.5">
      <c r="A44" s="687"/>
      <c r="B44" s="1436">
        <v>2</v>
      </c>
      <c r="C44" s="1435" t="s">
        <v>375</v>
      </c>
      <c r="D44" s="701"/>
      <c r="E44" s="695"/>
      <c r="F44" s="696"/>
      <c r="G44" s="696"/>
      <c r="H44" s="696"/>
      <c r="I44" s="696"/>
      <c r="J44" s="696"/>
      <c r="K44" s="696"/>
      <c r="L44" s="696"/>
      <c r="M44" s="696"/>
      <c r="N44" s="696"/>
    </row>
    <row r="45" spans="1:14" s="12" customFormat="1" ht="18" customHeight="1" x14ac:dyDescent="0.3">
      <c r="A45" s="687"/>
      <c r="B45" s="1436">
        <v>3</v>
      </c>
      <c r="C45" s="1435" t="s">
        <v>376</v>
      </c>
      <c r="D45" s="701"/>
      <c r="E45" s="698"/>
      <c r="F45" s="699"/>
      <c r="G45" s="699"/>
      <c r="H45" s="699"/>
      <c r="I45" s="699"/>
      <c r="J45" s="699"/>
      <c r="K45" s="699"/>
      <c r="L45" s="699"/>
      <c r="M45" s="699"/>
      <c r="N45" s="699"/>
    </row>
    <row r="46" spans="1:14" s="12" customFormat="1" ht="18" customHeight="1" x14ac:dyDescent="0.5">
      <c r="A46" s="687"/>
      <c r="B46" s="1436">
        <v>4</v>
      </c>
      <c r="C46" s="1435" t="s">
        <v>377</v>
      </c>
      <c r="D46" s="701"/>
      <c r="E46" s="695"/>
      <c r="F46" s="696"/>
      <c r="G46" s="696"/>
      <c r="H46" s="696"/>
      <c r="I46" s="696"/>
      <c r="J46" s="696"/>
      <c r="K46" s="696"/>
      <c r="L46" s="696"/>
      <c r="M46" s="696"/>
      <c r="N46" s="696"/>
    </row>
    <row r="47" spans="1:14" s="12" customFormat="1" ht="18" customHeight="1" x14ac:dyDescent="0.5">
      <c r="A47" s="687"/>
      <c r="B47" s="1436">
        <v>5</v>
      </c>
      <c r="C47" s="1435" t="s">
        <v>378</v>
      </c>
      <c r="D47" s="701"/>
      <c r="E47" s="695"/>
      <c r="F47" s="696"/>
      <c r="G47" s="696"/>
      <c r="H47" s="696"/>
      <c r="I47" s="696"/>
      <c r="J47" s="696"/>
      <c r="K47" s="696"/>
      <c r="L47" s="696"/>
      <c r="M47" s="696"/>
      <c r="N47" s="696"/>
    </row>
    <row r="48" spans="1:14" s="12" customFormat="1" ht="18" customHeight="1" x14ac:dyDescent="0.5">
      <c r="A48" s="687"/>
      <c r="B48" s="1436">
        <v>6</v>
      </c>
      <c r="C48" s="1435" t="s">
        <v>379</v>
      </c>
      <c r="D48" s="702"/>
      <c r="E48" s="695"/>
      <c r="F48" s="696"/>
      <c r="G48" s="696"/>
      <c r="H48" s="696"/>
      <c r="I48" s="696"/>
      <c r="J48" s="696"/>
      <c r="K48" s="696"/>
      <c r="L48" s="696"/>
      <c r="M48" s="696"/>
      <c r="N48" s="696"/>
    </row>
    <row r="49" spans="1:257" s="12" customFormat="1" ht="18" customHeight="1" x14ac:dyDescent="0.5">
      <c r="A49" s="687"/>
      <c r="B49" s="1436">
        <v>7</v>
      </c>
      <c r="C49" s="1435" t="s">
        <v>380</v>
      </c>
      <c r="D49" s="702"/>
      <c r="E49" s="695"/>
      <c r="F49" s="696"/>
      <c r="G49" s="696"/>
      <c r="H49" s="696"/>
      <c r="I49" s="696"/>
      <c r="J49" s="696"/>
      <c r="K49" s="696"/>
      <c r="L49" s="696"/>
      <c r="M49" s="696"/>
      <c r="N49" s="696"/>
    </row>
    <row r="50" spans="1:257" s="12" customFormat="1" ht="18" customHeight="1" x14ac:dyDescent="0.5">
      <c r="A50" s="687"/>
      <c r="B50" s="1436">
        <v>8</v>
      </c>
      <c r="C50" s="1435" t="s">
        <v>381</v>
      </c>
      <c r="D50" s="702"/>
      <c r="E50" s="695"/>
      <c r="F50" s="696"/>
      <c r="G50" s="696"/>
      <c r="H50" s="696"/>
      <c r="I50" s="696"/>
      <c r="J50" s="696"/>
      <c r="K50" s="696"/>
      <c r="L50" s="696"/>
      <c r="M50" s="696"/>
      <c r="N50" s="696"/>
    </row>
    <row r="51" spans="1:257" s="12" customFormat="1" ht="18" customHeight="1" x14ac:dyDescent="0.5">
      <c r="A51" s="687"/>
      <c r="B51" s="1434">
        <v>9</v>
      </c>
      <c r="C51" s="1435"/>
      <c r="D51" s="702"/>
      <c r="E51" s="695"/>
      <c r="F51" s="1437" t="s">
        <v>383</v>
      </c>
      <c r="G51" s="696"/>
      <c r="H51" s="696"/>
      <c r="I51" s="696"/>
      <c r="J51" s="696"/>
      <c r="K51" s="696"/>
      <c r="L51" s="696"/>
      <c r="M51" s="696"/>
      <c r="N51" s="696"/>
    </row>
    <row r="52" spans="1:257" s="12" customFormat="1" ht="18" customHeight="1" x14ac:dyDescent="0.5">
      <c r="A52" s="687"/>
      <c r="B52" s="1434">
        <v>10</v>
      </c>
      <c r="C52" s="1435"/>
      <c r="D52" s="702"/>
      <c r="E52" s="695"/>
      <c r="F52" s="1437" t="s">
        <v>382</v>
      </c>
      <c r="G52" s="696"/>
      <c r="H52" s="696"/>
      <c r="I52" s="696"/>
      <c r="J52" s="696"/>
      <c r="K52" s="696"/>
      <c r="L52" s="696"/>
      <c r="M52" s="696"/>
      <c r="N52" s="696"/>
    </row>
    <row r="53" spans="1:257" ht="7.5" customHeight="1" x14ac:dyDescent="0.5">
      <c r="A53" s="703"/>
      <c r="B53" s="704"/>
      <c r="C53" s="317"/>
      <c r="D53" s="704"/>
      <c r="E53" s="695"/>
      <c r="F53" s="696"/>
      <c r="G53" s="696"/>
      <c r="H53" s="696"/>
      <c r="I53" s="696"/>
      <c r="J53" s="696"/>
      <c r="K53" s="696"/>
      <c r="L53" s="696"/>
      <c r="M53" s="696"/>
      <c r="N53" s="696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</row>
    <row r="54" spans="1:257" ht="27.75" hidden="1" customHeight="1" x14ac:dyDescent="0.5">
      <c r="A54" s="69"/>
      <c r="B54" s="69"/>
      <c r="E54" s="698"/>
    </row>
    <row r="55" spans="1:257" ht="18" hidden="1" customHeight="1" x14ac:dyDescent="0.5">
      <c r="A55" s="69"/>
      <c r="B55" s="69"/>
    </row>
    <row r="56" spans="1:257" ht="27.75" hidden="1" customHeight="1" x14ac:dyDescent="0.5">
      <c r="A56" s="69"/>
      <c r="B56" s="69"/>
    </row>
    <row r="57" spans="1:257" ht="18" hidden="1" customHeight="1" x14ac:dyDescent="0.5">
      <c r="A57" s="69"/>
      <c r="B57" s="69"/>
    </row>
    <row r="58" spans="1:257" ht="18" hidden="1" customHeight="1" x14ac:dyDescent="0.5">
      <c r="A58" s="69"/>
      <c r="B58" s="69"/>
    </row>
    <row r="59" spans="1:257" ht="18" hidden="1" customHeight="1" x14ac:dyDescent="0.5">
      <c r="A59" s="69"/>
      <c r="B59" s="69"/>
    </row>
    <row r="60" spans="1:257" ht="18" hidden="1" customHeight="1" x14ac:dyDescent="0.5">
      <c r="A60" s="69"/>
      <c r="B60" s="69"/>
    </row>
    <row r="61" spans="1:257" ht="18" hidden="1" customHeight="1" x14ac:dyDescent="0.5">
      <c r="A61" s="69"/>
      <c r="B61" s="69"/>
    </row>
    <row r="62" spans="1:257" ht="18" hidden="1" customHeight="1" x14ac:dyDescent="0.5">
      <c r="A62" s="69"/>
      <c r="B62" s="69"/>
    </row>
    <row r="63" spans="1:257" ht="18" hidden="1" customHeight="1" x14ac:dyDescent="0.5">
      <c r="A63" s="69"/>
      <c r="B63" s="69"/>
    </row>
    <row r="69" ht="18" customHeight="1" x14ac:dyDescent="0.5"/>
    <row r="70" ht="18" customHeight="1" x14ac:dyDescent="0.5"/>
    <row r="71" ht="18" customHeight="1" x14ac:dyDescent="0.5"/>
  </sheetData>
  <sheetProtection algorithmName="SHA-512" hashValue="bMHMbWb2dVGSNfnl+rNJlD8pT3tBUOmu8aYQlf9RlR2ll3iCfUJLXUxh07EvOMhLIXZ2aTdRznngFzfFAh8QpA==" saltValue="W75f64BJBvw3KUGWL1uN4A==" spinCount="100000" sheet="1" objects="1" scenarios="1" formatCells="0"/>
  <protectedRanges>
    <protectedRange sqref="D43:D52 C4:D41" name="ช่วง1"/>
    <protectedRange sqref="C43:C52" name="ช่วง2_1"/>
  </protectedRanges>
  <mergeCells count="4">
    <mergeCell ref="A42:D42"/>
    <mergeCell ref="D2:D3"/>
    <mergeCell ref="J2:IW2"/>
    <mergeCell ref="A2:C2"/>
  </mergeCells>
  <phoneticPr fontId="6" type="noConversion"/>
  <printOptions horizontalCentered="1"/>
  <pageMargins left="0.15748031496062992" right="0.15748031496062992" top="0.59055118110236227" bottom="0.39370078740157483" header="0.51181102362204722" footer="0.51181102362204722"/>
  <pageSetup paperSize="9" scale="80" orientation="portrait" blackAndWhite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1"/>
  </sheetPr>
  <dimension ref="A1:Y66"/>
  <sheetViews>
    <sheetView showZeros="0" view="pageBreakPreview" zoomScale="85" zoomScaleNormal="100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D7" sqref="D7"/>
    </sheetView>
  </sheetViews>
  <sheetFormatPr defaultRowHeight="21" x14ac:dyDescent="0.3"/>
  <cols>
    <col min="1" max="1" width="2.28515625" style="307" customWidth="1"/>
    <col min="2" max="2" width="3.7109375" style="308" customWidth="1"/>
    <col min="3" max="3" width="8.85546875" style="309" customWidth="1"/>
    <col min="4" max="4" width="32" style="309" customWidth="1"/>
    <col min="5" max="5" width="4" style="310" customWidth="1"/>
    <col min="6" max="8" width="4" style="310" hidden="1" customWidth="1"/>
    <col min="9" max="12" width="4.28515625" style="309" customWidth="1"/>
    <col min="13" max="13" width="5.28515625" style="308" customWidth="1"/>
    <col min="14" max="14" width="5.7109375" style="308" customWidth="1"/>
    <col min="15" max="15" width="4.28515625" style="308" customWidth="1"/>
    <col min="16" max="18" width="3.7109375" style="311" customWidth="1"/>
    <col min="19" max="19" width="5.42578125" style="308" customWidth="1"/>
    <col min="20" max="20" width="4.42578125" style="308" customWidth="1"/>
    <col min="21" max="22" width="8.85546875" style="308" customWidth="1"/>
    <col min="23" max="23" width="7.5703125" style="308" customWidth="1"/>
    <col min="24" max="24" width="2.42578125" style="69" customWidth="1"/>
    <col min="25" max="16384" width="9.140625" style="69"/>
  </cols>
  <sheetData>
    <row r="1" spans="1:25" ht="21" customHeight="1" x14ac:dyDescent="0.3">
      <c r="A1" s="1697" t="str">
        <f>"แบบแจ้งผลการเรียน"&amp;" "&amp;ปก!C7&amp;"  "&amp;ปก!A6</f>
        <v>แบบแจ้งผลการเรียน ภาคเรียนที่ 1  ปีการศึกษา 2566  โรงเรียนศักดิ์สุนันท์วิทยา ตำบลแม่พริก อำเภอแม่พริก จังหวัดลำปาง</v>
      </c>
      <c r="B1" s="1697"/>
      <c r="C1" s="1697"/>
      <c r="D1" s="1697"/>
      <c r="E1" s="1697"/>
      <c r="F1" s="1697"/>
      <c r="G1" s="1697"/>
      <c r="H1" s="1697"/>
      <c r="I1" s="1697"/>
      <c r="J1" s="1697"/>
      <c r="K1" s="1697"/>
      <c r="L1" s="1697"/>
      <c r="M1" s="1697"/>
      <c r="N1" s="1697"/>
      <c r="O1" s="1697"/>
      <c r="P1" s="1697"/>
      <c r="Q1" s="1697"/>
      <c r="R1" s="1697"/>
      <c r="S1" s="1697"/>
      <c r="T1" s="1697"/>
      <c r="U1" s="1697"/>
      <c r="V1" s="1697"/>
      <c r="W1" s="1697"/>
    </row>
    <row r="2" spans="1:25" s="244" customFormat="1" ht="21" customHeight="1" x14ac:dyDescent="0.35">
      <c r="A2" s="237"/>
      <c r="B2" s="237" t="str">
        <f>ปก!B10&amp;ปก!C10</f>
        <v>กลุ่มสาระเลือกจากรายการ</v>
      </c>
      <c r="C2" s="238"/>
      <c r="D2" s="239"/>
      <c r="E2" s="240"/>
      <c r="F2" s="240"/>
      <c r="G2" s="240"/>
      <c r="H2" s="240"/>
      <c r="I2" s="239"/>
      <c r="J2" s="239"/>
      <c r="K2" s="239"/>
      <c r="L2" s="239"/>
      <c r="M2" s="241"/>
      <c r="N2" s="241"/>
      <c r="O2" s="241"/>
      <c r="P2" s="242"/>
      <c r="Q2" s="242"/>
      <c r="R2" s="242"/>
      <c r="S2" s="241"/>
      <c r="T2" s="241"/>
      <c r="U2" s="238"/>
      <c r="V2" s="238"/>
      <c r="W2" s="243" t="str">
        <f>ปก!E12&amp;" "&amp;ปก!F12&amp;"  (เช็คเวลาถึงสัปดาห์ที่  "&amp;เวลา!EP22&amp;" )   "</f>
        <v xml:space="preserve">ครูผู้สอน นายxxxxxxxxxxxxxxx  (เช็คเวลาถึงสัปดาห์ที่  0 )   </v>
      </c>
    </row>
    <row r="3" spans="1:25" s="244" customFormat="1" ht="21" customHeight="1" thickBot="1" x14ac:dyDescent="0.4">
      <c r="A3" s="1715" t="str">
        <f>"วิชา"&amp;" "&amp;ปก!H10</f>
        <v>วิชา x21242 xxxxxxxxxxxxx</v>
      </c>
      <c r="B3" s="1716"/>
      <c r="C3" s="1716"/>
      <c r="D3" s="1716"/>
      <c r="E3" s="1716"/>
      <c r="F3" s="245"/>
      <c r="G3" s="245"/>
      <c r="H3" s="245"/>
      <c r="I3" s="1729" t="str">
        <f>ปก!B8&amp;ปก!D8&amp;" "&amp;ปก!B11&amp;"  "&amp;ปก!C11&amp;"  "&amp;ปก!D11&amp;"  "&amp;ปก!F11&amp;"  "&amp;ปก!I11&amp;"   "</f>
        <v xml:space="preserve">ชั้นมัธยมศึกษาปีที่ 5/2 หน่วยการเรียน  1.5  หน่วยกิต  จำนวนคาบ /สัปดาห์  3 คาบ   </v>
      </c>
      <c r="J3" s="1729"/>
      <c r="K3" s="1729"/>
      <c r="L3" s="1729"/>
      <c r="M3" s="1729"/>
      <c r="N3" s="1729"/>
      <c r="O3" s="1729"/>
      <c r="P3" s="1729"/>
      <c r="Q3" s="1729"/>
      <c r="R3" s="1729"/>
      <c r="S3" s="1729"/>
      <c r="T3" s="1729"/>
      <c r="U3" s="1729"/>
      <c r="V3" s="1729"/>
      <c r="W3" s="1729"/>
    </row>
    <row r="4" spans="1:25" ht="19.5" customHeight="1" thickBot="1" x14ac:dyDescent="0.35">
      <c r="A4" s="246"/>
      <c r="B4" s="1712" t="s">
        <v>28</v>
      </c>
      <c r="C4" s="1703" t="str">
        <f>'ชื่อ-คะแนน'!B2</f>
        <v>เลขประจำตัว</v>
      </c>
      <c r="D4" s="1706" t="str">
        <f>'ชื่อ-คะแนน'!C2</f>
        <v>ชื่อ - สกุล</v>
      </c>
      <c r="E4" s="1723" t="s">
        <v>137</v>
      </c>
      <c r="F4" s="920"/>
      <c r="G4" s="920"/>
      <c r="H4" s="920"/>
      <c r="I4" s="1695" t="s">
        <v>209</v>
      </c>
      <c r="J4" s="1730" t="s">
        <v>211</v>
      </c>
      <c r="K4" s="1695" t="s">
        <v>210</v>
      </c>
      <c r="L4" s="1693" t="s">
        <v>212</v>
      </c>
      <c r="M4" s="1701" t="s">
        <v>31</v>
      </c>
      <c r="N4" s="1717" t="s">
        <v>32</v>
      </c>
      <c r="O4" s="1720" t="s">
        <v>41</v>
      </c>
      <c r="P4" s="1726" t="str">
        <f>KPA!R4</f>
        <v>สรุปร้อยละ KPA</v>
      </c>
      <c r="Q4" s="1727"/>
      <c r="R4" s="1728"/>
      <c r="S4" s="247" t="s">
        <v>198</v>
      </c>
      <c r="T4" s="1709" t="str">
        <f>IF(ปก!C10="กิจกรรมพัฒนาผู้เรียน","แก้ มผ","แก้ มส")</f>
        <v>แก้ มส</v>
      </c>
      <c r="U4" s="248" t="s">
        <v>33</v>
      </c>
      <c r="V4" s="249" t="s">
        <v>120</v>
      </c>
      <c r="W4" s="1698" t="s">
        <v>30</v>
      </c>
      <c r="Y4" s="933" t="s">
        <v>30</v>
      </c>
    </row>
    <row r="5" spans="1:25" ht="19.5" customHeight="1" thickBot="1" x14ac:dyDescent="0.35">
      <c r="A5" s="246"/>
      <c r="B5" s="1713"/>
      <c r="C5" s="1704"/>
      <c r="D5" s="1707"/>
      <c r="E5" s="1724"/>
      <c r="F5" s="921"/>
      <c r="G5" s="921"/>
      <c r="H5" s="921"/>
      <c r="I5" s="1696"/>
      <c r="J5" s="1731"/>
      <c r="K5" s="1696"/>
      <c r="L5" s="1694"/>
      <c r="M5" s="1702"/>
      <c r="N5" s="1718"/>
      <c r="O5" s="1721"/>
      <c r="P5" s="250" t="str">
        <f>KPA!R6</f>
        <v>K</v>
      </c>
      <c r="Q5" s="251" t="str">
        <f>KPA!S6</f>
        <v>P</v>
      </c>
      <c r="R5" s="251" t="str">
        <f>KPA!T6</f>
        <v>A</v>
      </c>
      <c r="S5" s="252">
        <f>เวลา!EI3</f>
        <v>54</v>
      </c>
      <c r="T5" s="1710"/>
      <c r="U5" s="253" t="s">
        <v>121</v>
      </c>
      <c r="V5" s="254" t="s">
        <v>122</v>
      </c>
      <c r="W5" s="1699"/>
      <c r="Y5" s="932" t="s">
        <v>271</v>
      </c>
    </row>
    <row r="6" spans="1:25" ht="19.5" customHeight="1" thickBot="1" x14ac:dyDescent="0.35">
      <c r="A6" s="255"/>
      <c r="B6" s="1714"/>
      <c r="C6" s="1705"/>
      <c r="D6" s="1708"/>
      <c r="E6" s="1725"/>
      <c r="F6" s="922"/>
      <c r="G6" s="922"/>
      <c r="H6" s="922"/>
      <c r="I6" s="256">
        <f>'ชื่อ-คะแนน'!O5</f>
        <v>0</v>
      </c>
      <c r="J6" s="108">
        <f>'ชื่อ-คะแนน'!U5</f>
        <v>0</v>
      </c>
      <c r="K6" s="256">
        <f>'ชื่อ-คะแนน'!AE5</f>
        <v>0</v>
      </c>
      <c r="L6" s="257">
        <f>'ชื่อ-คะแนน'!AP5</f>
        <v>0</v>
      </c>
      <c r="M6" s="1043">
        <f>'ชื่อ-คะแนน'!AT5</f>
        <v>0</v>
      </c>
      <c r="N6" s="1719"/>
      <c r="O6" s="1722"/>
      <c r="P6" s="258">
        <f>KPA!R7</f>
        <v>0</v>
      </c>
      <c r="Q6" s="258">
        <f>KPA!S7</f>
        <v>0</v>
      </c>
      <c r="R6" s="258">
        <f>KPA!T7</f>
        <v>0</v>
      </c>
      <c r="S6" s="259">
        <f>เวลา!EI4</f>
        <v>11</v>
      </c>
      <c r="T6" s="1711"/>
      <c r="U6" s="260" t="s">
        <v>123</v>
      </c>
      <c r="V6" s="261" t="s">
        <v>124</v>
      </c>
      <c r="W6" s="1700"/>
      <c r="Y6" s="932" t="s">
        <v>272</v>
      </c>
    </row>
    <row r="7" spans="1:25" s="275" customFormat="1" ht="18" customHeight="1" thickBot="1" x14ac:dyDescent="0.55000000000000004">
      <c r="A7" s="239"/>
      <c r="B7" s="262">
        <f>'ชื่อ-คะแนน'!A6</f>
        <v>1</v>
      </c>
      <c r="C7" s="263" t="str">
        <f>'ชื่อ-คะแนน'!B6</f>
        <v>12686</v>
      </c>
      <c r="D7" s="1314" t="str">
        <f>'ชื่อ-คะแนน'!C6</f>
        <v>นางสาว ปริฉัตร  เดชพพันธุ์</v>
      </c>
      <c r="E7" s="265" t="str">
        <f>IF('ชื่อ-คะแนน'!D6="ร","เรียน",IF('ชื่อ-คะแนน'!D6="มส","เรียน",'ชื่อ-คะแนน'!D6))</f>
        <v>เรียน</v>
      </c>
      <c r="F7" s="265">
        <f>IF('ชื่อ-คะแนน'!C6="","",IF('ชื่อ-คะแนน'!O6&lt;0,"",('ชื่อ-คะแนน'!O6)))</f>
        <v>0</v>
      </c>
      <c r="G7" s="265">
        <f>IF('ชื่อ-คะแนน'!C6="","",IF('ชื่อ-คะแนน'!AE6&lt;0,"",('ชื่อ-คะแนน'!AE6)))</f>
        <v>0</v>
      </c>
      <c r="H7" s="265">
        <f>IF(F7="","",F7+G7)</f>
        <v>0</v>
      </c>
      <c r="I7" s="1044">
        <f>F7</f>
        <v>0</v>
      </c>
      <c r="J7" s="1045">
        <f>IF('ชื่อ-คะแนน'!C6="","",'ชื่อ-คะแนน'!U6)</f>
        <v>0</v>
      </c>
      <c r="K7" s="1044">
        <f t="shared" ref="K7:K12" si="0">G7</f>
        <v>0</v>
      </c>
      <c r="L7" s="1046">
        <f>IF('ชื่อ-คะแนน'!C6="","",'ชื่อ-คะแนน'!AP6)</f>
        <v>0</v>
      </c>
      <c r="M7" s="1044">
        <f>IF('ชื่อ-คะแนน'!C6="","",'ชื่อ-คะแนน'!AT6)</f>
        <v>0</v>
      </c>
      <c r="N7" s="268" t="str">
        <f>IF('ชื่อ-คะแนน'!C6="","",'ชื่อ-คะแนน'!AW6)</f>
        <v>0</v>
      </c>
      <c r="O7" s="269">
        <f>IF('ชื่อ-คะแนน'!C6="","",'ชื่อ-คะแนน'!AY6)</f>
        <v>1</v>
      </c>
      <c r="P7" s="270">
        <f>IF('ชื่อ-คะแนน'!C6="","",KPA!R8)</f>
        <v>0</v>
      </c>
      <c r="Q7" s="270">
        <f>IF('ชื่อ-คะแนน'!C6="","",KPA!S8)</f>
        <v>0</v>
      </c>
      <c r="R7" s="270">
        <f>IF('ชื่อ-คะแนน'!C6="","",KPA!T8)</f>
        <v>0</v>
      </c>
      <c r="S7" s="271">
        <f>IF('ชื่อ-คะแนน'!C6="","",เวลา!EI7)</f>
        <v>0</v>
      </c>
      <c r="T7" s="272" t="str">
        <f>IF('ชื่อ-คะแนน'!C6="","",IF(S7=0,"",เวลา!EN7))</f>
        <v/>
      </c>
      <c r="U7" s="1113">
        <f>'ชื่อ-คะแนน'!BG6</f>
        <v>1</v>
      </c>
      <c r="V7" s="1114">
        <f>'ชื่อ-คะแนน'!BR6</f>
        <v>1</v>
      </c>
      <c r="W7" s="274">
        <f>IF('ชื่อ-คะแนน'!C6="","",'ชื่อ-คะแนน'!BS6)</f>
        <v>0</v>
      </c>
    </row>
    <row r="8" spans="1:25" s="275" customFormat="1" ht="18" customHeight="1" thickBot="1" x14ac:dyDescent="0.55000000000000004">
      <c r="A8" s="239"/>
      <c r="B8" s="276">
        <f>'ชื่อ-คะแนน'!A7</f>
        <v>2</v>
      </c>
      <c r="C8" s="277" t="str">
        <f>'ชื่อ-คะแนน'!B7</f>
        <v>12707</v>
      </c>
      <c r="D8" s="1315" t="str">
        <f>'ชื่อ-คะแนน'!C7</f>
        <v>นาย กมลวัทน์  ช่อมณี</v>
      </c>
      <c r="E8" s="279" t="str">
        <f>IF('ชื่อ-คะแนน'!D7="ร","เรียน",IF('ชื่อ-คะแนน'!D7="มส","เรียน",'ชื่อ-คะแนน'!D7))</f>
        <v>เรียน</v>
      </c>
      <c r="F8" s="265">
        <f>IF('ชื่อ-คะแนน'!C7="","",IF('ชื่อ-คะแนน'!O7&lt;0,"",('ชื่อ-คะแนน'!O7)))</f>
        <v>0</v>
      </c>
      <c r="G8" s="265">
        <f>IF('ชื่อ-คะแนน'!C7="","",IF('ชื่อ-คะแนน'!AE7&lt;0,"",('ชื่อ-คะแนน'!AE7)))</f>
        <v>0</v>
      </c>
      <c r="H8" s="265">
        <f t="shared" ref="H8:H56" si="1">IF(F8="","",F8+G8)</f>
        <v>0</v>
      </c>
      <c r="I8" s="1047">
        <f>F8</f>
        <v>0</v>
      </c>
      <c r="J8" s="1048">
        <f>IF('ชื่อ-คะแนน'!C7="","",'ชื่อ-คะแนน'!U7)</f>
        <v>0</v>
      </c>
      <c r="K8" s="1047">
        <f t="shared" si="0"/>
        <v>0</v>
      </c>
      <c r="L8" s="1049">
        <f>IF('ชื่อ-คะแนน'!C7="","",'ชื่อ-คะแนน'!AP7)</f>
        <v>0</v>
      </c>
      <c r="M8" s="1047">
        <f>IF('ชื่อ-คะแนน'!C7="","",'ชื่อ-คะแนน'!AT7)</f>
        <v>0</v>
      </c>
      <c r="N8" s="283" t="str">
        <f>IF('ชื่อ-คะแนน'!C7="","",'ชื่อ-คะแนน'!AW7)</f>
        <v>0</v>
      </c>
      <c r="O8" s="284">
        <f>IF('ชื่อ-คะแนน'!C7="","",'ชื่อ-คะแนน'!AY7)</f>
        <v>1</v>
      </c>
      <c r="P8" s="285">
        <f>IF('ชื่อ-คะแนน'!C7="","",KPA!R9)</f>
        <v>0</v>
      </c>
      <c r="Q8" s="285">
        <f>IF('ชื่อ-คะแนน'!C7="","",KPA!S9)</f>
        <v>0</v>
      </c>
      <c r="R8" s="285">
        <f>IF('ชื่อ-คะแนน'!C7="","",KPA!T9)</f>
        <v>0</v>
      </c>
      <c r="S8" s="286">
        <f>IF('ชื่อ-คะแนน'!C7="","",เวลา!EI8)</f>
        <v>0</v>
      </c>
      <c r="T8" s="287" t="str">
        <f>IF('ชื่อ-คะแนน'!C7="","",IF(S8=0,"",เวลา!EN8))</f>
        <v/>
      </c>
      <c r="U8" s="1115">
        <f>'ชื่อ-คะแนน'!BG7</f>
        <v>1</v>
      </c>
      <c r="V8" s="1116">
        <f>'ชื่อ-คะแนน'!BR7</f>
        <v>1</v>
      </c>
      <c r="W8" s="289">
        <f>IF('ชื่อ-คะแนน'!C7="","",'ชื่อ-คะแนน'!BS7)</f>
        <v>0</v>
      </c>
    </row>
    <row r="9" spans="1:25" s="275" customFormat="1" ht="18" customHeight="1" thickBot="1" x14ac:dyDescent="0.55000000000000004">
      <c r="A9" s="239"/>
      <c r="B9" s="276">
        <f>'ชื่อ-คะแนน'!A8</f>
        <v>3</v>
      </c>
      <c r="C9" s="277" t="str">
        <f>'ชื่อ-คะแนน'!B8</f>
        <v>12708</v>
      </c>
      <c r="D9" s="1315" t="str">
        <f>'ชื่อ-คะแนน'!C8</f>
        <v>นางสาว เกวลิน  โมลา</v>
      </c>
      <c r="E9" s="279" t="str">
        <f>IF('ชื่อ-คะแนน'!D8="ร","เรียน",IF('ชื่อ-คะแนน'!D8="มส","เรียน",'ชื่อ-คะแนน'!D8))</f>
        <v>เรียน</v>
      </c>
      <c r="F9" s="265">
        <f>IF('ชื่อ-คะแนน'!C8="","",IF('ชื่อ-คะแนน'!O8&lt;0,"",('ชื่อ-คะแนน'!O8)))</f>
        <v>0</v>
      </c>
      <c r="G9" s="265">
        <f>IF('ชื่อ-คะแนน'!C8="","",IF('ชื่อ-คะแนน'!AE8&lt;0,"",('ชื่อ-คะแนน'!AE8)))</f>
        <v>0</v>
      </c>
      <c r="H9" s="265">
        <f t="shared" si="1"/>
        <v>0</v>
      </c>
      <c r="I9" s="1047">
        <f>F9</f>
        <v>0</v>
      </c>
      <c r="J9" s="1048">
        <f>IF('ชื่อ-คะแนน'!C8="","",'ชื่อ-คะแนน'!U8)</f>
        <v>0</v>
      </c>
      <c r="K9" s="1047">
        <f t="shared" si="0"/>
        <v>0</v>
      </c>
      <c r="L9" s="1049">
        <f>IF('ชื่อ-คะแนน'!C8="","",'ชื่อ-คะแนน'!AP8)</f>
        <v>0</v>
      </c>
      <c r="M9" s="1047">
        <f>IF('ชื่อ-คะแนน'!C8="","",'ชื่อ-คะแนน'!AT8)</f>
        <v>0</v>
      </c>
      <c r="N9" s="283" t="str">
        <f>IF('ชื่อ-คะแนน'!C8="","",'ชื่อ-คะแนน'!AW8)</f>
        <v>0</v>
      </c>
      <c r="O9" s="284">
        <f>IF('ชื่อ-คะแนน'!C8="","",'ชื่อ-คะแนน'!AY8)</f>
        <v>1</v>
      </c>
      <c r="P9" s="285">
        <f>IF('ชื่อ-คะแนน'!C8="","",KPA!R10)</f>
        <v>0</v>
      </c>
      <c r="Q9" s="285">
        <f>IF('ชื่อ-คะแนน'!C8="","",KPA!S10)</f>
        <v>0</v>
      </c>
      <c r="R9" s="285">
        <f>IF('ชื่อ-คะแนน'!C8="","",KPA!T10)</f>
        <v>0</v>
      </c>
      <c r="S9" s="286">
        <f>IF('ชื่อ-คะแนน'!C8="","",เวลา!EI9)</f>
        <v>0</v>
      </c>
      <c r="T9" s="287" t="str">
        <f>IF('ชื่อ-คะแนน'!C8="","",IF(S9=0,"",เวลา!EN9))</f>
        <v/>
      </c>
      <c r="U9" s="1115">
        <f>'ชื่อ-คะแนน'!BG8</f>
        <v>1</v>
      </c>
      <c r="V9" s="1116">
        <f>'ชื่อ-คะแนน'!BR8</f>
        <v>1</v>
      </c>
      <c r="W9" s="289">
        <f>IF('ชื่อ-คะแนน'!C8="","",'ชื่อ-คะแนน'!BS8)</f>
        <v>0</v>
      </c>
    </row>
    <row r="10" spans="1:25" s="275" customFormat="1" ht="18" customHeight="1" thickBot="1" x14ac:dyDescent="0.55000000000000004">
      <c r="A10" s="239"/>
      <c r="B10" s="276">
        <f>'ชื่อ-คะแนน'!A9</f>
        <v>4</v>
      </c>
      <c r="C10" s="277" t="str">
        <f>'ชื่อ-คะแนน'!B9</f>
        <v>12709</v>
      </c>
      <c r="D10" s="1315" t="str">
        <f>'ชื่อ-คะแนน'!C9</f>
        <v>สามเณร จิรกิตติ์  แก้วน้อย</v>
      </c>
      <c r="E10" s="279" t="str">
        <f>IF('ชื่อ-คะแนน'!D9="ร","เรียน",IF('ชื่อ-คะแนน'!D9="มส","เรียน",'ชื่อ-คะแนน'!D9))</f>
        <v>เรียน</v>
      </c>
      <c r="F10" s="265">
        <f>IF('ชื่อ-คะแนน'!C9="","",IF('ชื่อ-คะแนน'!O9&lt;0,"",('ชื่อ-คะแนน'!O9)))</f>
        <v>0</v>
      </c>
      <c r="G10" s="265">
        <f>IF('ชื่อ-คะแนน'!C9="","",IF('ชื่อ-คะแนน'!AE9&lt;0,"",('ชื่อ-คะแนน'!AE9)))</f>
        <v>0</v>
      </c>
      <c r="H10" s="265">
        <f t="shared" si="1"/>
        <v>0</v>
      </c>
      <c r="I10" s="1047">
        <f>F10</f>
        <v>0</v>
      </c>
      <c r="J10" s="1048">
        <f>IF('ชื่อ-คะแนน'!C9="","",'ชื่อ-คะแนน'!U9)</f>
        <v>0</v>
      </c>
      <c r="K10" s="1047">
        <f t="shared" si="0"/>
        <v>0</v>
      </c>
      <c r="L10" s="1049">
        <f>IF('ชื่อ-คะแนน'!C9="","",'ชื่อ-คะแนน'!AP9)</f>
        <v>0</v>
      </c>
      <c r="M10" s="1047">
        <f>IF('ชื่อ-คะแนน'!C9="","",'ชื่อ-คะแนน'!AT9)</f>
        <v>0</v>
      </c>
      <c r="N10" s="283" t="str">
        <f>IF('ชื่อ-คะแนน'!C9="","",'ชื่อ-คะแนน'!AW9)</f>
        <v>0</v>
      </c>
      <c r="O10" s="284">
        <f>IF('ชื่อ-คะแนน'!C9="","",'ชื่อ-คะแนน'!AY9)</f>
        <v>1</v>
      </c>
      <c r="P10" s="285">
        <f>IF('ชื่อ-คะแนน'!C9="","",KPA!R11)</f>
        <v>0</v>
      </c>
      <c r="Q10" s="285">
        <f>IF('ชื่อ-คะแนน'!C9="","",KPA!S11)</f>
        <v>0</v>
      </c>
      <c r="R10" s="285">
        <f>IF('ชื่อ-คะแนน'!C9="","",KPA!T11)</f>
        <v>0</v>
      </c>
      <c r="S10" s="286">
        <f>IF('ชื่อ-คะแนน'!C9="","",เวลา!EI10)</f>
        <v>0</v>
      </c>
      <c r="T10" s="287" t="str">
        <f>IF('ชื่อ-คะแนน'!C9="","",IF(S10=0,"",เวลา!EN10))</f>
        <v/>
      </c>
      <c r="U10" s="1115">
        <f>'ชื่อ-คะแนน'!BG9</f>
        <v>1</v>
      </c>
      <c r="V10" s="1116">
        <f>'ชื่อ-คะแนน'!BR9</f>
        <v>1</v>
      </c>
      <c r="W10" s="289">
        <f>IF('ชื่อ-คะแนน'!C9="","",'ชื่อ-คะแนน'!BS9)</f>
        <v>0</v>
      </c>
    </row>
    <row r="11" spans="1:25" s="275" customFormat="1" ht="18" customHeight="1" thickBot="1" x14ac:dyDescent="0.55000000000000004">
      <c r="A11" s="239"/>
      <c r="B11" s="276">
        <f>'ชื่อ-คะแนน'!A10</f>
        <v>5</v>
      </c>
      <c r="C11" s="277" t="str">
        <f>'ชื่อ-คะแนน'!B10</f>
        <v>12710</v>
      </c>
      <c r="D11" s="1315" t="str">
        <f>'ชื่อ-คะแนน'!C10</f>
        <v>สามเณร จิรภัทร  แก้วน้อย</v>
      </c>
      <c r="E11" s="290" t="str">
        <f>IF('ชื่อ-คะแนน'!D10="ร","เรียน",IF('ชื่อ-คะแนน'!D10="มส","เรียน",'ชื่อ-คะแนน'!D10))</f>
        <v>เรียน</v>
      </c>
      <c r="F11" s="265">
        <f>IF('ชื่อ-คะแนน'!C10="","",IF('ชื่อ-คะแนน'!O10&lt;0,"",('ชื่อ-คะแนน'!O10)))</f>
        <v>0</v>
      </c>
      <c r="G11" s="265">
        <f>IF('ชื่อ-คะแนน'!C10="","",IF('ชื่อ-คะแนน'!AE10&lt;0,"",('ชื่อ-คะแนน'!AE10)))</f>
        <v>0</v>
      </c>
      <c r="H11" s="265">
        <f t="shared" si="1"/>
        <v>0</v>
      </c>
      <c r="I11" s="1050">
        <f>F11</f>
        <v>0</v>
      </c>
      <c r="J11" s="1051">
        <f>IF('ชื่อ-คะแนน'!C10="","",'ชื่อ-คะแนน'!U10)</f>
        <v>0</v>
      </c>
      <c r="K11" s="1050">
        <f t="shared" si="0"/>
        <v>0</v>
      </c>
      <c r="L11" s="1052">
        <f>IF('ชื่อ-คะแนน'!C10="","",'ชื่อ-คะแนน'!AP10)</f>
        <v>0</v>
      </c>
      <c r="M11" s="1050">
        <f>IF('ชื่อ-คะแนน'!C10="","",'ชื่อ-คะแนน'!AT10)</f>
        <v>0</v>
      </c>
      <c r="N11" s="294" t="str">
        <f>IF('ชื่อ-คะแนน'!C10="","",'ชื่อ-คะแนน'!AW10)</f>
        <v>0</v>
      </c>
      <c r="O11" s="295">
        <f>IF('ชื่อ-คะแนน'!C10="","",'ชื่อ-คะแนน'!AY10)</f>
        <v>1</v>
      </c>
      <c r="P11" s="296">
        <f>IF('ชื่อ-คะแนน'!C10="","",KPA!R12)</f>
        <v>0</v>
      </c>
      <c r="Q11" s="296">
        <f>IF('ชื่อ-คะแนน'!C10="","",KPA!S12)</f>
        <v>0</v>
      </c>
      <c r="R11" s="296">
        <f>IF('ชื่อ-คะแนน'!C10="","",KPA!T12)</f>
        <v>0</v>
      </c>
      <c r="S11" s="286">
        <f>IF('ชื่อ-คะแนน'!C10="","",เวลา!EI11)</f>
        <v>0</v>
      </c>
      <c r="T11" s="297" t="str">
        <f>IF('ชื่อ-คะแนน'!C10="","",IF(S11=0,"",เวลา!EN11))</f>
        <v/>
      </c>
      <c r="U11" s="1117">
        <f>'ชื่อ-คะแนน'!BG10</f>
        <v>1</v>
      </c>
      <c r="V11" s="1118">
        <f>'ชื่อ-คะแนน'!BR10</f>
        <v>1</v>
      </c>
      <c r="W11" s="299">
        <f>IF('ชื่อ-คะแนน'!C10="","",'ชื่อ-คะแนน'!BS10)</f>
        <v>0</v>
      </c>
    </row>
    <row r="12" spans="1:25" s="275" customFormat="1" ht="18" customHeight="1" thickBot="1" x14ac:dyDescent="0.55000000000000004">
      <c r="A12" s="239"/>
      <c r="B12" s="262">
        <f>'ชื่อ-คะแนน'!A11</f>
        <v>6</v>
      </c>
      <c r="C12" s="263" t="str">
        <f>'ชื่อ-คะแนน'!B11</f>
        <v>12711</v>
      </c>
      <c r="D12" s="1314" t="str">
        <f>'ชื่อ-คะแนน'!C11</f>
        <v>นาย จิรายุ  คัตสงค์</v>
      </c>
      <c r="E12" s="265" t="str">
        <f>IF('ชื่อ-คะแนน'!D11="ร","เรียน",IF('ชื่อ-คะแนน'!D11="มส","เรียน",'ชื่อ-คะแนน'!D11))</f>
        <v>เรียน</v>
      </c>
      <c r="F12" s="265">
        <f>IF('ชื่อ-คะแนน'!C11="","",IF('ชื่อ-คะแนน'!O11&lt;0,"",('ชื่อ-คะแนน'!O11)))</f>
        <v>0</v>
      </c>
      <c r="G12" s="265">
        <f>IF('ชื่อ-คะแนน'!C11="","",IF('ชื่อ-คะแนน'!AE11&lt;0,"",('ชื่อ-คะแนน'!AE11)))</f>
        <v>0</v>
      </c>
      <c r="H12" s="265">
        <f t="shared" si="1"/>
        <v>0</v>
      </c>
      <c r="I12" s="1044">
        <f t="shared" ref="I12:I66" si="2">F12</f>
        <v>0</v>
      </c>
      <c r="J12" s="1045">
        <f>IF('ชื่อ-คะแนน'!C11="","",'ชื่อ-คะแนน'!U11)</f>
        <v>0</v>
      </c>
      <c r="K12" s="1044">
        <f t="shared" si="0"/>
        <v>0</v>
      </c>
      <c r="L12" s="1046">
        <f>IF('ชื่อ-คะแนน'!C11="","",'ชื่อ-คะแนน'!AP11)</f>
        <v>0</v>
      </c>
      <c r="M12" s="1044">
        <f>IF('ชื่อ-คะแนน'!C11="","",'ชื่อ-คะแนน'!AT11)</f>
        <v>0</v>
      </c>
      <c r="N12" s="268" t="str">
        <f>IF('ชื่อ-คะแนน'!C11="","",'ชื่อ-คะแนน'!AW11)</f>
        <v>0</v>
      </c>
      <c r="O12" s="269">
        <f>IF('ชื่อ-คะแนน'!C11="","",'ชื่อ-คะแนน'!AY11)</f>
        <v>1</v>
      </c>
      <c r="P12" s="270">
        <f>IF('ชื่อ-คะแนน'!C11="","",KPA!R13)</f>
        <v>0</v>
      </c>
      <c r="Q12" s="270">
        <f>IF('ชื่อ-คะแนน'!C11="","",KPA!S13)</f>
        <v>0</v>
      </c>
      <c r="R12" s="270">
        <f>IF('ชื่อ-คะแนน'!C11="","",KPA!T13)</f>
        <v>0</v>
      </c>
      <c r="S12" s="271">
        <f>IF('ชื่อ-คะแนน'!C11="","",เวลา!EI12)</f>
        <v>0</v>
      </c>
      <c r="T12" s="272" t="str">
        <f>IF('ชื่อ-คะแนน'!C11="","",IF(S12=0,"",เวลา!EN12))</f>
        <v/>
      </c>
      <c r="U12" s="1113">
        <f>'ชื่อ-คะแนน'!BG11</f>
        <v>1</v>
      </c>
      <c r="V12" s="1119">
        <f>'ชื่อ-คะแนน'!BR11</f>
        <v>1</v>
      </c>
      <c r="W12" s="274">
        <f>IF('ชื่อ-คะแนน'!C11="","",'ชื่อ-คะแนน'!BS11)</f>
        <v>0</v>
      </c>
    </row>
    <row r="13" spans="1:25" s="275" customFormat="1" ht="18" customHeight="1" thickBot="1" x14ac:dyDescent="0.55000000000000004">
      <c r="A13" s="239"/>
      <c r="B13" s="276">
        <f>'ชื่อ-คะแนน'!A12</f>
        <v>7</v>
      </c>
      <c r="C13" s="277" t="str">
        <f>'ชื่อ-คะแนน'!B12</f>
        <v>12712</v>
      </c>
      <c r="D13" s="1315" t="str">
        <f>'ชื่อ-คะแนน'!C12</f>
        <v>นาย ฐิติวุฒิ  ป้องกา</v>
      </c>
      <c r="E13" s="279" t="str">
        <f>IF('ชื่อ-คะแนน'!D12="ร","เรียน",IF('ชื่อ-คะแนน'!D12="มส","เรียน",'ชื่อ-คะแนน'!D12))</f>
        <v>เรียน</v>
      </c>
      <c r="F13" s="265">
        <f>IF('ชื่อ-คะแนน'!C12="","",IF('ชื่อ-คะแนน'!O12&lt;0,"",('ชื่อ-คะแนน'!O12)))</f>
        <v>0</v>
      </c>
      <c r="G13" s="265">
        <f>IF('ชื่อ-คะแนน'!C12="","",IF('ชื่อ-คะแนน'!AE12&lt;0,"",('ชื่อ-คะแนน'!AE12)))</f>
        <v>0</v>
      </c>
      <c r="H13" s="265">
        <f t="shared" si="1"/>
        <v>0</v>
      </c>
      <c r="I13" s="1047">
        <f t="shared" si="2"/>
        <v>0</v>
      </c>
      <c r="J13" s="1048">
        <f>IF('ชื่อ-คะแนน'!C12="","",'ชื่อ-คะแนน'!U12)</f>
        <v>0</v>
      </c>
      <c r="K13" s="1047">
        <f t="shared" ref="K13:K66" si="3">G13</f>
        <v>0</v>
      </c>
      <c r="L13" s="1049">
        <f>IF('ชื่อ-คะแนน'!C12="","",'ชื่อ-คะแนน'!AP12)</f>
        <v>0</v>
      </c>
      <c r="M13" s="1047">
        <f>IF('ชื่อ-คะแนน'!C12="","",'ชื่อ-คะแนน'!AT12)</f>
        <v>0</v>
      </c>
      <c r="N13" s="283" t="str">
        <f>IF('ชื่อ-คะแนน'!C12="","",'ชื่อ-คะแนน'!AW12)</f>
        <v>0</v>
      </c>
      <c r="O13" s="284">
        <f>IF('ชื่อ-คะแนน'!C12="","",'ชื่อ-คะแนน'!AY12)</f>
        <v>1</v>
      </c>
      <c r="P13" s="285">
        <f>IF('ชื่อ-คะแนน'!C12="","",KPA!R14)</f>
        <v>0</v>
      </c>
      <c r="Q13" s="285">
        <f>IF('ชื่อ-คะแนน'!C12="","",KPA!S14)</f>
        <v>0</v>
      </c>
      <c r="R13" s="285">
        <f>IF('ชื่อ-คะแนน'!C12="","",KPA!T14)</f>
        <v>0</v>
      </c>
      <c r="S13" s="286">
        <f>IF('ชื่อ-คะแนน'!C12="","",เวลา!EI13)</f>
        <v>0</v>
      </c>
      <c r="T13" s="287" t="str">
        <f>IF('ชื่อ-คะแนน'!C12="","",IF(S13=0,"",เวลา!EN13))</f>
        <v/>
      </c>
      <c r="U13" s="1115">
        <f>'ชื่อ-คะแนน'!BG12</f>
        <v>1</v>
      </c>
      <c r="V13" s="1120">
        <f>'ชื่อ-คะแนน'!BR12</f>
        <v>1</v>
      </c>
      <c r="W13" s="289">
        <f>IF('ชื่อ-คะแนน'!C12="","",'ชื่อ-คะแนน'!BS12)</f>
        <v>0</v>
      </c>
    </row>
    <row r="14" spans="1:25" s="275" customFormat="1" ht="18" customHeight="1" thickBot="1" x14ac:dyDescent="0.55000000000000004">
      <c r="A14" s="239"/>
      <c r="B14" s="276">
        <f>'ชื่อ-คะแนน'!A13</f>
        <v>8</v>
      </c>
      <c r="C14" s="277" t="str">
        <f>'ชื่อ-คะแนน'!B13</f>
        <v>12713</v>
      </c>
      <c r="D14" s="1315" t="str">
        <f>'ชื่อ-คะแนน'!C13</f>
        <v>นาย ณัฐกิตติ์  เมืองเดช</v>
      </c>
      <c r="E14" s="279" t="str">
        <f>IF('ชื่อ-คะแนน'!D13="ร","เรียน",IF('ชื่อ-คะแนน'!D13="มส","เรียน",'ชื่อ-คะแนน'!D13))</f>
        <v>เรียน</v>
      </c>
      <c r="F14" s="265">
        <f>IF('ชื่อ-คะแนน'!C13="","",IF('ชื่อ-คะแนน'!O13&lt;0,"",('ชื่อ-คะแนน'!O13)))</f>
        <v>0</v>
      </c>
      <c r="G14" s="265">
        <f>IF('ชื่อ-คะแนน'!C13="","",IF('ชื่อ-คะแนน'!AE13&lt;0,"",('ชื่อ-คะแนน'!AE13)))</f>
        <v>0</v>
      </c>
      <c r="H14" s="265">
        <f t="shared" si="1"/>
        <v>0</v>
      </c>
      <c r="I14" s="1047">
        <f t="shared" si="2"/>
        <v>0</v>
      </c>
      <c r="J14" s="1048">
        <f>IF('ชื่อ-คะแนน'!C13="","",'ชื่อ-คะแนน'!U13)</f>
        <v>0</v>
      </c>
      <c r="K14" s="1047">
        <f t="shared" si="3"/>
        <v>0</v>
      </c>
      <c r="L14" s="1049">
        <f>IF('ชื่อ-คะแนน'!C13="","",'ชื่อ-คะแนน'!AP13)</f>
        <v>0</v>
      </c>
      <c r="M14" s="1047">
        <f>IF('ชื่อ-คะแนน'!C13="","",'ชื่อ-คะแนน'!AT13)</f>
        <v>0</v>
      </c>
      <c r="N14" s="283" t="str">
        <f>IF('ชื่อ-คะแนน'!C13="","",'ชื่อ-คะแนน'!AW13)</f>
        <v>0</v>
      </c>
      <c r="O14" s="284">
        <f>IF('ชื่อ-คะแนน'!C13="","",'ชื่อ-คะแนน'!AY13)</f>
        <v>1</v>
      </c>
      <c r="P14" s="285">
        <f>IF('ชื่อ-คะแนน'!C13="","",KPA!R15)</f>
        <v>0</v>
      </c>
      <c r="Q14" s="285">
        <f>IF('ชื่อ-คะแนน'!C13="","",KPA!S15)</f>
        <v>0</v>
      </c>
      <c r="R14" s="285">
        <f>IF('ชื่อ-คะแนน'!C13="","",KPA!T15)</f>
        <v>0</v>
      </c>
      <c r="S14" s="286">
        <f>IF('ชื่อ-คะแนน'!C13="","",เวลา!EI14)</f>
        <v>0</v>
      </c>
      <c r="T14" s="287" t="str">
        <f>IF('ชื่อ-คะแนน'!C13="","",IF(S14=0,"",เวลา!EN14))</f>
        <v/>
      </c>
      <c r="U14" s="1115">
        <f>'ชื่อ-คะแนน'!BG13</f>
        <v>1</v>
      </c>
      <c r="V14" s="1120">
        <f>'ชื่อ-คะแนน'!BR13</f>
        <v>1</v>
      </c>
      <c r="W14" s="289">
        <f>IF('ชื่อ-คะแนน'!C13="","",'ชื่อ-คะแนน'!BS13)</f>
        <v>0</v>
      </c>
    </row>
    <row r="15" spans="1:25" s="275" customFormat="1" ht="18" customHeight="1" thickBot="1" x14ac:dyDescent="0.55000000000000004">
      <c r="A15" s="239"/>
      <c r="B15" s="276">
        <f>'ชื่อ-คะแนน'!A14</f>
        <v>9</v>
      </c>
      <c r="C15" s="277" t="str">
        <f>'ชื่อ-คะแนน'!B14</f>
        <v>12714</v>
      </c>
      <c r="D15" s="1315" t="str">
        <f>'ชื่อ-คะแนน'!C14</f>
        <v>นาย ณัฐยศ  ก้ะสุ</v>
      </c>
      <c r="E15" s="279" t="str">
        <f>IF('ชื่อ-คะแนน'!D14="ร","เรียน",IF('ชื่อ-คะแนน'!D14="มส","เรียน",'ชื่อ-คะแนน'!D14))</f>
        <v>เรียน</v>
      </c>
      <c r="F15" s="265">
        <f>IF('ชื่อ-คะแนน'!C14="","",IF('ชื่อ-คะแนน'!O14&lt;0,"",('ชื่อ-คะแนน'!O14)))</f>
        <v>0</v>
      </c>
      <c r="G15" s="265">
        <f>IF('ชื่อ-คะแนน'!C14="","",IF('ชื่อ-คะแนน'!AE14&lt;0,"",('ชื่อ-คะแนน'!AE14)))</f>
        <v>0</v>
      </c>
      <c r="H15" s="265">
        <f t="shared" si="1"/>
        <v>0</v>
      </c>
      <c r="I15" s="1047">
        <f t="shared" si="2"/>
        <v>0</v>
      </c>
      <c r="J15" s="1048">
        <f>IF('ชื่อ-คะแนน'!C14="","",'ชื่อ-คะแนน'!U14)</f>
        <v>0</v>
      </c>
      <c r="K15" s="1047">
        <f t="shared" si="3"/>
        <v>0</v>
      </c>
      <c r="L15" s="1049">
        <f>IF('ชื่อ-คะแนน'!C14="","",'ชื่อ-คะแนน'!AP14)</f>
        <v>0</v>
      </c>
      <c r="M15" s="1047">
        <f>IF('ชื่อ-คะแนน'!C14="","",'ชื่อ-คะแนน'!AT14)</f>
        <v>0</v>
      </c>
      <c r="N15" s="283" t="str">
        <f>IF('ชื่อ-คะแนน'!C14="","",'ชื่อ-คะแนน'!AW14)</f>
        <v>0</v>
      </c>
      <c r="O15" s="284">
        <f>IF('ชื่อ-คะแนน'!C14="","",'ชื่อ-คะแนน'!AY14)</f>
        <v>1</v>
      </c>
      <c r="P15" s="285">
        <f>IF('ชื่อ-คะแนน'!C14="","",KPA!R16)</f>
        <v>0</v>
      </c>
      <c r="Q15" s="285">
        <f>IF('ชื่อ-คะแนน'!C14="","",KPA!S16)</f>
        <v>0</v>
      </c>
      <c r="R15" s="285">
        <f>IF('ชื่อ-คะแนน'!C14="","",KPA!T16)</f>
        <v>0</v>
      </c>
      <c r="S15" s="286">
        <f>IF('ชื่อ-คะแนน'!C14="","",เวลา!EI15)</f>
        <v>0</v>
      </c>
      <c r="T15" s="287" t="str">
        <f>IF('ชื่อ-คะแนน'!C14="","",IF(S15=0,"",เวลา!EN15))</f>
        <v/>
      </c>
      <c r="U15" s="1115">
        <f>'ชื่อ-คะแนน'!BG14</f>
        <v>1</v>
      </c>
      <c r="V15" s="1120">
        <f>'ชื่อ-คะแนน'!BR14</f>
        <v>1</v>
      </c>
      <c r="W15" s="289">
        <f>IF('ชื่อ-คะแนน'!C14="","",'ชื่อ-คะแนน'!BS14)</f>
        <v>0</v>
      </c>
    </row>
    <row r="16" spans="1:25" s="275" customFormat="1" ht="18" customHeight="1" thickBot="1" x14ac:dyDescent="0.55000000000000004">
      <c r="A16" s="239"/>
      <c r="B16" s="276">
        <f>'ชื่อ-คะแนน'!A15</f>
        <v>10</v>
      </c>
      <c r="C16" s="277" t="str">
        <f>'ชื่อ-คะแนน'!B15</f>
        <v>12715</v>
      </c>
      <c r="D16" s="1315" t="str">
        <f>'ชื่อ-คะแนน'!C15</f>
        <v>นาย ณัฐวุฒิ  ใจวงศ์</v>
      </c>
      <c r="E16" s="290" t="str">
        <f>IF('ชื่อ-คะแนน'!D15="ร","เรียน",IF('ชื่อ-คะแนน'!D15="มส","เรียน",'ชื่อ-คะแนน'!D15))</f>
        <v>เรียน</v>
      </c>
      <c r="F16" s="265">
        <f>IF('ชื่อ-คะแนน'!C15="","",IF('ชื่อ-คะแนน'!O15&lt;0,"",('ชื่อ-คะแนน'!O15)))</f>
        <v>0</v>
      </c>
      <c r="G16" s="265">
        <f>IF('ชื่อ-คะแนน'!C15="","",IF('ชื่อ-คะแนน'!AE15&lt;0,"",('ชื่อ-คะแนน'!AE15)))</f>
        <v>0</v>
      </c>
      <c r="H16" s="265">
        <f t="shared" si="1"/>
        <v>0</v>
      </c>
      <c r="I16" s="1050">
        <f t="shared" si="2"/>
        <v>0</v>
      </c>
      <c r="J16" s="1051">
        <f>IF('ชื่อ-คะแนน'!C15="","",'ชื่อ-คะแนน'!U15)</f>
        <v>0</v>
      </c>
      <c r="K16" s="1050">
        <f t="shared" si="3"/>
        <v>0</v>
      </c>
      <c r="L16" s="1052">
        <f>IF('ชื่อ-คะแนน'!C15="","",'ชื่อ-คะแนน'!AP15)</f>
        <v>0</v>
      </c>
      <c r="M16" s="1050">
        <f>IF('ชื่อ-คะแนน'!C15="","",'ชื่อ-คะแนน'!AT15)</f>
        <v>0</v>
      </c>
      <c r="N16" s="294" t="str">
        <f>IF('ชื่อ-คะแนน'!C15="","",'ชื่อ-คะแนน'!AW15)</f>
        <v>0</v>
      </c>
      <c r="O16" s="295">
        <f>IF('ชื่อ-คะแนน'!C15="","",'ชื่อ-คะแนน'!AY15)</f>
        <v>1</v>
      </c>
      <c r="P16" s="296">
        <f>IF('ชื่อ-คะแนน'!C15="","",KPA!R17)</f>
        <v>0</v>
      </c>
      <c r="Q16" s="296">
        <f>IF('ชื่อ-คะแนน'!C15="","",KPA!S17)</f>
        <v>0</v>
      </c>
      <c r="R16" s="296">
        <f>IF('ชื่อ-คะแนน'!C15="","",KPA!T17)</f>
        <v>0</v>
      </c>
      <c r="S16" s="286">
        <f>IF('ชื่อ-คะแนน'!C15="","",เวลา!EI16)</f>
        <v>0</v>
      </c>
      <c r="T16" s="297" t="str">
        <f>IF('ชื่อ-คะแนน'!C15="","",IF(S16=0,"",เวลา!EN16))</f>
        <v/>
      </c>
      <c r="U16" s="1117">
        <f>'ชื่อ-คะแนน'!BG15</f>
        <v>1</v>
      </c>
      <c r="V16" s="1121">
        <f>'ชื่อ-คะแนน'!BR15</f>
        <v>1</v>
      </c>
      <c r="W16" s="299">
        <f>IF('ชื่อ-คะแนน'!C15="","",'ชื่อ-คะแนน'!BS15)</f>
        <v>0</v>
      </c>
    </row>
    <row r="17" spans="1:23" s="275" customFormat="1" ht="18" customHeight="1" thickBot="1" x14ac:dyDescent="0.55000000000000004">
      <c r="A17" s="239"/>
      <c r="B17" s="262">
        <f>'ชื่อ-คะแนน'!A16</f>
        <v>11</v>
      </c>
      <c r="C17" s="263" t="str">
        <f>'ชื่อ-คะแนน'!B16</f>
        <v>12716</v>
      </c>
      <c r="D17" s="1314" t="str">
        <f>'ชื่อ-คะแนน'!C16</f>
        <v>นาย ธนานุรักษ์  กิตติคุณาดุลย์</v>
      </c>
      <c r="E17" s="265" t="str">
        <f>IF('ชื่อ-คะแนน'!D16="ร","เรียน",IF('ชื่อ-คะแนน'!D16="มส","เรียน",'ชื่อ-คะแนน'!D16))</f>
        <v>เรียน</v>
      </c>
      <c r="F17" s="265">
        <f>IF('ชื่อ-คะแนน'!C16="","",IF('ชื่อ-คะแนน'!O16&lt;0,"",('ชื่อ-คะแนน'!O16)))</f>
        <v>0</v>
      </c>
      <c r="G17" s="265">
        <f>IF('ชื่อ-คะแนน'!C16="","",IF('ชื่อ-คะแนน'!AE16&lt;0,"",('ชื่อ-คะแนน'!AE16)))</f>
        <v>0</v>
      </c>
      <c r="H17" s="265">
        <f t="shared" si="1"/>
        <v>0</v>
      </c>
      <c r="I17" s="1044">
        <f t="shared" si="2"/>
        <v>0</v>
      </c>
      <c r="J17" s="1045">
        <f>IF('ชื่อ-คะแนน'!C16="","",'ชื่อ-คะแนน'!U16)</f>
        <v>0</v>
      </c>
      <c r="K17" s="1044">
        <f t="shared" si="3"/>
        <v>0</v>
      </c>
      <c r="L17" s="1046">
        <f>IF('ชื่อ-คะแนน'!C16="","",'ชื่อ-คะแนน'!AP16)</f>
        <v>0</v>
      </c>
      <c r="M17" s="1044">
        <f>IF('ชื่อ-คะแนน'!C16="","",'ชื่อ-คะแนน'!AT16)</f>
        <v>0</v>
      </c>
      <c r="N17" s="268" t="str">
        <f>IF('ชื่อ-คะแนน'!C16="","",'ชื่อ-คะแนน'!AW16)</f>
        <v>0</v>
      </c>
      <c r="O17" s="269">
        <f>IF('ชื่อ-คะแนน'!C16="","",'ชื่อ-คะแนน'!AY16)</f>
        <v>1</v>
      </c>
      <c r="P17" s="270">
        <f>IF('ชื่อ-คะแนน'!C16="","",KPA!R18)</f>
        <v>0</v>
      </c>
      <c r="Q17" s="270">
        <f>IF('ชื่อ-คะแนน'!C16="","",KPA!S18)</f>
        <v>0</v>
      </c>
      <c r="R17" s="270">
        <f>IF('ชื่อ-คะแนน'!C16="","",KPA!T18)</f>
        <v>0</v>
      </c>
      <c r="S17" s="271">
        <f>IF('ชื่อ-คะแนน'!C16="","",เวลา!EI17)</f>
        <v>0</v>
      </c>
      <c r="T17" s="272" t="str">
        <f>IF('ชื่อ-คะแนน'!C16="","",IF(S17=0,"",เวลา!EN17))</f>
        <v/>
      </c>
      <c r="U17" s="1113">
        <f>'ชื่อ-คะแนน'!BG16</f>
        <v>1</v>
      </c>
      <c r="V17" s="1119">
        <f>'ชื่อ-คะแนน'!BR16</f>
        <v>1</v>
      </c>
      <c r="W17" s="274">
        <f>IF('ชื่อ-คะแนน'!C16="","",'ชื่อ-คะแนน'!BS16)</f>
        <v>0</v>
      </c>
    </row>
    <row r="18" spans="1:23" s="275" customFormat="1" ht="18" customHeight="1" thickBot="1" x14ac:dyDescent="0.55000000000000004">
      <c r="A18" s="239"/>
      <c r="B18" s="276">
        <f>'ชื่อ-คะแนน'!A17</f>
        <v>12</v>
      </c>
      <c r="C18" s="277" t="str">
        <f>'ชื่อ-คะแนน'!B17</f>
        <v>12717</v>
      </c>
      <c r="D18" s="1315" t="str">
        <f>'ชื่อ-คะแนน'!C17</f>
        <v>นางสาว ธัญญรัตน์  ธนศิริสกุลวงษ์</v>
      </c>
      <c r="E18" s="279" t="str">
        <f>IF('ชื่อ-คะแนน'!D17="ร","เรียน",IF('ชื่อ-คะแนน'!D17="มส","เรียน",'ชื่อ-คะแนน'!D17))</f>
        <v>เรียน</v>
      </c>
      <c r="F18" s="265">
        <f>IF('ชื่อ-คะแนน'!C17="","",IF('ชื่อ-คะแนน'!O17&lt;0,"",('ชื่อ-คะแนน'!O17)))</f>
        <v>0</v>
      </c>
      <c r="G18" s="265">
        <f>IF('ชื่อ-คะแนน'!C17="","",IF('ชื่อ-คะแนน'!AE17&lt;0,"",('ชื่อ-คะแนน'!AE17)))</f>
        <v>0</v>
      </c>
      <c r="H18" s="265">
        <f t="shared" si="1"/>
        <v>0</v>
      </c>
      <c r="I18" s="1047">
        <f t="shared" si="2"/>
        <v>0</v>
      </c>
      <c r="J18" s="1048">
        <f>IF('ชื่อ-คะแนน'!C17="","",'ชื่อ-คะแนน'!U17)</f>
        <v>0</v>
      </c>
      <c r="K18" s="1047">
        <f t="shared" si="3"/>
        <v>0</v>
      </c>
      <c r="L18" s="1049">
        <f>IF('ชื่อ-คะแนน'!C17="","",'ชื่อ-คะแนน'!AP17)</f>
        <v>0</v>
      </c>
      <c r="M18" s="1047">
        <f>IF('ชื่อ-คะแนน'!C17="","",'ชื่อ-คะแนน'!AT17)</f>
        <v>0</v>
      </c>
      <c r="N18" s="283" t="str">
        <f>IF('ชื่อ-คะแนน'!C17="","",'ชื่อ-คะแนน'!AW17)</f>
        <v>0</v>
      </c>
      <c r="O18" s="284">
        <f>IF('ชื่อ-คะแนน'!C17="","",'ชื่อ-คะแนน'!AY17)</f>
        <v>1</v>
      </c>
      <c r="P18" s="285">
        <f>IF('ชื่อ-คะแนน'!C17="","",KPA!R19)</f>
        <v>0</v>
      </c>
      <c r="Q18" s="285">
        <f>IF('ชื่อ-คะแนน'!C17="","",KPA!S19)</f>
        <v>0</v>
      </c>
      <c r="R18" s="285">
        <f>IF('ชื่อ-คะแนน'!C17="","",KPA!T19)</f>
        <v>0</v>
      </c>
      <c r="S18" s="286">
        <f>IF('ชื่อ-คะแนน'!C17="","",เวลา!EI18)</f>
        <v>0</v>
      </c>
      <c r="T18" s="287" t="str">
        <f>IF('ชื่อ-คะแนน'!C17="","",IF(S18=0,"",เวลา!EN18))</f>
        <v/>
      </c>
      <c r="U18" s="1115">
        <f>'ชื่อ-คะแนน'!BG17</f>
        <v>1</v>
      </c>
      <c r="V18" s="1120">
        <f>'ชื่อ-คะแนน'!BR17</f>
        <v>1</v>
      </c>
      <c r="W18" s="289">
        <f>IF('ชื่อ-คะแนน'!C17="","",'ชื่อ-คะแนน'!BS17)</f>
        <v>0</v>
      </c>
    </row>
    <row r="19" spans="1:23" s="275" customFormat="1" ht="18" customHeight="1" thickBot="1" x14ac:dyDescent="0.55000000000000004">
      <c r="A19" s="239"/>
      <c r="B19" s="276">
        <f>'ชื่อ-คะแนน'!A18</f>
        <v>13</v>
      </c>
      <c r="C19" s="277" t="str">
        <f>'ชื่อ-คะแนน'!B18</f>
        <v>12718</v>
      </c>
      <c r="D19" s="1315" t="str">
        <f>'ชื่อ-คะแนน'!C18</f>
        <v>สามเณร นิติพงษ์  อินทร์แก้ว</v>
      </c>
      <c r="E19" s="279" t="str">
        <f>IF('ชื่อ-คะแนน'!D18="ร","เรียน",IF('ชื่อ-คะแนน'!D18="มส","เรียน",'ชื่อ-คะแนน'!D18))</f>
        <v>เรียน</v>
      </c>
      <c r="F19" s="265">
        <f>IF('ชื่อ-คะแนน'!C18="","",IF('ชื่อ-คะแนน'!O18&lt;0,"",('ชื่อ-คะแนน'!O18)))</f>
        <v>0</v>
      </c>
      <c r="G19" s="265">
        <f>IF('ชื่อ-คะแนน'!C18="","",IF('ชื่อ-คะแนน'!AE18&lt;0,"",('ชื่อ-คะแนน'!AE18)))</f>
        <v>0</v>
      </c>
      <c r="H19" s="265">
        <f t="shared" si="1"/>
        <v>0</v>
      </c>
      <c r="I19" s="1047">
        <f t="shared" si="2"/>
        <v>0</v>
      </c>
      <c r="J19" s="1048">
        <f>IF('ชื่อ-คะแนน'!C18="","",'ชื่อ-คะแนน'!U18)</f>
        <v>0</v>
      </c>
      <c r="K19" s="1047">
        <f t="shared" si="3"/>
        <v>0</v>
      </c>
      <c r="L19" s="1049">
        <f>IF('ชื่อ-คะแนน'!C18="","",'ชื่อ-คะแนน'!AP18)</f>
        <v>0</v>
      </c>
      <c r="M19" s="1047">
        <f>IF('ชื่อ-คะแนน'!C18="","",'ชื่อ-คะแนน'!AT18)</f>
        <v>0</v>
      </c>
      <c r="N19" s="283" t="str">
        <f>IF('ชื่อ-คะแนน'!C18="","",'ชื่อ-คะแนน'!AW18)</f>
        <v>0</v>
      </c>
      <c r="O19" s="284">
        <f>IF('ชื่อ-คะแนน'!C18="","",'ชื่อ-คะแนน'!AY18)</f>
        <v>1</v>
      </c>
      <c r="P19" s="285">
        <f>IF('ชื่อ-คะแนน'!C18="","",KPA!R20)</f>
        <v>0</v>
      </c>
      <c r="Q19" s="285">
        <f>IF('ชื่อ-คะแนน'!C18="","",KPA!S20)</f>
        <v>0</v>
      </c>
      <c r="R19" s="285">
        <f>IF('ชื่อ-คะแนน'!C18="","",KPA!T20)</f>
        <v>0</v>
      </c>
      <c r="S19" s="286">
        <f>IF('ชื่อ-คะแนน'!C18="","",เวลา!EI19)</f>
        <v>0</v>
      </c>
      <c r="T19" s="287" t="str">
        <f>IF('ชื่อ-คะแนน'!C18="","",IF(S19=0,"",เวลา!EN19))</f>
        <v/>
      </c>
      <c r="U19" s="1115">
        <f>'ชื่อ-คะแนน'!BG18</f>
        <v>1</v>
      </c>
      <c r="V19" s="1120">
        <f>'ชื่อ-คะแนน'!BR18</f>
        <v>1</v>
      </c>
      <c r="W19" s="289">
        <f>IF('ชื่อ-คะแนน'!C18="","",'ชื่อ-คะแนน'!BS18)</f>
        <v>0</v>
      </c>
    </row>
    <row r="20" spans="1:23" s="275" customFormat="1" ht="18" customHeight="1" thickBot="1" x14ac:dyDescent="0.55000000000000004">
      <c r="A20" s="239"/>
      <c r="B20" s="276">
        <f>'ชื่อ-คะแนน'!A19</f>
        <v>14</v>
      </c>
      <c r="C20" s="277" t="str">
        <f>'ชื่อ-คะแนน'!B19</f>
        <v>12719</v>
      </c>
      <c r="D20" s="1315" t="str">
        <f>'ชื่อ-คะแนน'!C19</f>
        <v>นางสาว ปวริศา  แซ่เติ๋น</v>
      </c>
      <c r="E20" s="279" t="str">
        <f>IF('ชื่อ-คะแนน'!D19="ร","เรียน",IF('ชื่อ-คะแนน'!D19="มส","เรียน",'ชื่อ-คะแนน'!D19))</f>
        <v>เรียน</v>
      </c>
      <c r="F20" s="265">
        <f>IF('ชื่อ-คะแนน'!C19="","",IF('ชื่อ-คะแนน'!O19&lt;0,"",('ชื่อ-คะแนน'!O19)))</f>
        <v>0</v>
      </c>
      <c r="G20" s="265">
        <f>IF('ชื่อ-คะแนน'!C19="","",IF('ชื่อ-คะแนน'!AE19&lt;0,"",('ชื่อ-คะแนน'!AE19)))</f>
        <v>0</v>
      </c>
      <c r="H20" s="265">
        <f t="shared" si="1"/>
        <v>0</v>
      </c>
      <c r="I20" s="1047">
        <f t="shared" si="2"/>
        <v>0</v>
      </c>
      <c r="J20" s="1048">
        <f>IF('ชื่อ-คะแนน'!C19="","",'ชื่อ-คะแนน'!U19)</f>
        <v>0</v>
      </c>
      <c r="K20" s="1047">
        <f t="shared" si="3"/>
        <v>0</v>
      </c>
      <c r="L20" s="1049">
        <f>IF('ชื่อ-คะแนน'!C19="","",'ชื่อ-คะแนน'!AP19)</f>
        <v>0</v>
      </c>
      <c r="M20" s="1047">
        <f>IF('ชื่อ-คะแนน'!C19="","",'ชื่อ-คะแนน'!AT19)</f>
        <v>0</v>
      </c>
      <c r="N20" s="283" t="str">
        <f>IF('ชื่อ-คะแนน'!C19="","",'ชื่อ-คะแนน'!AW19)</f>
        <v>0</v>
      </c>
      <c r="O20" s="284">
        <f>IF('ชื่อ-คะแนน'!C19="","",'ชื่อ-คะแนน'!AY19)</f>
        <v>1</v>
      </c>
      <c r="P20" s="285">
        <f>IF('ชื่อ-คะแนน'!C19="","",KPA!R21)</f>
        <v>0</v>
      </c>
      <c r="Q20" s="285">
        <f>IF('ชื่อ-คะแนน'!C19="","",KPA!S21)</f>
        <v>0</v>
      </c>
      <c r="R20" s="285">
        <f>IF('ชื่อ-คะแนน'!C19="","",KPA!T21)</f>
        <v>0</v>
      </c>
      <c r="S20" s="286">
        <f>IF('ชื่อ-คะแนน'!C19="","",เวลา!EI20)</f>
        <v>0</v>
      </c>
      <c r="T20" s="287" t="str">
        <f>IF('ชื่อ-คะแนน'!C19="","",IF(S20=0,"",เวลา!EN20))</f>
        <v/>
      </c>
      <c r="U20" s="1115">
        <f>'ชื่อ-คะแนน'!BG19</f>
        <v>1</v>
      </c>
      <c r="V20" s="1120">
        <f>'ชื่อ-คะแนน'!BR19</f>
        <v>1</v>
      </c>
      <c r="W20" s="289">
        <f>IF('ชื่อ-คะแนน'!C19="","",'ชื่อ-คะแนน'!BS19)</f>
        <v>0</v>
      </c>
    </row>
    <row r="21" spans="1:23" s="275" customFormat="1" ht="18" customHeight="1" thickBot="1" x14ac:dyDescent="0.55000000000000004">
      <c r="A21" s="239"/>
      <c r="B21" s="276">
        <f>'ชื่อ-คะแนน'!A20</f>
        <v>15</v>
      </c>
      <c r="C21" s="277" t="str">
        <f>'ชื่อ-คะแนน'!B20</f>
        <v>12720</v>
      </c>
      <c r="D21" s="1315" t="str">
        <f>'ชื่อ-คะแนน'!C20</f>
        <v>นาย พิรภัทร  เป็งคำวัน</v>
      </c>
      <c r="E21" s="290" t="str">
        <f>IF('ชื่อ-คะแนน'!D20="ร","เรียน",IF('ชื่อ-คะแนน'!D20="มส","เรียน",'ชื่อ-คะแนน'!D20))</f>
        <v>เรียน</v>
      </c>
      <c r="F21" s="265">
        <f>IF('ชื่อ-คะแนน'!C20="","",IF('ชื่อ-คะแนน'!O20&lt;0,"",('ชื่อ-คะแนน'!O20)))</f>
        <v>0</v>
      </c>
      <c r="G21" s="265">
        <f>IF('ชื่อ-คะแนน'!C20="","",IF('ชื่อ-คะแนน'!AE20&lt;0,"",('ชื่อ-คะแนน'!AE20)))</f>
        <v>0</v>
      </c>
      <c r="H21" s="265">
        <f t="shared" si="1"/>
        <v>0</v>
      </c>
      <c r="I21" s="1050">
        <f t="shared" si="2"/>
        <v>0</v>
      </c>
      <c r="J21" s="1051">
        <f>IF('ชื่อ-คะแนน'!C20="","",'ชื่อ-คะแนน'!U20)</f>
        <v>0</v>
      </c>
      <c r="K21" s="1050">
        <f t="shared" si="3"/>
        <v>0</v>
      </c>
      <c r="L21" s="1052">
        <f>IF('ชื่อ-คะแนน'!C20="","",'ชื่อ-คะแนน'!AP20)</f>
        <v>0</v>
      </c>
      <c r="M21" s="1050">
        <f>IF('ชื่อ-คะแนน'!C20="","",'ชื่อ-คะแนน'!AT20)</f>
        <v>0</v>
      </c>
      <c r="N21" s="294" t="str">
        <f>IF('ชื่อ-คะแนน'!C20="","",'ชื่อ-คะแนน'!AW20)</f>
        <v>0</v>
      </c>
      <c r="O21" s="295">
        <f>IF('ชื่อ-คะแนน'!C20="","",'ชื่อ-คะแนน'!AY20)</f>
        <v>1</v>
      </c>
      <c r="P21" s="296">
        <f>IF('ชื่อ-คะแนน'!C20="","",KPA!R22)</f>
        <v>0</v>
      </c>
      <c r="Q21" s="296">
        <f>IF('ชื่อ-คะแนน'!C20="","",KPA!S22)</f>
        <v>0</v>
      </c>
      <c r="R21" s="296">
        <f>IF('ชื่อ-คะแนน'!C20="","",KPA!T22)</f>
        <v>0</v>
      </c>
      <c r="S21" s="286">
        <f>IF('ชื่อ-คะแนน'!C20="","",เวลา!EI21)</f>
        <v>0</v>
      </c>
      <c r="T21" s="297" t="str">
        <f>IF('ชื่อ-คะแนน'!C20="","",IF(S21=0,"",เวลา!EN21))</f>
        <v/>
      </c>
      <c r="U21" s="1117">
        <f>'ชื่อ-คะแนน'!BG20</f>
        <v>1</v>
      </c>
      <c r="V21" s="1121">
        <f>'ชื่อ-คะแนน'!BR20</f>
        <v>1</v>
      </c>
      <c r="W21" s="299">
        <f>IF('ชื่อ-คะแนน'!C20="","",'ชื่อ-คะแนน'!BS20)</f>
        <v>0</v>
      </c>
    </row>
    <row r="22" spans="1:23" s="275" customFormat="1" ht="18" customHeight="1" thickBot="1" x14ac:dyDescent="0.55000000000000004">
      <c r="A22" s="239"/>
      <c r="B22" s="262">
        <f>'ชื่อ-คะแนน'!A21</f>
        <v>16</v>
      </c>
      <c r="C22" s="263" t="str">
        <f>'ชื่อ-คะแนน'!B21</f>
        <v>12721</v>
      </c>
      <c r="D22" s="1314" t="str">
        <f>'ชื่อ-คะแนน'!C21</f>
        <v>นาย พุฒิเมธ  ยิ่งดีเจริญ</v>
      </c>
      <c r="E22" s="265" t="str">
        <f>IF('ชื่อ-คะแนน'!D21="ร","เรียน",IF('ชื่อ-คะแนน'!D21="มส","เรียน",'ชื่อ-คะแนน'!D21))</f>
        <v>เรียน</v>
      </c>
      <c r="F22" s="265">
        <f>IF('ชื่อ-คะแนน'!C21="","",IF('ชื่อ-คะแนน'!O21&lt;0,"",('ชื่อ-คะแนน'!O21)))</f>
        <v>0</v>
      </c>
      <c r="G22" s="265">
        <f>IF('ชื่อ-คะแนน'!C21="","",IF('ชื่อ-คะแนน'!AE21&lt;0,"",('ชื่อ-คะแนน'!AE21)))</f>
        <v>0</v>
      </c>
      <c r="H22" s="265">
        <f t="shared" si="1"/>
        <v>0</v>
      </c>
      <c r="I22" s="1044">
        <f t="shared" si="2"/>
        <v>0</v>
      </c>
      <c r="J22" s="1045">
        <f>IF('ชื่อ-คะแนน'!C21="","",'ชื่อ-คะแนน'!U21)</f>
        <v>0</v>
      </c>
      <c r="K22" s="1044">
        <f t="shared" si="3"/>
        <v>0</v>
      </c>
      <c r="L22" s="1046">
        <f>IF('ชื่อ-คะแนน'!C21="","",'ชื่อ-คะแนน'!AP21)</f>
        <v>0</v>
      </c>
      <c r="M22" s="1044">
        <f>IF('ชื่อ-คะแนน'!C21="","",'ชื่อ-คะแนน'!AT21)</f>
        <v>0</v>
      </c>
      <c r="N22" s="268" t="str">
        <f>IF('ชื่อ-คะแนน'!C21="","",'ชื่อ-คะแนน'!AW21)</f>
        <v>0</v>
      </c>
      <c r="O22" s="269">
        <f>IF('ชื่อ-คะแนน'!C21="","",'ชื่อ-คะแนน'!AY21)</f>
        <v>1</v>
      </c>
      <c r="P22" s="270">
        <f>IF('ชื่อ-คะแนน'!C21="","",KPA!R23)</f>
        <v>0</v>
      </c>
      <c r="Q22" s="270">
        <f>IF('ชื่อ-คะแนน'!C21="","",KPA!S23)</f>
        <v>0</v>
      </c>
      <c r="R22" s="270">
        <f>IF('ชื่อ-คะแนน'!C21="","",KPA!T23)</f>
        <v>0</v>
      </c>
      <c r="S22" s="271">
        <f>IF('ชื่อ-คะแนน'!C21="","",เวลา!EI22)</f>
        <v>0</v>
      </c>
      <c r="T22" s="272" t="str">
        <f>IF('ชื่อ-คะแนน'!C21="","",IF(S22=0,"",เวลา!EN22))</f>
        <v/>
      </c>
      <c r="U22" s="1113">
        <f>'ชื่อ-คะแนน'!BG21</f>
        <v>1</v>
      </c>
      <c r="V22" s="1119">
        <f>'ชื่อ-คะแนน'!BR21</f>
        <v>1</v>
      </c>
      <c r="W22" s="274">
        <f>IF('ชื่อ-คะแนน'!C21="","",'ชื่อ-คะแนน'!BS21)</f>
        <v>0</v>
      </c>
    </row>
    <row r="23" spans="1:23" s="275" customFormat="1" ht="18" customHeight="1" thickBot="1" x14ac:dyDescent="0.55000000000000004">
      <c r="A23" s="239"/>
      <c r="B23" s="276">
        <f>'ชื่อ-คะแนน'!A22</f>
        <v>17</v>
      </c>
      <c r="C23" s="277" t="str">
        <f>'ชื่อ-คะแนน'!B22</f>
        <v>12722</v>
      </c>
      <c r="D23" s="1315" t="str">
        <f>'ชื่อ-คะแนน'!C22</f>
        <v>นางสาว เพ็ญพิชชา  ใจฟู</v>
      </c>
      <c r="E23" s="279" t="str">
        <f>IF('ชื่อ-คะแนน'!D22="ร","เรียน",IF('ชื่อ-คะแนน'!D22="มส","เรียน",'ชื่อ-คะแนน'!D22))</f>
        <v>เรียน</v>
      </c>
      <c r="F23" s="265">
        <f>IF('ชื่อ-คะแนน'!C22="","",IF('ชื่อ-คะแนน'!O22&lt;0,"",('ชื่อ-คะแนน'!O22)))</f>
        <v>0</v>
      </c>
      <c r="G23" s="265">
        <f>IF('ชื่อ-คะแนน'!C22="","",IF('ชื่อ-คะแนน'!AE22&lt;0,"",('ชื่อ-คะแนน'!AE22)))</f>
        <v>0</v>
      </c>
      <c r="H23" s="265">
        <f t="shared" si="1"/>
        <v>0</v>
      </c>
      <c r="I23" s="1047">
        <f t="shared" si="2"/>
        <v>0</v>
      </c>
      <c r="J23" s="1048">
        <f>IF('ชื่อ-คะแนน'!C22="","",'ชื่อ-คะแนน'!U22)</f>
        <v>0</v>
      </c>
      <c r="K23" s="1047">
        <f t="shared" si="3"/>
        <v>0</v>
      </c>
      <c r="L23" s="1049">
        <f>IF('ชื่อ-คะแนน'!C22="","",'ชื่อ-คะแนน'!AP22)</f>
        <v>0</v>
      </c>
      <c r="M23" s="1047">
        <f>IF('ชื่อ-คะแนน'!C22="","",'ชื่อ-คะแนน'!AT22)</f>
        <v>0</v>
      </c>
      <c r="N23" s="283" t="str">
        <f>IF('ชื่อ-คะแนน'!C22="","",'ชื่อ-คะแนน'!AW22)</f>
        <v>0</v>
      </c>
      <c r="O23" s="284">
        <f>IF('ชื่อ-คะแนน'!C22="","",'ชื่อ-คะแนน'!AY22)</f>
        <v>1</v>
      </c>
      <c r="P23" s="285">
        <f>IF('ชื่อ-คะแนน'!C22="","",KPA!R24)</f>
        <v>0</v>
      </c>
      <c r="Q23" s="285">
        <f>IF('ชื่อ-คะแนน'!C22="","",KPA!S24)</f>
        <v>0</v>
      </c>
      <c r="R23" s="285">
        <f>IF('ชื่อ-คะแนน'!C22="","",KPA!T24)</f>
        <v>0</v>
      </c>
      <c r="S23" s="286">
        <f>IF('ชื่อ-คะแนน'!C22="","",เวลา!EI23)</f>
        <v>0</v>
      </c>
      <c r="T23" s="287" t="str">
        <f>IF('ชื่อ-คะแนน'!C22="","",IF(S23=0,"",เวลา!EN23))</f>
        <v/>
      </c>
      <c r="U23" s="1115">
        <f>'ชื่อ-คะแนน'!BG22</f>
        <v>1</v>
      </c>
      <c r="V23" s="1120">
        <f>'ชื่อ-คะแนน'!BR22</f>
        <v>1</v>
      </c>
      <c r="W23" s="289">
        <f>IF('ชื่อ-คะแนน'!C22="","",'ชื่อ-คะแนน'!BS22)</f>
        <v>0</v>
      </c>
    </row>
    <row r="24" spans="1:23" s="275" customFormat="1" ht="18" customHeight="1" thickBot="1" x14ac:dyDescent="0.55000000000000004">
      <c r="A24" s="239"/>
      <c r="B24" s="276">
        <f>'ชื่อ-คะแนน'!A23</f>
        <v>18</v>
      </c>
      <c r="C24" s="277" t="str">
        <f>'ชื่อ-คะแนน'!B23</f>
        <v>12724</v>
      </c>
      <c r="D24" s="1315" t="str">
        <f>'ชื่อ-คะแนน'!C23</f>
        <v>นาย ศิวนันต์  สุกอ่วม</v>
      </c>
      <c r="E24" s="279" t="str">
        <f>IF('ชื่อ-คะแนน'!D23="ร","เรียน",IF('ชื่อ-คะแนน'!D23="มส","เรียน",'ชื่อ-คะแนน'!D23))</f>
        <v>เรียน</v>
      </c>
      <c r="F24" s="265">
        <f>IF('ชื่อ-คะแนน'!C23="","",IF('ชื่อ-คะแนน'!O23&lt;0,"",('ชื่อ-คะแนน'!O23)))</f>
        <v>0</v>
      </c>
      <c r="G24" s="265">
        <f>IF('ชื่อ-คะแนน'!C23="","",IF('ชื่อ-คะแนน'!AE23&lt;0,"",('ชื่อ-คะแนน'!AE23)))</f>
        <v>0</v>
      </c>
      <c r="H24" s="265">
        <f t="shared" si="1"/>
        <v>0</v>
      </c>
      <c r="I24" s="1047">
        <f t="shared" si="2"/>
        <v>0</v>
      </c>
      <c r="J24" s="1048">
        <f>IF('ชื่อ-คะแนน'!C23="","",'ชื่อ-คะแนน'!U23)</f>
        <v>0</v>
      </c>
      <c r="K24" s="1047">
        <f t="shared" si="3"/>
        <v>0</v>
      </c>
      <c r="L24" s="1049">
        <f>IF('ชื่อ-คะแนน'!C23="","",'ชื่อ-คะแนน'!AP23)</f>
        <v>0</v>
      </c>
      <c r="M24" s="1047">
        <f>IF('ชื่อ-คะแนน'!C23="","",'ชื่อ-คะแนน'!AT23)</f>
        <v>0</v>
      </c>
      <c r="N24" s="283" t="str">
        <f>IF('ชื่อ-คะแนน'!C23="","",'ชื่อ-คะแนน'!AW23)</f>
        <v>0</v>
      </c>
      <c r="O24" s="284">
        <f>IF('ชื่อ-คะแนน'!C23="","",'ชื่อ-คะแนน'!AY23)</f>
        <v>1</v>
      </c>
      <c r="P24" s="285">
        <f>IF('ชื่อ-คะแนน'!C23="","",KPA!R25)</f>
        <v>0</v>
      </c>
      <c r="Q24" s="285">
        <f>IF('ชื่อ-คะแนน'!C23="","",KPA!S25)</f>
        <v>0</v>
      </c>
      <c r="R24" s="285">
        <f>IF('ชื่อ-คะแนน'!C23="","",KPA!T25)</f>
        <v>0</v>
      </c>
      <c r="S24" s="286">
        <f>IF('ชื่อ-คะแนน'!C23="","",เวลา!EI24)</f>
        <v>0</v>
      </c>
      <c r="T24" s="287" t="str">
        <f>IF('ชื่อ-คะแนน'!C23="","",IF(S24=0,"",เวลา!EN24))</f>
        <v/>
      </c>
      <c r="U24" s="1115">
        <f>'ชื่อ-คะแนน'!BG23</f>
        <v>1</v>
      </c>
      <c r="V24" s="1120">
        <f>'ชื่อ-คะแนน'!BR23</f>
        <v>1</v>
      </c>
      <c r="W24" s="289">
        <f>IF('ชื่อ-คะแนน'!C23="","",'ชื่อ-คะแนน'!BS23)</f>
        <v>0</v>
      </c>
    </row>
    <row r="25" spans="1:23" s="275" customFormat="1" ht="18" customHeight="1" thickBot="1" x14ac:dyDescent="0.55000000000000004">
      <c r="A25" s="239"/>
      <c r="B25" s="276">
        <f>'ชื่อ-คะแนน'!A24</f>
        <v>19</v>
      </c>
      <c r="C25" s="277" t="str">
        <f>'ชื่อ-คะแนน'!B24</f>
        <v>12725</v>
      </c>
      <c r="D25" s="1315" t="str">
        <f>'ชื่อ-คะแนน'!C24</f>
        <v>นาย ศุภรักษ์  โพธิ์เขียว</v>
      </c>
      <c r="E25" s="279" t="str">
        <f>IF('ชื่อ-คะแนน'!D24="ร","เรียน",IF('ชื่อ-คะแนน'!D24="มส","เรียน",'ชื่อ-คะแนน'!D24))</f>
        <v>เรียน</v>
      </c>
      <c r="F25" s="265">
        <f>IF('ชื่อ-คะแนน'!C24="","",IF('ชื่อ-คะแนน'!O24&lt;0,"",('ชื่อ-คะแนน'!O24)))</f>
        <v>0</v>
      </c>
      <c r="G25" s="265">
        <f>IF('ชื่อ-คะแนน'!C24="","",IF('ชื่อ-คะแนน'!AE24&lt;0,"",('ชื่อ-คะแนน'!AE24)))</f>
        <v>0</v>
      </c>
      <c r="H25" s="265">
        <f t="shared" si="1"/>
        <v>0</v>
      </c>
      <c r="I25" s="1047">
        <f t="shared" si="2"/>
        <v>0</v>
      </c>
      <c r="J25" s="1048">
        <f>IF('ชื่อ-คะแนน'!C24="","",'ชื่อ-คะแนน'!U24)</f>
        <v>0</v>
      </c>
      <c r="K25" s="1047">
        <f t="shared" si="3"/>
        <v>0</v>
      </c>
      <c r="L25" s="1049">
        <f>IF('ชื่อ-คะแนน'!C24="","",'ชื่อ-คะแนน'!AP24)</f>
        <v>0</v>
      </c>
      <c r="M25" s="1047">
        <f>IF('ชื่อ-คะแนน'!C24="","",'ชื่อ-คะแนน'!AT24)</f>
        <v>0</v>
      </c>
      <c r="N25" s="283" t="str">
        <f>IF('ชื่อ-คะแนน'!C24="","",'ชื่อ-คะแนน'!AW24)</f>
        <v>0</v>
      </c>
      <c r="O25" s="284">
        <f>IF('ชื่อ-คะแนน'!C24="","",'ชื่อ-คะแนน'!AY24)</f>
        <v>1</v>
      </c>
      <c r="P25" s="285">
        <f>IF('ชื่อ-คะแนน'!C24="","",KPA!R26)</f>
        <v>0</v>
      </c>
      <c r="Q25" s="285">
        <f>IF('ชื่อ-คะแนน'!C24="","",KPA!S26)</f>
        <v>0</v>
      </c>
      <c r="R25" s="285">
        <f>IF('ชื่อ-คะแนน'!C24="","",KPA!T26)</f>
        <v>0</v>
      </c>
      <c r="S25" s="286">
        <f>IF('ชื่อ-คะแนน'!C24="","",เวลา!EI25)</f>
        <v>0</v>
      </c>
      <c r="T25" s="287" t="str">
        <f>IF('ชื่อ-คะแนน'!C24="","",IF(S25=0,"",เวลา!EN25))</f>
        <v/>
      </c>
      <c r="U25" s="1115">
        <f>'ชื่อ-คะแนน'!BG24</f>
        <v>1</v>
      </c>
      <c r="V25" s="1120">
        <f>'ชื่อ-คะแนน'!BR24</f>
        <v>1</v>
      </c>
      <c r="W25" s="289">
        <f>IF('ชื่อ-คะแนน'!C24="","",'ชื่อ-คะแนน'!BS24)</f>
        <v>0</v>
      </c>
    </row>
    <row r="26" spans="1:23" s="275" customFormat="1" ht="18" customHeight="1" thickBot="1" x14ac:dyDescent="0.55000000000000004">
      <c r="A26" s="239"/>
      <c r="B26" s="276">
        <f>'ชื่อ-คะแนน'!A25</f>
        <v>20</v>
      </c>
      <c r="C26" s="277" t="str">
        <f>'ชื่อ-คะแนน'!B25</f>
        <v>12727</v>
      </c>
      <c r="D26" s="1315" t="str">
        <f>'ชื่อ-คะแนน'!C25</f>
        <v>นาย อติยะ  คำเป</v>
      </c>
      <c r="E26" s="290" t="str">
        <f>IF('ชื่อ-คะแนน'!D25="ร","เรียน",IF('ชื่อ-คะแนน'!D25="มส","เรียน",'ชื่อ-คะแนน'!D25))</f>
        <v>เรียน</v>
      </c>
      <c r="F26" s="265">
        <f>IF('ชื่อ-คะแนน'!C25="","",IF('ชื่อ-คะแนน'!O25&lt;0,"",('ชื่อ-คะแนน'!O25)))</f>
        <v>0</v>
      </c>
      <c r="G26" s="265">
        <f>IF('ชื่อ-คะแนน'!C25="","",IF('ชื่อ-คะแนน'!AE25&lt;0,"",('ชื่อ-คะแนน'!AE25)))</f>
        <v>0</v>
      </c>
      <c r="H26" s="265">
        <f t="shared" si="1"/>
        <v>0</v>
      </c>
      <c r="I26" s="1050">
        <f t="shared" si="2"/>
        <v>0</v>
      </c>
      <c r="J26" s="1051">
        <f>IF('ชื่อ-คะแนน'!C25="","",'ชื่อ-คะแนน'!U25)</f>
        <v>0</v>
      </c>
      <c r="K26" s="1050">
        <f t="shared" si="3"/>
        <v>0</v>
      </c>
      <c r="L26" s="1052">
        <f>IF('ชื่อ-คะแนน'!C25="","",'ชื่อ-คะแนน'!AP25)</f>
        <v>0</v>
      </c>
      <c r="M26" s="1050">
        <f>IF('ชื่อ-คะแนน'!C25="","",'ชื่อ-คะแนน'!AT25)</f>
        <v>0</v>
      </c>
      <c r="N26" s="294" t="str">
        <f>IF('ชื่อ-คะแนน'!C25="","",'ชื่อ-คะแนน'!AW25)</f>
        <v>0</v>
      </c>
      <c r="O26" s="295">
        <f>IF('ชื่อ-คะแนน'!C25="","",'ชื่อ-คะแนน'!AY25)</f>
        <v>1</v>
      </c>
      <c r="P26" s="296">
        <f>IF('ชื่อ-คะแนน'!C25="","",KPA!R27)</f>
        <v>0</v>
      </c>
      <c r="Q26" s="296">
        <f>IF('ชื่อ-คะแนน'!C25="","",KPA!S27)</f>
        <v>0</v>
      </c>
      <c r="R26" s="296">
        <f>IF('ชื่อ-คะแนน'!C25="","",KPA!T27)</f>
        <v>0</v>
      </c>
      <c r="S26" s="286">
        <f>IF('ชื่อ-คะแนน'!C25="","",เวลา!EI26)</f>
        <v>0</v>
      </c>
      <c r="T26" s="297" t="str">
        <f>IF('ชื่อ-คะแนน'!C25="","",IF(S26=0,"",เวลา!EN26))</f>
        <v/>
      </c>
      <c r="U26" s="1117">
        <f>'ชื่อ-คะแนน'!BG25</f>
        <v>1</v>
      </c>
      <c r="V26" s="1121">
        <f>'ชื่อ-คะแนน'!BR25</f>
        <v>1</v>
      </c>
      <c r="W26" s="299">
        <f>IF('ชื่อ-คะแนน'!C25="","",'ชื่อ-คะแนน'!BS25)</f>
        <v>0</v>
      </c>
    </row>
    <row r="27" spans="1:23" s="275" customFormat="1" ht="18" customHeight="1" thickBot="1" x14ac:dyDescent="0.55000000000000004">
      <c r="A27" s="239"/>
      <c r="B27" s="262">
        <f>'ชื่อ-คะแนน'!A26</f>
        <v>21</v>
      </c>
      <c r="C27" s="263" t="str">
        <f>'ชื่อ-คะแนน'!B26</f>
        <v>12728</v>
      </c>
      <c r="D27" s="1314" t="str">
        <f>'ชื่อ-คะแนน'!C26</f>
        <v>นางสาว อรทัย  นันตาบุตร</v>
      </c>
      <c r="E27" s="265" t="str">
        <f>IF('ชื่อ-คะแนน'!D26="ร","เรียน",IF('ชื่อ-คะแนน'!D26="มส","เรียน",'ชื่อ-คะแนน'!D26))</f>
        <v>เรียน</v>
      </c>
      <c r="F27" s="265">
        <f>IF('ชื่อ-คะแนน'!C26="","",IF('ชื่อ-คะแนน'!O26&lt;0,"",('ชื่อ-คะแนน'!O26)))</f>
        <v>0</v>
      </c>
      <c r="G27" s="265">
        <f>IF('ชื่อ-คะแนน'!C26="","",IF('ชื่อ-คะแนน'!AE26&lt;0,"",('ชื่อ-คะแนน'!AE26)))</f>
        <v>0</v>
      </c>
      <c r="H27" s="265">
        <f t="shared" si="1"/>
        <v>0</v>
      </c>
      <c r="I27" s="1044">
        <f t="shared" si="2"/>
        <v>0</v>
      </c>
      <c r="J27" s="1045">
        <f>IF('ชื่อ-คะแนน'!C26="","",'ชื่อ-คะแนน'!U26)</f>
        <v>0</v>
      </c>
      <c r="K27" s="1044">
        <f t="shared" si="3"/>
        <v>0</v>
      </c>
      <c r="L27" s="1046">
        <f>IF('ชื่อ-คะแนน'!C26="","",'ชื่อ-คะแนน'!AP26)</f>
        <v>0</v>
      </c>
      <c r="M27" s="1044">
        <f>IF('ชื่อ-คะแนน'!C26="","",'ชื่อ-คะแนน'!AT26)</f>
        <v>0</v>
      </c>
      <c r="N27" s="268" t="str">
        <f>IF('ชื่อ-คะแนน'!C26="","",'ชื่อ-คะแนน'!AW26)</f>
        <v>0</v>
      </c>
      <c r="O27" s="269">
        <f>IF('ชื่อ-คะแนน'!C26="","",'ชื่อ-คะแนน'!AY26)</f>
        <v>1</v>
      </c>
      <c r="P27" s="270">
        <f>IF('ชื่อ-คะแนน'!C26="","",KPA!R28)</f>
        <v>0</v>
      </c>
      <c r="Q27" s="270">
        <f>IF('ชื่อ-คะแนน'!C26="","",KPA!S28)</f>
        <v>0</v>
      </c>
      <c r="R27" s="270">
        <f>IF('ชื่อ-คะแนน'!C26="","",KPA!T28)</f>
        <v>0</v>
      </c>
      <c r="S27" s="271">
        <f>IF('ชื่อ-คะแนน'!C26="","",เวลา!EI27)</f>
        <v>0</v>
      </c>
      <c r="T27" s="272" t="str">
        <f>IF('ชื่อ-คะแนน'!C26="","",IF(S27=0,"",เวลา!EN27))</f>
        <v/>
      </c>
      <c r="U27" s="1113">
        <f>'ชื่อ-คะแนน'!BG26</f>
        <v>1</v>
      </c>
      <c r="V27" s="1119">
        <f>'ชื่อ-คะแนน'!BR26</f>
        <v>1</v>
      </c>
      <c r="W27" s="274">
        <f>IF('ชื่อ-คะแนน'!C26="","",'ชื่อ-คะแนน'!BS26)</f>
        <v>0</v>
      </c>
    </row>
    <row r="28" spans="1:23" s="275" customFormat="1" ht="18" customHeight="1" thickBot="1" x14ac:dyDescent="0.55000000000000004">
      <c r="A28" s="239"/>
      <c r="B28" s="276">
        <f>'ชื่อ-คะแนน'!A27</f>
        <v>22</v>
      </c>
      <c r="C28" s="277" t="str">
        <f>'ชื่อ-คะแนน'!B27</f>
        <v>12729</v>
      </c>
      <c r="D28" s="1315" t="str">
        <f>'ชื่อ-คะแนน'!C27</f>
        <v>นาย อรรถกร  เทียบคำ</v>
      </c>
      <c r="E28" s="279" t="str">
        <f>IF('ชื่อ-คะแนน'!D27="ร","เรียน",IF('ชื่อ-คะแนน'!D27="มส","เรียน",'ชื่อ-คะแนน'!D27))</f>
        <v>เรียน</v>
      </c>
      <c r="F28" s="265">
        <f>IF('ชื่อ-คะแนน'!C27="","",IF('ชื่อ-คะแนน'!O27&lt;0,"",('ชื่อ-คะแนน'!O27)))</f>
        <v>0</v>
      </c>
      <c r="G28" s="265">
        <f>IF('ชื่อ-คะแนน'!C27="","",IF('ชื่อ-คะแนน'!AE27&lt;0,"",('ชื่อ-คะแนน'!AE27)))</f>
        <v>0</v>
      </c>
      <c r="H28" s="265">
        <f t="shared" si="1"/>
        <v>0</v>
      </c>
      <c r="I28" s="1047">
        <f t="shared" si="2"/>
        <v>0</v>
      </c>
      <c r="J28" s="1048">
        <f>IF('ชื่อ-คะแนน'!C27="","",'ชื่อ-คะแนน'!U27)</f>
        <v>0</v>
      </c>
      <c r="K28" s="1047">
        <f t="shared" si="3"/>
        <v>0</v>
      </c>
      <c r="L28" s="1049">
        <f>IF('ชื่อ-คะแนน'!C27="","",'ชื่อ-คะแนน'!AP27)</f>
        <v>0</v>
      </c>
      <c r="M28" s="1047">
        <f>IF('ชื่อ-คะแนน'!C27="","",'ชื่อ-คะแนน'!AT27)</f>
        <v>0</v>
      </c>
      <c r="N28" s="283" t="str">
        <f>IF('ชื่อ-คะแนน'!C27="","",'ชื่อ-คะแนน'!AW27)</f>
        <v>0</v>
      </c>
      <c r="O28" s="284">
        <f>IF('ชื่อ-คะแนน'!C27="","",'ชื่อ-คะแนน'!AY27)</f>
        <v>1</v>
      </c>
      <c r="P28" s="285">
        <f>IF('ชื่อ-คะแนน'!C27="","",KPA!R29)</f>
        <v>0</v>
      </c>
      <c r="Q28" s="285">
        <f>IF('ชื่อ-คะแนน'!C27="","",KPA!S29)</f>
        <v>0</v>
      </c>
      <c r="R28" s="285">
        <f>IF('ชื่อ-คะแนน'!C27="","",KPA!T29)</f>
        <v>0</v>
      </c>
      <c r="S28" s="286">
        <f>IF('ชื่อ-คะแนน'!C27="","",เวลา!EI28)</f>
        <v>0</v>
      </c>
      <c r="T28" s="287" t="str">
        <f>IF('ชื่อ-คะแนน'!C27="","",IF(S28=0,"",เวลา!EN28))</f>
        <v/>
      </c>
      <c r="U28" s="1115">
        <f>'ชื่อ-คะแนน'!BG27</f>
        <v>1</v>
      </c>
      <c r="V28" s="1120">
        <f>'ชื่อ-คะแนน'!BR27</f>
        <v>1</v>
      </c>
      <c r="W28" s="289">
        <f>IF('ชื่อ-คะแนน'!C27="","",'ชื่อ-คะแนน'!BS27)</f>
        <v>0</v>
      </c>
    </row>
    <row r="29" spans="1:23" s="275" customFormat="1" ht="18" customHeight="1" thickBot="1" x14ac:dyDescent="0.55000000000000004">
      <c r="A29" s="239"/>
      <c r="B29" s="276">
        <f>'ชื่อ-คะแนน'!A28</f>
        <v>23</v>
      </c>
      <c r="C29" s="277" t="str">
        <f>'ชื่อ-คะแนน'!B28</f>
        <v>12745</v>
      </c>
      <c r="D29" s="1315" t="str">
        <f>'ชื่อ-คะแนน'!C28</f>
        <v>สามเณร ขวัญชัย  ศรีสุวรรณ</v>
      </c>
      <c r="E29" s="279" t="str">
        <f>IF('ชื่อ-คะแนน'!D28="ร","เรียน",IF('ชื่อ-คะแนน'!D28="มส","เรียน",'ชื่อ-คะแนน'!D28))</f>
        <v>เรียน</v>
      </c>
      <c r="F29" s="265">
        <f>IF('ชื่อ-คะแนน'!C28="","",IF('ชื่อ-คะแนน'!O28&lt;0,"",('ชื่อ-คะแนน'!O28)))</f>
        <v>0</v>
      </c>
      <c r="G29" s="265">
        <f>IF('ชื่อ-คะแนน'!C28="","",IF('ชื่อ-คะแนน'!AE28&lt;0,"",('ชื่อ-คะแนน'!AE28)))</f>
        <v>0</v>
      </c>
      <c r="H29" s="265">
        <f t="shared" si="1"/>
        <v>0</v>
      </c>
      <c r="I29" s="1047">
        <f t="shared" si="2"/>
        <v>0</v>
      </c>
      <c r="J29" s="1048">
        <f>IF('ชื่อ-คะแนน'!C28="","",'ชื่อ-คะแนน'!U28)</f>
        <v>0</v>
      </c>
      <c r="K29" s="1047">
        <f t="shared" si="3"/>
        <v>0</v>
      </c>
      <c r="L29" s="1049">
        <f>IF('ชื่อ-คะแนน'!C28="","",'ชื่อ-คะแนน'!AP28)</f>
        <v>0</v>
      </c>
      <c r="M29" s="1047">
        <f>IF('ชื่อ-คะแนน'!C28="","",'ชื่อ-คะแนน'!AT28)</f>
        <v>0</v>
      </c>
      <c r="N29" s="283" t="str">
        <f>IF('ชื่อ-คะแนน'!C28="","",'ชื่อ-คะแนน'!AW28)</f>
        <v>0</v>
      </c>
      <c r="O29" s="284">
        <f>IF('ชื่อ-คะแนน'!C28="","",'ชื่อ-คะแนน'!AY28)</f>
        <v>1</v>
      </c>
      <c r="P29" s="285">
        <f>IF('ชื่อ-คะแนน'!C28="","",KPA!R30)</f>
        <v>0</v>
      </c>
      <c r="Q29" s="285">
        <f>IF('ชื่อ-คะแนน'!C28="","",KPA!S30)</f>
        <v>0</v>
      </c>
      <c r="R29" s="285">
        <f>IF('ชื่อ-คะแนน'!C28="","",KPA!T30)</f>
        <v>0</v>
      </c>
      <c r="S29" s="286">
        <f>IF('ชื่อ-คะแนน'!C28="","",เวลา!EI29)</f>
        <v>0</v>
      </c>
      <c r="T29" s="287" t="str">
        <f>IF('ชื่อ-คะแนน'!C28="","",IF(S29=0,"",เวลา!EN29))</f>
        <v/>
      </c>
      <c r="U29" s="1115">
        <f>'ชื่อ-คะแนน'!BG28</f>
        <v>1</v>
      </c>
      <c r="V29" s="1120">
        <f>'ชื่อ-คะแนน'!BR28</f>
        <v>1</v>
      </c>
      <c r="W29" s="289">
        <f>IF('ชื่อ-คะแนน'!C28="","",'ชื่อ-คะแนน'!BS28)</f>
        <v>0</v>
      </c>
    </row>
    <row r="30" spans="1:23" s="275" customFormat="1" ht="18" customHeight="1" thickBot="1" x14ac:dyDescent="0.55000000000000004">
      <c r="A30" s="239"/>
      <c r="B30" s="276">
        <f>'ชื่อ-คะแนน'!A29</f>
        <v>24</v>
      </c>
      <c r="C30" s="277" t="str">
        <f>'ชื่อ-คะแนน'!B29</f>
        <v>12762</v>
      </c>
      <c r="D30" s="1315" t="str">
        <f>'ชื่อ-คะแนน'!C29</f>
        <v>นางสาว สุจิรา  โคนชัยภูมิ</v>
      </c>
      <c r="E30" s="279" t="str">
        <f>IF('ชื่อ-คะแนน'!D29="ร","เรียน",IF('ชื่อ-คะแนน'!D29="มส","เรียน",'ชื่อ-คะแนน'!D29))</f>
        <v>เรียน</v>
      </c>
      <c r="F30" s="265">
        <f>IF('ชื่อ-คะแนน'!C29="","",IF('ชื่อ-คะแนน'!O29&lt;0,"",('ชื่อ-คะแนน'!O29)))</f>
        <v>0</v>
      </c>
      <c r="G30" s="265">
        <f>IF('ชื่อ-คะแนน'!C29="","",IF('ชื่อ-คะแนน'!AE29&lt;0,"",('ชื่อ-คะแนน'!AE29)))</f>
        <v>0</v>
      </c>
      <c r="H30" s="265">
        <f t="shared" si="1"/>
        <v>0</v>
      </c>
      <c r="I30" s="1047">
        <f t="shared" si="2"/>
        <v>0</v>
      </c>
      <c r="J30" s="1048">
        <f>IF('ชื่อ-คะแนน'!C29="","",'ชื่อ-คะแนน'!U29)</f>
        <v>0</v>
      </c>
      <c r="K30" s="1047">
        <f t="shared" si="3"/>
        <v>0</v>
      </c>
      <c r="L30" s="1049">
        <f>IF('ชื่อ-คะแนน'!C29="","",'ชื่อ-คะแนน'!AP29)</f>
        <v>0</v>
      </c>
      <c r="M30" s="1047">
        <f>IF('ชื่อ-คะแนน'!C29="","",'ชื่อ-คะแนน'!AT29)</f>
        <v>0</v>
      </c>
      <c r="N30" s="283" t="str">
        <f>IF('ชื่อ-คะแนน'!C29="","",'ชื่อ-คะแนน'!AW29)</f>
        <v>0</v>
      </c>
      <c r="O30" s="284">
        <f>IF('ชื่อ-คะแนน'!C29="","",'ชื่อ-คะแนน'!AY29)</f>
        <v>1</v>
      </c>
      <c r="P30" s="285">
        <f>IF('ชื่อ-คะแนน'!C29="","",KPA!R31)</f>
        <v>0</v>
      </c>
      <c r="Q30" s="285">
        <f>IF('ชื่อ-คะแนน'!C29="","",KPA!S31)</f>
        <v>0</v>
      </c>
      <c r="R30" s="285">
        <f>IF('ชื่อ-คะแนน'!C29="","",KPA!T31)</f>
        <v>0</v>
      </c>
      <c r="S30" s="286">
        <f>IF('ชื่อ-คะแนน'!C29="","",เวลา!EI30)</f>
        <v>0</v>
      </c>
      <c r="T30" s="287" t="str">
        <f>IF('ชื่อ-คะแนน'!C29="","",IF(S30=0,"",เวลา!EN30))</f>
        <v/>
      </c>
      <c r="U30" s="1115">
        <f>'ชื่อ-คะแนน'!BG29</f>
        <v>1</v>
      </c>
      <c r="V30" s="1120">
        <f>'ชื่อ-คะแนน'!BR29</f>
        <v>1</v>
      </c>
      <c r="W30" s="289">
        <f>IF('ชื่อ-คะแนน'!C29="","",'ชื่อ-คะแนน'!BS29)</f>
        <v>0</v>
      </c>
    </row>
    <row r="31" spans="1:23" s="275" customFormat="1" ht="18" customHeight="1" thickBot="1" x14ac:dyDescent="0.55000000000000004">
      <c r="A31" s="239"/>
      <c r="B31" s="276" t="str">
        <f>'ชื่อ-คะแนน'!A30</f>
        <v/>
      </c>
      <c r="C31" s="277">
        <f>'ชื่อ-คะแนน'!B30</f>
        <v>0</v>
      </c>
      <c r="D31" s="1315">
        <f>'ชื่อ-คะแนน'!C30</f>
        <v>0</v>
      </c>
      <c r="E31" s="290" t="str">
        <f>IF('ชื่อ-คะแนน'!D30="ร","เรียน",IF('ชื่อ-คะแนน'!D30="มส","เรียน",'ชื่อ-คะแนน'!D30))</f>
        <v/>
      </c>
      <c r="F31" s="265" t="str">
        <f>IF('ชื่อ-คะแนน'!C30="","",IF('ชื่อ-คะแนน'!O30&lt;0,"",('ชื่อ-คะแนน'!O30)))</f>
        <v/>
      </c>
      <c r="G31" s="265" t="str">
        <f>IF('ชื่อ-คะแนน'!C30="","",IF('ชื่อ-คะแนน'!AE30&lt;0,"",('ชื่อ-คะแนน'!AE30)))</f>
        <v/>
      </c>
      <c r="H31" s="265" t="str">
        <f t="shared" si="1"/>
        <v/>
      </c>
      <c r="I31" s="1050" t="str">
        <f t="shared" si="2"/>
        <v/>
      </c>
      <c r="J31" s="1051" t="str">
        <f>IF('ชื่อ-คะแนน'!C30="","",'ชื่อ-คะแนน'!U30)</f>
        <v/>
      </c>
      <c r="K31" s="1050" t="str">
        <f t="shared" si="3"/>
        <v/>
      </c>
      <c r="L31" s="1052" t="str">
        <f>IF('ชื่อ-คะแนน'!C30="","",'ชื่อ-คะแนน'!AP30)</f>
        <v/>
      </c>
      <c r="M31" s="1050" t="str">
        <f>IF('ชื่อ-คะแนน'!C30="","",'ชื่อ-คะแนน'!AT30)</f>
        <v/>
      </c>
      <c r="N31" s="294" t="str">
        <f>IF('ชื่อ-คะแนน'!C30="","",'ชื่อ-คะแนน'!AW30)</f>
        <v/>
      </c>
      <c r="O31" s="295" t="str">
        <f>IF('ชื่อ-คะแนน'!C30="","",'ชื่อ-คะแนน'!AY30)</f>
        <v/>
      </c>
      <c r="P31" s="296" t="str">
        <f>IF('ชื่อ-คะแนน'!C30="","",KPA!R32)</f>
        <v/>
      </c>
      <c r="Q31" s="296" t="str">
        <f>IF('ชื่อ-คะแนน'!C30="","",KPA!S32)</f>
        <v/>
      </c>
      <c r="R31" s="296" t="str">
        <f>IF('ชื่อ-คะแนน'!C30="","",KPA!T32)</f>
        <v/>
      </c>
      <c r="S31" s="286" t="str">
        <f>IF('ชื่อ-คะแนน'!C30="","",เวลา!EI31)</f>
        <v/>
      </c>
      <c r="T31" s="297" t="str">
        <f>IF('ชื่อ-คะแนน'!C30="","",IF(S31=0,"",เวลา!EN31))</f>
        <v/>
      </c>
      <c r="U31" s="1117" t="str">
        <f>'ชื่อ-คะแนน'!BG30</f>
        <v/>
      </c>
      <c r="V31" s="1121" t="str">
        <f>'ชื่อ-คะแนน'!BR30</f>
        <v/>
      </c>
      <c r="W31" s="299" t="str">
        <f>IF('ชื่อ-คะแนน'!C30="","",'ชื่อ-คะแนน'!BS30)</f>
        <v/>
      </c>
    </row>
    <row r="32" spans="1:23" s="275" customFormat="1" ht="18" customHeight="1" thickBot="1" x14ac:dyDescent="0.55000000000000004">
      <c r="A32" s="239"/>
      <c r="B32" s="262" t="str">
        <f>'ชื่อ-คะแนน'!A31</f>
        <v/>
      </c>
      <c r="C32" s="263">
        <f>'ชื่อ-คะแนน'!B31</f>
        <v>0</v>
      </c>
      <c r="D32" s="1314">
        <f>'ชื่อ-คะแนน'!C31</f>
        <v>0</v>
      </c>
      <c r="E32" s="265" t="str">
        <f>IF('ชื่อ-คะแนน'!D31="ร","เรียน",IF('ชื่อ-คะแนน'!D31="มส","เรียน",'ชื่อ-คะแนน'!D31))</f>
        <v/>
      </c>
      <c r="F32" s="265" t="str">
        <f>IF('ชื่อ-คะแนน'!C31="","",IF('ชื่อ-คะแนน'!O31&lt;0,"",('ชื่อ-คะแนน'!O31)))</f>
        <v/>
      </c>
      <c r="G32" s="265" t="str">
        <f>IF('ชื่อ-คะแนน'!C31="","",IF('ชื่อ-คะแนน'!AE31&lt;0,"",('ชื่อ-คะแนน'!AE31)))</f>
        <v/>
      </c>
      <c r="H32" s="265" t="str">
        <f t="shared" si="1"/>
        <v/>
      </c>
      <c r="I32" s="1044" t="str">
        <f t="shared" si="2"/>
        <v/>
      </c>
      <c r="J32" s="1045" t="str">
        <f>IF('ชื่อ-คะแนน'!C31="","",'ชื่อ-คะแนน'!U31)</f>
        <v/>
      </c>
      <c r="K32" s="1044" t="str">
        <f t="shared" si="3"/>
        <v/>
      </c>
      <c r="L32" s="1046" t="str">
        <f>IF('ชื่อ-คะแนน'!C31="","",'ชื่อ-คะแนน'!AP31)</f>
        <v/>
      </c>
      <c r="M32" s="1044" t="str">
        <f>IF('ชื่อ-คะแนน'!C31="","",'ชื่อ-คะแนน'!AT31)</f>
        <v/>
      </c>
      <c r="N32" s="268" t="str">
        <f>IF('ชื่อ-คะแนน'!C31="","",'ชื่อ-คะแนน'!AW31)</f>
        <v/>
      </c>
      <c r="O32" s="269" t="str">
        <f>IF('ชื่อ-คะแนน'!C31="","",'ชื่อ-คะแนน'!AY31)</f>
        <v/>
      </c>
      <c r="P32" s="270" t="str">
        <f>IF('ชื่อ-คะแนน'!C31="","",KPA!R33)</f>
        <v/>
      </c>
      <c r="Q32" s="270" t="str">
        <f>IF('ชื่อ-คะแนน'!C31="","",KPA!S33)</f>
        <v/>
      </c>
      <c r="R32" s="270" t="str">
        <f>IF('ชื่อ-คะแนน'!C31="","",KPA!T33)</f>
        <v/>
      </c>
      <c r="S32" s="271" t="str">
        <f>IF('ชื่อ-คะแนน'!C31="","",เวลา!EI32)</f>
        <v/>
      </c>
      <c r="T32" s="272" t="str">
        <f>IF('ชื่อ-คะแนน'!C31="","",IF(S32=0,"",เวลา!EN32))</f>
        <v/>
      </c>
      <c r="U32" s="1113" t="str">
        <f>'ชื่อ-คะแนน'!BG31</f>
        <v/>
      </c>
      <c r="V32" s="1119" t="str">
        <f>'ชื่อ-คะแนน'!BR31</f>
        <v/>
      </c>
      <c r="W32" s="274" t="str">
        <f>IF('ชื่อ-คะแนน'!C31="","",'ชื่อ-คะแนน'!BS31)</f>
        <v/>
      </c>
    </row>
    <row r="33" spans="1:23" s="275" customFormat="1" ht="18" customHeight="1" thickBot="1" x14ac:dyDescent="0.55000000000000004">
      <c r="A33" s="239"/>
      <c r="B33" s="276" t="str">
        <f>'ชื่อ-คะแนน'!A32</f>
        <v/>
      </c>
      <c r="C33" s="277">
        <f>'ชื่อ-คะแนน'!B32</f>
        <v>0</v>
      </c>
      <c r="D33" s="1315">
        <f>'ชื่อ-คะแนน'!C32</f>
        <v>0</v>
      </c>
      <c r="E33" s="279" t="str">
        <f>IF('ชื่อ-คะแนน'!D32="ร","เรียน",IF('ชื่อ-คะแนน'!D32="มส","เรียน",'ชื่อ-คะแนน'!D32))</f>
        <v/>
      </c>
      <c r="F33" s="265" t="str">
        <f>IF('ชื่อ-คะแนน'!C32="","",IF('ชื่อ-คะแนน'!O32&lt;0,"",('ชื่อ-คะแนน'!O32)))</f>
        <v/>
      </c>
      <c r="G33" s="265" t="str">
        <f>IF('ชื่อ-คะแนน'!C32="","",IF('ชื่อ-คะแนน'!AE32&lt;0,"",('ชื่อ-คะแนน'!AE32)))</f>
        <v/>
      </c>
      <c r="H33" s="265" t="str">
        <f t="shared" si="1"/>
        <v/>
      </c>
      <c r="I33" s="1047" t="str">
        <f t="shared" si="2"/>
        <v/>
      </c>
      <c r="J33" s="1048" t="str">
        <f>IF('ชื่อ-คะแนน'!C32="","",'ชื่อ-คะแนน'!U32)</f>
        <v/>
      </c>
      <c r="K33" s="1047" t="str">
        <f t="shared" si="3"/>
        <v/>
      </c>
      <c r="L33" s="1049" t="str">
        <f>IF('ชื่อ-คะแนน'!C32="","",'ชื่อ-คะแนน'!AP32)</f>
        <v/>
      </c>
      <c r="M33" s="1047" t="str">
        <f>IF('ชื่อ-คะแนน'!C32="","",'ชื่อ-คะแนน'!AT32)</f>
        <v/>
      </c>
      <c r="N33" s="283" t="str">
        <f>IF('ชื่อ-คะแนน'!C32="","",'ชื่อ-คะแนน'!AW32)</f>
        <v/>
      </c>
      <c r="O33" s="284" t="str">
        <f>IF('ชื่อ-คะแนน'!C32="","",'ชื่อ-คะแนน'!AY32)</f>
        <v/>
      </c>
      <c r="P33" s="285" t="str">
        <f>IF('ชื่อ-คะแนน'!C32="","",KPA!R34)</f>
        <v/>
      </c>
      <c r="Q33" s="285" t="str">
        <f>IF('ชื่อ-คะแนน'!C32="","",KPA!S34)</f>
        <v/>
      </c>
      <c r="R33" s="285" t="str">
        <f>IF('ชื่อ-คะแนน'!C32="","",KPA!T34)</f>
        <v/>
      </c>
      <c r="S33" s="286" t="str">
        <f>IF('ชื่อ-คะแนน'!C32="","",เวลา!EI33)</f>
        <v/>
      </c>
      <c r="T33" s="287" t="str">
        <f>IF('ชื่อ-คะแนน'!C32="","",IF(S33=0,"",เวลา!EN33))</f>
        <v/>
      </c>
      <c r="U33" s="1115" t="str">
        <f>'ชื่อ-คะแนน'!BG32</f>
        <v/>
      </c>
      <c r="V33" s="1120" t="str">
        <f>'ชื่อ-คะแนน'!BR32</f>
        <v/>
      </c>
      <c r="W33" s="289" t="str">
        <f>IF('ชื่อ-คะแนน'!C32="","",'ชื่อ-คะแนน'!BS32)</f>
        <v/>
      </c>
    </row>
    <row r="34" spans="1:23" s="275" customFormat="1" ht="18" customHeight="1" thickBot="1" x14ac:dyDescent="0.55000000000000004">
      <c r="A34" s="239"/>
      <c r="B34" s="276" t="str">
        <f>'ชื่อ-คะแนน'!A33</f>
        <v/>
      </c>
      <c r="C34" s="277">
        <f>'ชื่อ-คะแนน'!B33</f>
        <v>0</v>
      </c>
      <c r="D34" s="1315">
        <f>'ชื่อ-คะแนน'!C33</f>
        <v>0</v>
      </c>
      <c r="E34" s="279" t="str">
        <f>IF('ชื่อ-คะแนน'!D33="ร","เรียน",IF('ชื่อ-คะแนน'!D33="มส","เรียน",'ชื่อ-คะแนน'!D33))</f>
        <v/>
      </c>
      <c r="F34" s="265" t="str">
        <f>IF('ชื่อ-คะแนน'!C33="","",IF('ชื่อ-คะแนน'!O33&lt;0,"",('ชื่อ-คะแนน'!O33)))</f>
        <v/>
      </c>
      <c r="G34" s="265" t="str">
        <f>IF('ชื่อ-คะแนน'!C33="","",IF('ชื่อ-คะแนน'!AE33&lt;0,"",('ชื่อ-คะแนน'!AE33)))</f>
        <v/>
      </c>
      <c r="H34" s="265" t="str">
        <f t="shared" si="1"/>
        <v/>
      </c>
      <c r="I34" s="1047" t="str">
        <f t="shared" si="2"/>
        <v/>
      </c>
      <c r="J34" s="1048" t="str">
        <f>IF('ชื่อ-คะแนน'!C33="","",'ชื่อ-คะแนน'!U33)</f>
        <v/>
      </c>
      <c r="K34" s="1047" t="str">
        <f t="shared" si="3"/>
        <v/>
      </c>
      <c r="L34" s="1049" t="str">
        <f>IF('ชื่อ-คะแนน'!C33="","",'ชื่อ-คะแนน'!AP33)</f>
        <v/>
      </c>
      <c r="M34" s="1047" t="str">
        <f>IF('ชื่อ-คะแนน'!C33="","",'ชื่อ-คะแนน'!AT33)</f>
        <v/>
      </c>
      <c r="N34" s="283" t="str">
        <f>IF('ชื่อ-คะแนน'!C33="","",'ชื่อ-คะแนน'!AW33)</f>
        <v/>
      </c>
      <c r="O34" s="284" t="str">
        <f>IF('ชื่อ-คะแนน'!C33="","",'ชื่อ-คะแนน'!AY33)</f>
        <v/>
      </c>
      <c r="P34" s="285" t="str">
        <f>IF('ชื่อ-คะแนน'!C33="","",KPA!R35)</f>
        <v/>
      </c>
      <c r="Q34" s="285" t="str">
        <f>IF('ชื่อ-คะแนน'!C33="","",KPA!S35)</f>
        <v/>
      </c>
      <c r="R34" s="285" t="str">
        <f>IF('ชื่อ-คะแนน'!C33="","",KPA!T35)</f>
        <v/>
      </c>
      <c r="S34" s="286" t="str">
        <f>IF('ชื่อ-คะแนน'!C33="","",เวลา!EI34)</f>
        <v/>
      </c>
      <c r="T34" s="287" t="str">
        <f>IF('ชื่อ-คะแนน'!C33="","",IF(S34=0,"",เวลา!EN34))</f>
        <v/>
      </c>
      <c r="U34" s="1115" t="str">
        <f>'ชื่อ-คะแนน'!BG33</f>
        <v/>
      </c>
      <c r="V34" s="1120" t="str">
        <f>'ชื่อ-คะแนน'!BR33</f>
        <v/>
      </c>
      <c r="W34" s="289" t="str">
        <f>IF('ชื่อ-คะแนน'!C33="","",'ชื่อ-คะแนน'!BS33)</f>
        <v/>
      </c>
    </row>
    <row r="35" spans="1:23" s="275" customFormat="1" ht="18" customHeight="1" thickBot="1" x14ac:dyDescent="0.55000000000000004">
      <c r="A35" s="239"/>
      <c r="B35" s="276" t="str">
        <f>'ชื่อ-คะแนน'!A34</f>
        <v/>
      </c>
      <c r="C35" s="277">
        <f>'ชื่อ-คะแนน'!B34</f>
        <v>0</v>
      </c>
      <c r="D35" s="1315">
        <f>'ชื่อ-คะแนน'!C34</f>
        <v>0</v>
      </c>
      <c r="E35" s="279" t="str">
        <f>IF('ชื่อ-คะแนน'!D34="ร","เรียน",IF('ชื่อ-คะแนน'!D34="มส","เรียน",'ชื่อ-คะแนน'!D34))</f>
        <v/>
      </c>
      <c r="F35" s="265" t="str">
        <f>IF('ชื่อ-คะแนน'!C34="","",IF('ชื่อ-คะแนน'!O34&lt;0,"",('ชื่อ-คะแนน'!O34)))</f>
        <v/>
      </c>
      <c r="G35" s="265" t="str">
        <f>IF('ชื่อ-คะแนน'!C34="","",IF('ชื่อ-คะแนน'!AE34&lt;0,"",('ชื่อ-คะแนน'!AE34)))</f>
        <v/>
      </c>
      <c r="H35" s="265" t="str">
        <f t="shared" si="1"/>
        <v/>
      </c>
      <c r="I35" s="1047" t="str">
        <f t="shared" si="2"/>
        <v/>
      </c>
      <c r="J35" s="1048" t="str">
        <f>IF('ชื่อ-คะแนน'!C34="","",'ชื่อ-คะแนน'!U34)</f>
        <v/>
      </c>
      <c r="K35" s="1047" t="str">
        <f t="shared" si="3"/>
        <v/>
      </c>
      <c r="L35" s="1049" t="str">
        <f>IF('ชื่อ-คะแนน'!C34="","",'ชื่อ-คะแนน'!AP34)</f>
        <v/>
      </c>
      <c r="M35" s="1047" t="str">
        <f>IF('ชื่อ-คะแนน'!C34="","",'ชื่อ-คะแนน'!AT34)</f>
        <v/>
      </c>
      <c r="N35" s="283" t="str">
        <f>IF('ชื่อ-คะแนน'!C34="","",'ชื่อ-คะแนน'!AW34)</f>
        <v/>
      </c>
      <c r="O35" s="284" t="str">
        <f>IF('ชื่อ-คะแนน'!C34="","",'ชื่อ-คะแนน'!AY34)</f>
        <v/>
      </c>
      <c r="P35" s="285" t="str">
        <f>IF('ชื่อ-คะแนน'!C34="","",KPA!R36)</f>
        <v/>
      </c>
      <c r="Q35" s="285" t="str">
        <f>IF('ชื่อ-คะแนน'!C34="","",KPA!S36)</f>
        <v/>
      </c>
      <c r="R35" s="285" t="str">
        <f>IF('ชื่อ-คะแนน'!C34="","",KPA!T36)</f>
        <v/>
      </c>
      <c r="S35" s="286" t="str">
        <f>IF('ชื่อ-คะแนน'!C34="","",เวลา!EI35)</f>
        <v/>
      </c>
      <c r="T35" s="287" t="str">
        <f>IF('ชื่อ-คะแนน'!C34="","",IF(S35=0,"",เวลา!EN35))</f>
        <v/>
      </c>
      <c r="U35" s="1115" t="str">
        <f>'ชื่อ-คะแนน'!BG34</f>
        <v/>
      </c>
      <c r="V35" s="1120" t="str">
        <f>'ชื่อ-คะแนน'!BR34</f>
        <v/>
      </c>
      <c r="W35" s="289" t="str">
        <f>IF('ชื่อ-คะแนน'!C34="","",'ชื่อ-คะแนน'!BS34)</f>
        <v/>
      </c>
    </row>
    <row r="36" spans="1:23" s="275" customFormat="1" ht="18" customHeight="1" thickBot="1" x14ac:dyDescent="0.55000000000000004">
      <c r="A36" s="239"/>
      <c r="B36" s="276" t="str">
        <f>'ชื่อ-คะแนน'!A35</f>
        <v/>
      </c>
      <c r="C36" s="277">
        <f>'ชื่อ-คะแนน'!B35</f>
        <v>0</v>
      </c>
      <c r="D36" s="1315">
        <f>'ชื่อ-คะแนน'!C35</f>
        <v>0</v>
      </c>
      <c r="E36" s="290" t="str">
        <f>IF('ชื่อ-คะแนน'!D35="ร","เรียน",IF('ชื่อ-คะแนน'!D35="มส","เรียน",'ชื่อ-คะแนน'!D35))</f>
        <v/>
      </c>
      <c r="F36" s="265" t="str">
        <f>IF('ชื่อ-คะแนน'!C35="","",IF('ชื่อ-คะแนน'!O35&lt;0,"",('ชื่อ-คะแนน'!O35)))</f>
        <v/>
      </c>
      <c r="G36" s="265" t="str">
        <f>IF('ชื่อ-คะแนน'!C35="","",IF('ชื่อ-คะแนน'!AE35&lt;0,"",('ชื่อ-คะแนน'!AE35)))</f>
        <v/>
      </c>
      <c r="H36" s="265" t="str">
        <f t="shared" si="1"/>
        <v/>
      </c>
      <c r="I36" s="1050" t="str">
        <f t="shared" si="2"/>
        <v/>
      </c>
      <c r="J36" s="1051" t="str">
        <f>IF('ชื่อ-คะแนน'!C35="","",'ชื่อ-คะแนน'!U35)</f>
        <v/>
      </c>
      <c r="K36" s="1050" t="str">
        <f t="shared" si="3"/>
        <v/>
      </c>
      <c r="L36" s="1052" t="str">
        <f>IF('ชื่อ-คะแนน'!C35="","",'ชื่อ-คะแนน'!AP35)</f>
        <v/>
      </c>
      <c r="M36" s="1050" t="str">
        <f>IF('ชื่อ-คะแนน'!C35="","",'ชื่อ-คะแนน'!AT35)</f>
        <v/>
      </c>
      <c r="N36" s="294" t="str">
        <f>IF('ชื่อ-คะแนน'!C35="","",'ชื่อ-คะแนน'!AW35)</f>
        <v/>
      </c>
      <c r="O36" s="295" t="str">
        <f>IF('ชื่อ-คะแนน'!C35="","",'ชื่อ-คะแนน'!AY35)</f>
        <v/>
      </c>
      <c r="P36" s="296" t="str">
        <f>IF('ชื่อ-คะแนน'!C35="","",KPA!R37)</f>
        <v/>
      </c>
      <c r="Q36" s="296" t="str">
        <f>IF('ชื่อ-คะแนน'!C35="","",KPA!S37)</f>
        <v/>
      </c>
      <c r="R36" s="296" t="str">
        <f>IF('ชื่อ-คะแนน'!C35="","",KPA!T37)</f>
        <v/>
      </c>
      <c r="S36" s="286" t="str">
        <f>IF('ชื่อ-คะแนน'!C35="","",เวลา!EI36)</f>
        <v/>
      </c>
      <c r="T36" s="297" t="str">
        <f>IF('ชื่อ-คะแนน'!C35="","",IF(S36=0,"",เวลา!EN36))</f>
        <v/>
      </c>
      <c r="U36" s="1117" t="str">
        <f>'ชื่อ-คะแนน'!BG35</f>
        <v/>
      </c>
      <c r="V36" s="1121" t="str">
        <f>'ชื่อ-คะแนน'!BR35</f>
        <v/>
      </c>
      <c r="W36" s="299" t="str">
        <f>IF('ชื่อ-คะแนน'!C35="","",'ชื่อ-คะแนน'!BS35)</f>
        <v/>
      </c>
    </row>
    <row r="37" spans="1:23" s="275" customFormat="1" ht="18" customHeight="1" thickBot="1" x14ac:dyDescent="0.55000000000000004">
      <c r="A37" s="239"/>
      <c r="B37" s="262" t="str">
        <f>'ชื่อ-คะแนน'!A36</f>
        <v/>
      </c>
      <c r="C37" s="263">
        <f>'ชื่อ-คะแนน'!B36</f>
        <v>0</v>
      </c>
      <c r="D37" s="1314">
        <f>'ชื่อ-คะแนน'!C36</f>
        <v>0</v>
      </c>
      <c r="E37" s="265" t="str">
        <f>IF('ชื่อ-คะแนน'!D36="ร","เรียน",IF('ชื่อ-คะแนน'!D36="มส","เรียน",'ชื่อ-คะแนน'!D36))</f>
        <v/>
      </c>
      <c r="F37" s="265" t="str">
        <f>IF('ชื่อ-คะแนน'!C36="","",IF('ชื่อ-คะแนน'!O36&lt;0,"",('ชื่อ-คะแนน'!O36)))</f>
        <v/>
      </c>
      <c r="G37" s="265" t="str">
        <f>IF('ชื่อ-คะแนน'!C36="","",IF('ชื่อ-คะแนน'!AE36&lt;0,"",('ชื่อ-คะแนน'!AE36)))</f>
        <v/>
      </c>
      <c r="H37" s="265" t="str">
        <f t="shared" si="1"/>
        <v/>
      </c>
      <c r="I37" s="1044" t="str">
        <f t="shared" si="2"/>
        <v/>
      </c>
      <c r="J37" s="1045" t="str">
        <f>IF('ชื่อ-คะแนน'!C36="","",'ชื่อ-คะแนน'!U36)</f>
        <v/>
      </c>
      <c r="K37" s="1044" t="str">
        <f t="shared" si="3"/>
        <v/>
      </c>
      <c r="L37" s="1046" t="str">
        <f>IF('ชื่อ-คะแนน'!C36="","",'ชื่อ-คะแนน'!AP36)</f>
        <v/>
      </c>
      <c r="M37" s="1044" t="str">
        <f>IF('ชื่อ-คะแนน'!C36="","",'ชื่อ-คะแนน'!AT36)</f>
        <v/>
      </c>
      <c r="N37" s="268" t="str">
        <f>IF('ชื่อ-คะแนน'!C36="","",'ชื่อ-คะแนน'!AW36)</f>
        <v/>
      </c>
      <c r="O37" s="269" t="str">
        <f>IF('ชื่อ-คะแนน'!C36="","",'ชื่อ-คะแนน'!AY36)</f>
        <v/>
      </c>
      <c r="P37" s="270" t="str">
        <f>IF('ชื่อ-คะแนน'!C36="","",KPA!R38)</f>
        <v/>
      </c>
      <c r="Q37" s="270" t="str">
        <f>IF('ชื่อ-คะแนน'!C36="","",KPA!S38)</f>
        <v/>
      </c>
      <c r="R37" s="270" t="str">
        <f>IF('ชื่อ-คะแนน'!C36="","",KPA!T38)</f>
        <v/>
      </c>
      <c r="S37" s="271" t="str">
        <f>IF('ชื่อ-คะแนน'!C36="","",เวลา!EI37)</f>
        <v/>
      </c>
      <c r="T37" s="272" t="str">
        <f>IF('ชื่อ-คะแนน'!C36="","",IF(S37=0,"",เวลา!EN37))</f>
        <v/>
      </c>
      <c r="U37" s="1113" t="str">
        <f>'ชื่อ-คะแนน'!BG36</f>
        <v/>
      </c>
      <c r="V37" s="1119" t="str">
        <f>'ชื่อ-คะแนน'!BR36</f>
        <v/>
      </c>
      <c r="W37" s="274" t="str">
        <f>IF('ชื่อ-คะแนน'!C36="","",'ชื่อ-คะแนน'!BS36)</f>
        <v/>
      </c>
    </row>
    <row r="38" spans="1:23" s="275" customFormat="1" ht="18" customHeight="1" thickBot="1" x14ac:dyDescent="0.55000000000000004">
      <c r="A38" s="239"/>
      <c r="B38" s="276" t="str">
        <f>'ชื่อ-คะแนน'!A37</f>
        <v/>
      </c>
      <c r="C38" s="277">
        <f>'ชื่อ-คะแนน'!B37</f>
        <v>0</v>
      </c>
      <c r="D38" s="1315">
        <f>'ชื่อ-คะแนน'!C37</f>
        <v>0</v>
      </c>
      <c r="E38" s="279" t="str">
        <f>IF('ชื่อ-คะแนน'!D37="ร","เรียน",IF('ชื่อ-คะแนน'!D37="มส","เรียน",'ชื่อ-คะแนน'!D37))</f>
        <v/>
      </c>
      <c r="F38" s="265" t="str">
        <f>IF('ชื่อ-คะแนน'!C37="","",IF('ชื่อ-คะแนน'!O37&lt;0,"",('ชื่อ-คะแนน'!O37)))</f>
        <v/>
      </c>
      <c r="G38" s="265" t="str">
        <f>IF('ชื่อ-คะแนน'!C37="","",IF('ชื่อ-คะแนน'!AE37&lt;0,"",('ชื่อ-คะแนน'!AE37)))</f>
        <v/>
      </c>
      <c r="H38" s="265" t="str">
        <f t="shared" si="1"/>
        <v/>
      </c>
      <c r="I38" s="1047" t="str">
        <f t="shared" si="2"/>
        <v/>
      </c>
      <c r="J38" s="1048" t="str">
        <f>IF('ชื่อ-คะแนน'!C37="","",'ชื่อ-คะแนน'!U37)</f>
        <v/>
      </c>
      <c r="K38" s="1047" t="str">
        <f t="shared" si="3"/>
        <v/>
      </c>
      <c r="L38" s="1049" t="str">
        <f>IF('ชื่อ-คะแนน'!C37="","",'ชื่อ-คะแนน'!AP37)</f>
        <v/>
      </c>
      <c r="M38" s="1047" t="str">
        <f>IF('ชื่อ-คะแนน'!C37="","",'ชื่อ-คะแนน'!AT37)</f>
        <v/>
      </c>
      <c r="N38" s="283" t="str">
        <f>IF('ชื่อ-คะแนน'!C37="","",'ชื่อ-คะแนน'!AW37)</f>
        <v/>
      </c>
      <c r="O38" s="284" t="str">
        <f>IF('ชื่อ-คะแนน'!C37="","",'ชื่อ-คะแนน'!AY37)</f>
        <v/>
      </c>
      <c r="P38" s="285" t="str">
        <f>IF('ชื่อ-คะแนน'!C37="","",KPA!R39)</f>
        <v/>
      </c>
      <c r="Q38" s="285" t="str">
        <f>IF('ชื่อ-คะแนน'!C37="","",KPA!S39)</f>
        <v/>
      </c>
      <c r="R38" s="285" t="str">
        <f>IF('ชื่อ-คะแนน'!C37="","",KPA!T39)</f>
        <v/>
      </c>
      <c r="S38" s="286" t="str">
        <f>IF('ชื่อ-คะแนน'!C37="","",เวลา!EI38)</f>
        <v/>
      </c>
      <c r="T38" s="287" t="str">
        <f>IF('ชื่อ-คะแนน'!C37="","",IF(S38=0,"",เวลา!EN38))</f>
        <v/>
      </c>
      <c r="U38" s="1115" t="str">
        <f>'ชื่อ-คะแนน'!BG37</f>
        <v/>
      </c>
      <c r="V38" s="1120" t="str">
        <f>'ชื่อ-คะแนน'!BR37</f>
        <v/>
      </c>
      <c r="W38" s="289" t="str">
        <f>IF('ชื่อ-คะแนน'!C37="","",'ชื่อ-คะแนน'!BS37)</f>
        <v/>
      </c>
    </row>
    <row r="39" spans="1:23" s="275" customFormat="1" ht="18" customHeight="1" thickBot="1" x14ac:dyDescent="0.55000000000000004">
      <c r="A39" s="239"/>
      <c r="B39" s="276" t="str">
        <f>'ชื่อ-คะแนน'!A38</f>
        <v/>
      </c>
      <c r="C39" s="277">
        <f>'ชื่อ-คะแนน'!B38</f>
        <v>0</v>
      </c>
      <c r="D39" s="1315">
        <f>'ชื่อ-คะแนน'!C38</f>
        <v>0</v>
      </c>
      <c r="E39" s="279" t="str">
        <f>IF('ชื่อ-คะแนน'!D38="ร","เรียน",IF('ชื่อ-คะแนน'!D38="มส","เรียน",'ชื่อ-คะแนน'!D38))</f>
        <v/>
      </c>
      <c r="F39" s="265" t="str">
        <f>IF('ชื่อ-คะแนน'!C38="","",IF('ชื่อ-คะแนน'!O38&lt;0,"",('ชื่อ-คะแนน'!O38)))</f>
        <v/>
      </c>
      <c r="G39" s="265" t="str">
        <f>IF('ชื่อ-คะแนน'!C38="","",IF('ชื่อ-คะแนน'!AE38&lt;0,"",('ชื่อ-คะแนน'!AE38)))</f>
        <v/>
      </c>
      <c r="H39" s="265" t="str">
        <f t="shared" si="1"/>
        <v/>
      </c>
      <c r="I39" s="1047" t="str">
        <f t="shared" si="2"/>
        <v/>
      </c>
      <c r="J39" s="1048" t="str">
        <f>IF('ชื่อ-คะแนน'!C38="","",'ชื่อ-คะแนน'!U38)</f>
        <v/>
      </c>
      <c r="K39" s="1047" t="str">
        <f t="shared" si="3"/>
        <v/>
      </c>
      <c r="L39" s="1049" t="str">
        <f>IF('ชื่อ-คะแนน'!C38="","",'ชื่อ-คะแนน'!AP38)</f>
        <v/>
      </c>
      <c r="M39" s="1047" t="str">
        <f>IF('ชื่อ-คะแนน'!C38="","",'ชื่อ-คะแนน'!AT38)</f>
        <v/>
      </c>
      <c r="N39" s="283" t="str">
        <f>IF('ชื่อ-คะแนน'!C38="","",'ชื่อ-คะแนน'!AW38)</f>
        <v/>
      </c>
      <c r="O39" s="284" t="str">
        <f>IF('ชื่อ-คะแนน'!C38="","",'ชื่อ-คะแนน'!AY38)</f>
        <v/>
      </c>
      <c r="P39" s="285" t="str">
        <f>IF('ชื่อ-คะแนน'!C38="","",KPA!R40)</f>
        <v/>
      </c>
      <c r="Q39" s="285" t="str">
        <f>IF('ชื่อ-คะแนน'!C38="","",KPA!S40)</f>
        <v/>
      </c>
      <c r="R39" s="285" t="str">
        <f>IF('ชื่อ-คะแนน'!C38="","",KPA!T40)</f>
        <v/>
      </c>
      <c r="S39" s="286" t="str">
        <f>IF('ชื่อ-คะแนน'!C38="","",เวลา!EI39)</f>
        <v/>
      </c>
      <c r="T39" s="287" t="str">
        <f>IF('ชื่อ-คะแนน'!C38="","",IF(S39=0,"",เวลา!EN39))</f>
        <v/>
      </c>
      <c r="U39" s="1115" t="str">
        <f>'ชื่อ-คะแนน'!BG38</f>
        <v/>
      </c>
      <c r="V39" s="1120" t="str">
        <f>'ชื่อ-คะแนน'!BR38</f>
        <v/>
      </c>
      <c r="W39" s="289" t="str">
        <f>IF('ชื่อ-คะแนน'!C38="","",'ชื่อ-คะแนน'!BS38)</f>
        <v/>
      </c>
    </row>
    <row r="40" spans="1:23" s="275" customFormat="1" ht="18" customHeight="1" thickBot="1" x14ac:dyDescent="0.55000000000000004">
      <c r="A40" s="239"/>
      <c r="B40" s="276" t="str">
        <f>'ชื่อ-คะแนน'!A39</f>
        <v/>
      </c>
      <c r="C40" s="277">
        <f>'ชื่อ-คะแนน'!B39</f>
        <v>0</v>
      </c>
      <c r="D40" s="1315">
        <f>'ชื่อ-คะแนน'!C39</f>
        <v>0</v>
      </c>
      <c r="E40" s="279" t="str">
        <f>IF('ชื่อ-คะแนน'!D39="ร","เรียน",IF('ชื่อ-คะแนน'!D39="มส","เรียน",'ชื่อ-คะแนน'!D39))</f>
        <v/>
      </c>
      <c r="F40" s="265" t="str">
        <f>IF('ชื่อ-คะแนน'!C39="","",IF('ชื่อ-คะแนน'!O39&lt;0,"",('ชื่อ-คะแนน'!O39)))</f>
        <v/>
      </c>
      <c r="G40" s="265" t="str">
        <f>IF('ชื่อ-คะแนน'!C39="","",IF('ชื่อ-คะแนน'!AE39&lt;0,"",('ชื่อ-คะแนน'!AE39)))</f>
        <v/>
      </c>
      <c r="H40" s="265" t="str">
        <f t="shared" si="1"/>
        <v/>
      </c>
      <c r="I40" s="1047" t="str">
        <f t="shared" si="2"/>
        <v/>
      </c>
      <c r="J40" s="1048" t="str">
        <f>IF('ชื่อ-คะแนน'!C39="","",'ชื่อ-คะแนน'!U39)</f>
        <v/>
      </c>
      <c r="K40" s="1047" t="str">
        <f t="shared" si="3"/>
        <v/>
      </c>
      <c r="L40" s="1049" t="str">
        <f>IF('ชื่อ-คะแนน'!C39="","",'ชื่อ-คะแนน'!AP39)</f>
        <v/>
      </c>
      <c r="M40" s="1047" t="str">
        <f>IF('ชื่อ-คะแนน'!C39="","",'ชื่อ-คะแนน'!AT39)</f>
        <v/>
      </c>
      <c r="N40" s="283" t="str">
        <f>IF('ชื่อ-คะแนน'!C39="","",'ชื่อ-คะแนน'!AW39)</f>
        <v/>
      </c>
      <c r="O40" s="284" t="str">
        <f>IF('ชื่อ-คะแนน'!C39="","",'ชื่อ-คะแนน'!AY39)</f>
        <v/>
      </c>
      <c r="P40" s="285" t="str">
        <f>IF('ชื่อ-คะแนน'!C39="","",KPA!R41)</f>
        <v/>
      </c>
      <c r="Q40" s="285" t="str">
        <f>IF('ชื่อ-คะแนน'!C39="","",KPA!S41)</f>
        <v/>
      </c>
      <c r="R40" s="285" t="str">
        <f>IF('ชื่อ-คะแนน'!C39="","",KPA!T41)</f>
        <v/>
      </c>
      <c r="S40" s="286" t="str">
        <f>IF('ชื่อ-คะแนน'!C39="","",เวลา!EI40)</f>
        <v/>
      </c>
      <c r="T40" s="287" t="str">
        <f>IF('ชื่อ-คะแนน'!C39="","",IF(S40=0,"",เวลา!EN40))</f>
        <v/>
      </c>
      <c r="U40" s="1115" t="str">
        <f>'ชื่อ-คะแนน'!BG39</f>
        <v/>
      </c>
      <c r="V40" s="1120" t="str">
        <f>'ชื่อ-คะแนน'!BR39</f>
        <v/>
      </c>
      <c r="W40" s="289" t="str">
        <f>IF('ชื่อ-คะแนน'!C39="","",'ชื่อ-คะแนน'!BS39)</f>
        <v/>
      </c>
    </row>
    <row r="41" spans="1:23" s="275" customFormat="1" ht="18" customHeight="1" thickBot="1" x14ac:dyDescent="0.55000000000000004">
      <c r="A41" s="239"/>
      <c r="B41" s="276" t="str">
        <f>'ชื่อ-คะแนน'!A40</f>
        <v/>
      </c>
      <c r="C41" s="277">
        <f>'ชื่อ-คะแนน'!B40</f>
        <v>0</v>
      </c>
      <c r="D41" s="1315">
        <f>'ชื่อ-คะแนน'!C40</f>
        <v>0</v>
      </c>
      <c r="E41" s="290" t="str">
        <f>IF('ชื่อ-คะแนน'!D40="ร","เรียน",IF('ชื่อ-คะแนน'!D40="มส","เรียน",'ชื่อ-คะแนน'!D40))</f>
        <v/>
      </c>
      <c r="F41" s="265" t="str">
        <f>IF('ชื่อ-คะแนน'!C40="","",IF('ชื่อ-คะแนน'!O40&lt;0,"",('ชื่อ-คะแนน'!O40)))</f>
        <v/>
      </c>
      <c r="G41" s="265" t="str">
        <f>IF('ชื่อ-คะแนน'!C40="","",IF('ชื่อ-คะแนน'!AE40&lt;0,"",('ชื่อ-คะแนน'!AE40)))</f>
        <v/>
      </c>
      <c r="H41" s="265" t="str">
        <f t="shared" si="1"/>
        <v/>
      </c>
      <c r="I41" s="1050" t="str">
        <f t="shared" si="2"/>
        <v/>
      </c>
      <c r="J41" s="1051" t="str">
        <f>IF('ชื่อ-คะแนน'!C40="","",'ชื่อ-คะแนน'!U40)</f>
        <v/>
      </c>
      <c r="K41" s="1050" t="str">
        <f t="shared" si="3"/>
        <v/>
      </c>
      <c r="L41" s="1052" t="str">
        <f>IF('ชื่อ-คะแนน'!C40="","",'ชื่อ-คะแนน'!AP40)</f>
        <v/>
      </c>
      <c r="M41" s="1050" t="str">
        <f>IF('ชื่อ-คะแนน'!C40="","",'ชื่อ-คะแนน'!AT40)</f>
        <v/>
      </c>
      <c r="N41" s="294" t="str">
        <f>IF('ชื่อ-คะแนน'!C40="","",'ชื่อ-คะแนน'!AW40)</f>
        <v/>
      </c>
      <c r="O41" s="295" t="str">
        <f>IF('ชื่อ-คะแนน'!C40="","",'ชื่อ-คะแนน'!AY40)</f>
        <v/>
      </c>
      <c r="P41" s="296" t="str">
        <f>IF('ชื่อ-คะแนน'!C40="","",KPA!R42)</f>
        <v/>
      </c>
      <c r="Q41" s="296" t="str">
        <f>IF('ชื่อ-คะแนน'!C40="","",KPA!S42)</f>
        <v/>
      </c>
      <c r="R41" s="296" t="str">
        <f>IF('ชื่อ-คะแนน'!C40="","",KPA!T42)</f>
        <v/>
      </c>
      <c r="S41" s="286" t="str">
        <f>IF('ชื่อ-คะแนน'!C40="","",เวลา!EI41)</f>
        <v/>
      </c>
      <c r="T41" s="297" t="str">
        <f>IF('ชื่อ-คะแนน'!C40="","",IF(S41=0,"",เวลา!EN41))</f>
        <v/>
      </c>
      <c r="U41" s="1117" t="str">
        <f>'ชื่อ-คะแนน'!BG40</f>
        <v/>
      </c>
      <c r="V41" s="1121" t="str">
        <f>'ชื่อ-คะแนน'!BR40</f>
        <v/>
      </c>
      <c r="W41" s="299" t="str">
        <f>IF('ชื่อ-คะแนน'!C40="","",'ชื่อ-คะแนน'!BS40)</f>
        <v/>
      </c>
    </row>
    <row r="42" spans="1:23" s="275" customFormat="1" ht="18" customHeight="1" thickBot="1" x14ac:dyDescent="0.55000000000000004">
      <c r="A42" s="239"/>
      <c r="B42" s="262" t="str">
        <f>'ชื่อ-คะแนน'!A41</f>
        <v/>
      </c>
      <c r="C42" s="263">
        <f>'ชื่อ-คะแนน'!B41</f>
        <v>0</v>
      </c>
      <c r="D42" s="1314">
        <f>'ชื่อ-คะแนน'!C41</f>
        <v>0</v>
      </c>
      <c r="E42" s="265" t="str">
        <f>IF('ชื่อ-คะแนน'!D41="ร","เรียน",IF('ชื่อ-คะแนน'!D41="มส","เรียน",'ชื่อ-คะแนน'!D41))</f>
        <v/>
      </c>
      <c r="F42" s="265" t="str">
        <f>IF('ชื่อ-คะแนน'!C41="","",IF('ชื่อ-คะแนน'!O41&lt;0,"",('ชื่อ-คะแนน'!O41)))</f>
        <v/>
      </c>
      <c r="G42" s="265" t="str">
        <f>IF('ชื่อ-คะแนน'!C41="","",IF('ชื่อ-คะแนน'!AE41&lt;0,"",('ชื่อ-คะแนน'!AE41)))</f>
        <v/>
      </c>
      <c r="H42" s="265" t="str">
        <f t="shared" si="1"/>
        <v/>
      </c>
      <c r="I42" s="1044" t="str">
        <f t="shared" si="2"/>
        <v/>
      </c>
      <c r="J42" s="1045" t="str">
        <f>IF('ชื่อ-คะแนน'!C41="","",'ชื่อ-คะแนน'!U41)</f>
        <v/>
      </c>
      <c r="K42" s="1044" t="str">
        <f t="shared" si="3"/>
        <v/>
      </c>
      <c r="L42" s="1046" t="str">
        <f>IF('ชื่อ-คะแนน'!C41="","",'ชื่อ-คะแนน'!AP41)</f>
        <v/>
      </c>
      <c r="M42" s="1044" t="str">
        <f>IF('ชื่อ-คะแนน'!C41="","",'ชื่อ-คะแนน'!AT41)</f>
        <v/>
      </c>
      <c r="N42" s="268" t="str">
        <f>IF('ชื่อ-คะแนน'!C41="","",'ชื่อ-คะแนน'!AW41)</f>
        <v/>
      </c>
      <c r="O42" s="269" t="str">
        <f>IF('ชื่อ-คะแนน'!C41="","",'ชื่อ-คะแนน'!AY41)</f>
        <v/>
      </c>
      <c r="P42" s="270" t="str">
        <f>IF('ชื่อ-คะแนน'!C41="","",KPA!R43)</f>
        <v/>
      </c>
      <c r="Q42" s="270" t="str">
        <f>IF('ชื่อ-คะแนน'!C41="","",KPA!S43)</f>
        <v/>
      </c>
      <c r="R42" s="270" t="str">
        <f>IF('ชื่อ-คะแนน'!C41="","",KPA!T43)</f>
        <v/>
      </c>
      <c r="S42" s="271" t="str">
        <f>IF('ชื่อ-คะแนน'!C41="","",เวลา!EI42)</f>
        <v/>
      </c>
      <c r="T42" s="272" t="str">
        <f>IF('ชื่อ-คะแนน'!C41="","",IF(S42=0,"",เวลา!EN42))</f>
        <v/>
      </c>
      <c r="U42" s="1113" t="str">
        <f>'ชื่อ-คะแนน'!BG41</f>
        <v/>
      </c>
      <c r="V42" s="1119" t="str">
        <f>'ชื่อ-คะแนน'!BR41</f>
        <v/>
      </c>
      <c r="W42" s="274" t="str">
        <f>IF('ชื่อ-คะแนน'!C41="","",'ชื่อ-คะแนน'!BS41)</f>
        <v/>
      </c>
    </row>
    <row r="43" spans="1:23" s="275" customFormat="1" ht="18" customHeight="1" thickBot="1" x14ac:dyDescent="0.55000000000000004">
      <c r="A43" s="239"/>
      <c r="B43" s="276" t="str">
        <f>'ชื่อ-คะแนน'!A42</f>
        <v/>
      </c>
      <c r="C43" s="277">
        <f>'ชื่อ-คะแนน'!B42</f>
        <v>0</v>
      </c>
      <c r="D43" s="1315">
        <f>'ชื่อ-คะแนน'!C42</f>
        <v>0</v>
      </c>
      <c r="E43" s="279" t="str">
        <f>IF('ชื่อ-คะแนน'!D42="ร","เรียน",IF('ชื่อ-คะแนน'!D42="มส","เรียน",'ชื่อ-คะแนน'!D42))</f>
        <v/>
      </c>
      <c r="F43" s="265" t="str">
        <f>IF('ชื่อ-คะแนน'!C42="","",IF('ชื่อ-คะแนน'!O42&lt;0,"",('ชื่อ-คะแนน'!O42)))</f>
        <v/>
      </c>
      <c r="G43" s="265" t="str">
        <f>IF('ชื่อ-คะแนน'!C42="","",IF('ชื่อ-คะแนน'!AE42&lt;0,"",('ชื่อ-คะแนน'!AE42)))</f>
        <v/>
      </c>
      <c r="H43" s="265" t="str">
        <f t="shared" si="1"/>
        <v/>
      </c>
      <c r="I43" s="1047" t="str">
        <f t="shared" si="2"/>
        <v/>
      </c>
      <c r="J43" s="1048" t="str">
        <f>IF('ชื่อ-คะแนน'!C42="","",'ชื่อ-คะแนน'!U42)</f>
        <v/>
      </c>
      <c r="K43" s="1047" t="str">
        <f t="shared" si="3"/>
        <v/>
      </c>
      <c r="L43" s="1049" t="str">
        <f>IF('ชื่อ-คะแนน'!C42="","",'ชื่อ-คะแนน'!AP42)</f>
        <v/>
      </c>
      <c r="M43" s="1047" t="str">
        <f>IF('ชื่อ-คะแนน'!C42="","",'ชื่อ-คะแนน'!AT42)</f>
        <v/>
      </c>
      <c r="N43" s="283" t="str">
        <f>IF('ชื่อ-คะแนน'!C42="","",'ชื่อ-คะแนน'!AW42)</f>
        <v/>
      </c>
      <c r="O43" s="284" t="str">
        <f>IF('ชื่อ-คะแนน'!C42="","",'ชื่อ-คะแนน'!AY42)</f>
        <v/>
      </c>
      <c r="P43" s="285" t="str">
        <f>IF('ชื่อ-คะแนน'!C42="","",KPA!R44)</f>
        <v/>
      </c>
      <c r="Q43" s="285" t="str">
        <f>IF('ชื่อ-คะแนน'!C42="","",KPA!S44)</f>
        <v/>
      </c>
      <c r="R43" s="285" t="str">
        <f>IF('ชื่อ-คะแนน'!C42="","",KPA!T44)</f>
        <v/>
      </c>
      <c r="S43" s="286" t="str">
        <f>IF('ชื่อ-คะแนน'!C42="","",เวลา!EI43)</f>
        <v/>
      </c>
      <c r="T43" s="287" t="str">
        <f>IF('ชื่อ-คะแนน'!C42="","",IF(S43=0,"",เวลา!EN43))</f>
        <v/>
      </c>
      <c r="U43" s="1115" t="str">
        <f>'ชื่อ-คะแนน'!BG42</f>
        <v/>
      </c>
      <c r="V43" s="1120" t="str">
        <f>'ชื่อ-คะแนน'!BR42</f>
        <v/>
      </c>
      <c r="W43" s="289" t="str">
        <f>IF('ชื่อ-คะแนน'!C42="","",'ชื่อ-คะแนน'!BS42)</f>
        <v/>
      </c>
    </row>
    <row r="44" spans="1:23" s="275" customFormat="1" ht="18" customHeight="1" thickBot="1" x14ac:dyDescent="0.55000000000000004">
      <c r="A44" s="239"/>
      <c r="B44" s="276" t="str">
        <f>'ชื่อ-คะแนน'!A43</f>
        <v/>
      </c>
      <c r="C44" s="277">
        <f>'ชื่อ-คะแนน'!B43</f>
        <v>0</v>
      </c>
      <c r="D44" s="1315">
        <f>'ชื่อ-คะแนน'!C43</f>
        <v>0</v>
      </c>
      <c r="E44" s="279" t="str">
        <f>IF('ชื่อ-คะแนน'!D43="ร","เรียน",IF('ชื่อ-คะแนน'!D43="มส","เรียน",'ชื่อ-คะแนน'!D43))</f>
        <v/>
      </c>
      <c r="F44" s="265" t="str">
        <f>IF('ชื่อ-คะแนน'!C43="","",IF('ชื่อ-คะแนน'!O43&lt;0,"",('ชื่อ-คะแนน'!O43)))</f>
        <v/>
      </c>
      <c r="G44" s="265" t="str">
        <f>IF('ชื่อ-คะแนน'!C43="","",IF('ชื่อ-คะแนน'!AE43&lt;0,"",('ชื่อ-คะแนน'!AE43)))</f>
        <v/>
      </c>
      <c r="H44" s="265" t="str">
        <f t="shared" si="1"/>
        <v/>
      </c>
      <c r="I44" s="1047" t="str">
        <f t="shared" si="2"/>
        <v/>
      </c>
      <c r="J44" s="1048" t="str">
        <f>IF('ชื่อ-คะแนน'!C43="","",'ชื่อ-คะแนน'!U43)</f>
        <v/>
      </c>
      <c r="K44" s="1047" t="str">
        <f t="shared" si="3"/>
        <v/>
      </c>
      <c r="L44" s="1049" t="str">
        <f>IF('ชื่อ-คะแนน'!C43="","",'ชื่อ-คะแนน'!AP43)</f>
        <v/>
      </c>
      <c r="M44" s="1047" t="str">
        <f>IF('ชื่อ-คะแนน'!C43="","",'ชื่อ-คะแนน'!AT43)</f>
        <v/>
      </c>
      <c r="N44" s="283" t="str">
        <f>IF('ชื่อ-คะแนน'!C43="","",'ชื่อ-คะแนน'!AW43)</f>
        <v/>
      </c>
      <c r="O44" s="284" t="str">
        <f>IF('ชื่อ-คะแนน'!C43="","",'ชื่อ-คะแนน'!AY43)</f>
        <v/>
      </c>
      <c r="P44" s="285" t="str">
        <f>IF('ชื่อ-คะแนน'!C43="","",KPA!R45)</f>
        <v/>
      </c>
      <c r="Q44" s="285" t="str">
        <f>IF('ชื่อ-คะแนน'!C43="","",KPA!S45)</f>
        <v/>
      </c>
      <c r="R44" s="285" t="str">
        <f>IF('ชื่อ-คะแนน'!C43="","",KPA!T45)</f>
        <v/>
      </c>
      <c r="S44" s="286" t="str">
        <f>IF('ชื่อ-คะแนน'!C43="","",เวลา!EI44)</f>
        <v/>
      </c>
      <c r="T44" s="287" t="str">
        <f>IF('ชื่อ-คะแนน'!C43="","",IF(S44=0,"",เวลา!EN44))</f>
        <v/>
      </c>
      <c r="U44" s="1115" t="str">
        <f>'ชื่อ-คะแนน'!BG43</f>
        <v/>
      </c>
      <c r="V44" s="1120" t="str">
        <f>'ชื่อ-คะแนน'!BR43</f>
        <v/>
      </c>
      <c r="W44" s="289" t="str">
        <f>IF('ชื่อ-คะแนน'!C43="","",'ชื่อ-คะแนน'!BS43)</f>
        <v/>
      </c>
    </row>
    <row r="45" spans="1:23" s="275" customFormat="1" ht="18" customHeight="1" thickBot="1" x14ac:dyDescent="0.55000000000000004">
      <c r="A45" s="239"/>
      <c r="B45" s="276" t="str">
        <f>'ชื่อ-คะแนน'!A44</f>
        <v/>
      </c>
      <c r="C45" s="277">
        <f>'ชื่อ-คะแนน'!B44</f>
        <v>0</v>
      </c>
      <c r="D45" s="1315">
        <f>'ชื่อ-คะแนน'!C44</f>
        <v>0</v>
      </c>
      <c r="E45" s="279" t="str">
        <f>IF('ชื่อ-คะแนน'!D44="ร","เรียน",IF('ชื่อ-คะแนน'!D44="มส","เรียน",'ชื่อ-คะแนน'!D44))</f>
        <v/>
      </c>
      <c r="F45" s="265" t="str">
        <f>IF('ชื่อ-คะแนน'!C44="","",IF('ชื่อ-คะแนน'!O44&lt;0,"",('ชื่อ-คะแนน'!O44)))</f>
        <v/>
      </c>
      <c r="G45" s="265" t="str">
        <f>IF('ชื่อ-คะแนน'!C44="","",IF('ชื่อ-คะแนน'!AE44&lt;0,"",('ชื่อ-คะแนน'!AE44)))</f>
        <v/>
      </c>
      <c r="H45" s="265" t="str">
        <f t="shared" si="1"/>
        <v/>
      </c>
      <c r="I45" s="1047" t="str">
        <f t="shared" si="2"/>
        <v/>
      </c>
      <c r="J45" s="1048" t="str">
        <f>IF('ชื่อ-คะแนน'!C44="","",'ชื่อ-คะแนน'!U44)</f>
        <v/>
      </c>
      <c r="K45" s="1047" t="str">
        <f t="shared" si="3"/>
        <v/>
      </c>
      <c r="L45" s="1049" t="str">
        <f>IF('ชื่อ-คะแนน'!C44="","",'ชื่อ-คะแนน'!AP44)</f>
        <v/>
      </c>
      <c r="M45" s="1047" t="str">
        <f>IF('ชื่อ-คะแนน'!C44="","",'ชื่อ-คะแนน'!AT44)</f>
        <v/>
      </c>
      <c r="N45" s="283" t="str">
        <f>IF('ชื่อ-คะแนน'!C44="","",'ชื่อ-คะแนน'!AW44)</f>
        <v/>
      </c>
      <c r="O45" s="284" t="str">
        <f>IF('ชื่อ-คะแนน'!C44="","",'ชื่อ-คะแนน'!AY44)</f>
        <v/>
      </c>
      <c r="P45" s="285" t="str">
        <f>IF('ชื่อ-คะแนน'!C44="","",KPA!R46)</f>
        <v/>
      </c>
      <c r="Q45" s="285" t="str">
        <f>IF('ชื่อ-คะแนน'!C44="","",KPA!S46)</f>
        <v/>
      </c>
      <c r="R45" s="285" t="str">
        <f>IF('ชื่อ-คะแนน'!C44="","",KPA!T46)</f>
        <v/>
      </c>
      <c r="S45" s="286" t="str">
        <f>IF('ชื่อ-คะแนน'!C44="","",เวลา!EI45)</f>
        <v/>
      </c>
      <c r="T45" s="287" t="str">
        <f>IF('ชื่อ-คะแนน'!C44="","",IF(S45=0,"",เวลา!EN45))</f>
        <v/>
      </c>
      <c r="U45" s="1115" t="str">
        <f>'ชื่อ-คะแนน'!BG44</f>
        <v/>
      </c>
      <c r="V45" s="1120" t="str">
        <f>'ชื่อ-คะแนน'!BR44</f>
        <v/>
      </c>
      <c r="W45" s="289" t="str">
        <f>IF('ชื่อ-คะแนน'!C44="","",'ชื่อ-คะแนน'!BS44)</f>
        <v/>
      </c>
    </row>
    <row r="46" spans="1:23" s="275" customFormat="1" ht="18" customHeight="1" thickBot="1" x14ac:dyDescent="0.55000000000000004">
      <c r="A46" s="239"/>
      <c r="B46" s="276" t="str">
        <f>'ชื่อ-คะแนน'!A45</f>
        <v/>
      </c>
      <c r="C46" s="277">
        <f>'ชื่อ-คะแนน'!B45</f>
        <v>0</v>
      </c>
      <c r="D46" s="1315">
        <f>'ชื่อ-คะแนน'!C45</f>
        <v>0</v>
      </c>
      <c r="E46" s="290" t="str">
        <f>IF('ชื่อ-คะแนน'!D45="ร","เรียน",IF('ชื่อ-คะแนน'!D45="มส","เรียน",'ชื่อ-คะแนน'!D45))</f>
        <v/>
      </c>
      <c r="F46" s="265" t="str">
        <f>IF('ชื่อ-คะแนน'!C45="","",IF('ชื่อ-คะแนน'!O45&lt;0,"",('ชื่อ-คะแนน'!O45)))</f>
        <v/>
      </c>
      <c r="G46" s="265" t="str">
        <f>IF('ชื่อ-คะแนน'!C45="","",IF('ชื่อ-คะแนน'!AE45&lt;0,"",('ชื่อ-คะแนน'!AE45)))</f>
        <v/>
      </c>
      <c r="H46" s="265" t="str">
        <f t="shared" si="1"/>
        <v/>
      </c>
      <c r="I46" s="1050" t="str">
        <f t="shared" si="2"/>
        <v/>
      </c>
      <c r="J46" s="1051" t="str">
        <f>IF('ชื่อ-คะแนน'!C45="","",'ชื่อ-คะแนน'!U45)</f>
        <v/>
      </c>
      <c r="K46" s="1050" t="str">
        <f t="shared" si="3"/>
        <v/>
      </c>
      <c r="L46" s="1052" t="str">
        <f>IF('ชื่อ-คะแนน'!C45="","",'ชื่อ-คะแนน'!AP45)</f>
        <v/>
      </c>
      <c r="M46" s="1050" t="str">
        <f>IF('ชื่อ-คะแนน'!C45="","",'ชื่อ-คะแนน'!AT45)</f>
        <v/>
      </c>
      <c r="N46" s="294" t="str">
        <f>IF('ชื่อ-คะแนน'!C45="","",'ชื่อ-คะแนน'!AW45)</f>
        <v/>
      </c>
      <c r="O46" s="295" t="str">
        <f>IF('ชื่อ-คะแนน'!C45="","",'ชื่อ-คะแนน'!AY45)</f>
        <v/>
      </c>
      <c r="P46" s="296" t="str">
        <f>IF('ชื่อ-คะแนน'!C45="","",KPA!R47)</f>
        <v/>
      </c>
      <c r="Q46" s="296" t="str">
        <f>IF('ชื่อ-คะแนน'!C45="","",KPA!S47)</f>
        <v/>
      </c>
      <c r="R46" s="296" t="str">
        <f>IF('ชื่อ-คะแนน'!C45="","",KPA!T47)</f>
        <v/>
      </c>
      <c r="S46" s="286" t="str">
        <f>IF('ชื่อ-คะแนน'!C45="","",เวลา!EI46)</f>
        <v/>
      </c>
      <c r="T46" s="297" t="str">
        <f>IF('ชื่อ-คะแนน'!C45="","",IF(S46=0,"",เวลา!EN46))</f>
        <v/>
      </c>
      <c r="U46" s="1117" t="str">
        <f>'ชื่อ-คะแนน'!BG45</f>
        <v/>
      </c>
      <c r="V46" s="1121" t="str">
        <f>'ชื่อ-คะแนน'!BR45</f>
        <v/>
      </c>
      <c r="W46" s="299" t="str">
        <f>IF('ชื่อ-คะแนน'!C45="","",'ชื่อ-คะแนน'!BS45)</f>
        <v/>
      </c>
    </row>
    <row r="47" spans="1:23" s="275" customFormat="1" ht="18" customHeight="1" thickBot="1" x14ac:dyDescent="0.55000000000000004">
      <c r="A47" s="239"/>
      <c r="B47" s="262" t="str">
        <f>'ชื่อ-คะแนน'!A46</f>
        <v/>
      </c>
      <c r="C47" s="263">
        <f>'ชื่อ-คะแนน'!B46</f>
        <v>0</v>
      </c>
      <c r="D47" s="1314">
        <f>'ชื่อ-คะแนน'!C46</f>
        <v>0</v>
      </c>
      <c r="E47" s="265" t="str">
        <f>IF('ชื่อ-คะแนน'!D46="ร","เรียน",IF('ชื่อ-คะแนน'!D46="มส","เรียน",'ชื่อ-คะแนน'!D46))</f>
        <v/>
      </c>
      <c r="F47" s="265" t="str">
        <f>IF('ชื่อ-คะแนน'!C46="","",IF('ชื่อ-คะแนน'!O46&lt;0,"",('ชื่อ-คะแนน'!O46)))</f>
        <v/>
      </c>
      <c r="G47" s="265" t="str">
        <f>IF('ชื่อ-คะแนน'!C46="","",IF('ชื่อ-คะแนน'!AE46&lt;0,"",('ชื่อ-คะแนน'!AE46)))</f>
        <v/>
      </c>
      <c r="H47" s="265" t="str">
        <f t="shared" si="1"/>
        <v/>
      </c>
      <c r="I47" s="1044" t="str">
        <f t="shared" si="2"/>
        <v/>
      </c>
      <c r="J47" s="1045" t="str">
        <f>IF('ชื่อ-คะแนน'!C46="","",'ชื่อ-คะแนน'!U46)</f>
        <v/>
      </c>
      <c r="K47" s="1044" t="str">
        <f t="shared" si="3"/>
        <v/>
      </c>
      <c r="L47" s="1046" t="str">
        <f>IF('ชื่อ-คะแนน'!C46="","",'ชื่อ-คะแนน'!AP46)</f>
        <v/>
      </c>
      <c r="M47" s="1044" t="str">
        <f>IF('ชื่อ-คะแนน'!C46="","",'ชื่อ-คะแนน'!AT46)</f>
        <v/>
      </c>
      <c r="N47" s="268" t="str">
        <f>IF('ชื่อ-คะแนน'!C46="","",'ชื่อ-คะแนน'!AW46)</f>
        <v/>
      </c>
      <c r="O47" s="269" t="str">
        <f>IF('ชื่อ-คะแนน'!C46="","",'ชื่อ-คะแนน'!AY46)</f>
        <v/>
      </c>
      <c r="P47" s="270" t="str">
        <f>IF('ชื่อ-คะแนน'!C46="","",KPA!R48)</f>
        <v/>
      </c>
      <c r="Q47" s="270" t="str">
        <f>IF('ชื่อ-คะแนน'!C46="","",KPA!S48)</f>
        <v/>
      </c>
      <c r="R47" s="270" t="str">
        <f>IF('ชื่อ-คะแนน'!C46="","",KPA!T48)</f>
        <v/>
      </c>
      <c r="S47" s="271" t="str">
        <f>IF('ชื่อ-คะแนน'!C46="","",เวลา!EI47)</f>
        <v/>
      </c>
      <c r="T47" s="272" t="str">
        <f>IF('ชื่อ-คะแนน'!C46="","",IF(S47=0,"",เวลา!EN47))</f>
        <v/>
      </c>
      <c r="U47" s="1113" t="str">
        <f>'ชื่อ-คะแนน'!BG46</f>
        <v/>
      </c>
      <c r="V47" s="1119" t="str">
        <f>'ชื่อ-คะแนน'!BR46</f>
        <v/>
      </c>
      <c r="W47" s="274" t="str">
        <f>IF('ชื่อ-คะแนน'!C46="","",'ชื่อ-คะแนน'!BS46)</f>
        <v/>
      </c>
    </row>
    <row r="48" spans="1:23" s="275" customFormat="1" ht="18" customHeight="1" thickBot="1" x14ac:dyDescent="0.55000000000000004">
      <c r="A48" s="239"/>
      <c r="B48" s="276" t="str">
        <f>'ชื่อ-คะแนน'!A47</f>
        <v/>
      </c>
      <c r="C48" s="277">
        <f>'ชื่อ-คะแนน'!B47</f>
        <v>0</v>
      </c>
      <c r="D48" s="1315">
        <f>'ชื่อ-คะแนน'!C47</f>
        <v>0</v>
      </c>
      <c r="E48" s="279" t="str">
        <f>IF('ชื่อ-คะแนน'!D47="ร","เรียน",IF('ชื่อ-คะแนน'!D47="มส","เรียน",'ชื่อ-คะแนน'!D47))</f>
        <v/>
      </c>
      <c r="F48" s="265" t="str">
        <f>IF('ชื่อ-คะแนน'!C47="","",IF('ชื่อ-คะแนน'!O47&lt;0,"",('ชื่อ-คะแนน'!O47)))</f>
        <v/>
      </c>
      <c r="G48" s="265" t="str">
        <f>IF('ชื่อ-คะแนน'!C47="","",IF('ชื่อ-คะแนน'!AE47&lt;0,"",('ชื่อ-คะแนน'!AE47)))</f>
        <v/>
      </c>
      <c r="H48" s="265" t="str">
        <f t="shared" si="1"/>
        <v/>
      </c>
      <c r="I48" s="1047" t="str">
        <f t="shared" si="2"/>
        <v/>
      </c>
      <c r="J48" s="1048" t="str">
        <f>IF('ชื่อ-คะแนน'!C47="","",'ชื่อ-คะแนน'!U47)</f>
        <v/>
      </c>
      <c r="K48" s="1047" t="str">
        <f t="shared" si="3"/>
        <v/>
      </c>
      <c r="L48" s="1049" t="str">
        <f>IF('ชื่อ-คะแนน'!C47="","",'ชื่อ-คะแนน'!AP47)</f>
        <v/>
      </c>
      <c r="M48" s="1047" t="str">
        <f>IF('ชื่อ-คะแนน'!C47="","",'ชื่อ-คะแนน'!AT47)</f>
        <v/>
      </c>
      <c r="N48" s="283" t="str">
        <f>IF('ชื่อ-คะแนน'!C47="","",'ชื่อ-คะแนน'!AW47)</f>
        <v/>
      </c>
      <c r="O48" s="284" t="str">
        <f>IF('ชื่อ-คะแนน'!C47="","",'ชื่อ-คะแนน'!AY47)</f>
        <v/>
      </c>
      <c r="P48" s="285" t="str">
        <f>IF('ชื่อ-คะแนน'!C47="","",KPA!R49)</f>
        <v/>
      </c>
      <c r="Q48" s="285" t="str">
        <f>IF('ชื่อ-คะแนน'!C47="","",KPA!S49)</f>
        <v/>
      </c>
      <c r="R48" s="285" t="str">
        <f>IF('ชื่อ-คะแนน'!C47="","",KPA!T49)</f>
        <v/>
      </c>
      <c r="S48" s="286" t="str">
        <f>IF('ชื่อ-คะแนน'!C47="","",เวลา!EI48)</f>
        <v/>
      </c>
      <c r="T48" s="287" t="str">
        <f>IF('ชื่อ-คะแนน'!C47="","",IF(S48=0,"",เวลา!EN48))</f>
        <v/>
      </c>
      <c r="U48" s="1115" t="str">
        <f>'ชื่อ-คะแนน'!BG47</f>
        <v/>
      </c>
      <c r="V48" s="1120" t="str">
        <f>'ชื่อ-คะแนน'!BR47</f>
        <v/>
      </c>
      <c r="W48" s="289" t="str">
        <f>IF('ชื่อ-คะแนน'!C47="","",'ชื่อ-คะแนน'!BS47)</f>
        <v/>
      </c>
    </row>
    <row r="49" spans="1:23" s="275" customFormat="1" ht="18" customHeight="1" thickBot="1" x14ac:dyDescent="0.55000000000000004">
      <c r="A49" s="239"/>
      <c r="B49" s="276" t="str">
        <f>'ชื่อ-คะแนน'!A48</f>
        <v/>
      </c>
      <c r="C49" s="277">
        <f>'ชื่อ-คะแนน'!B48</f>
        <v>0</v>
      </c>
      <c r="D49" s="1315">
        <f>'ชื่อ-คะแนน'!C48</f>
        <v>0</v>
      </c>
      <c r="E49" s="279" t="str">
        <f>IF('ชื่อ-คะแนน'!D48="ร","เรียน",IF('ชื่อ-คะแนน'!D48="มส","เรียน",'ชื่อ-คะแนน'!D48))</f>
        <v/>
      </c>
      <c r="F49" s="265" t="str">
        <f>IF('ชื่อ-คะแนน'!C48="","",IF('ชื่อ-คะแนน'!O48&lt;0,"",('ชื่อ-คะแนน'!O48)))</f>
        <v/>
      </c>
      <c r="G49" s="265" t="str">
        <f>IF('ชื่อ-คะแนน'!C48="","",IF('ชื่อ-คะแนน'!AE48&lt;0,"",('ชื่อ-คะแนน'!AE48)))</f>
        <v/>
      </c>
      <c r="H49" s="265" t="str">
        <f t="shared" si="1"/>
        <v/>
      </c>
      <c r="I49" s="1047" t="str">
        <f t="shared" si="2"/>
        <v/>
      </c>
      <c r="J49" s="1048" t="str">
        <f>IF('ชื่อ-คะแนน'!C48="","",'ชื่อ-คะแนน'!U48)</f>
        <v/>
      </c>
      <c r="K49" s="1047" t="str">
        <f t="shared" si="3"/>
        <v/>
      </c>
      <c r="L49" s="1049" t="str">
        <f>IF('ชื่อ-คะแนน'!C48="","",'ชื่อ-คะแนน'!AP48)</f>
        <v/>
      </c>
      <c r="M49" s="1047" t="str">
        <f>IF('ชื่อ-คะแนน'!C48="","",'ชื่อ-คะแนน'!AT48)</f>
        <v/>
      </c>
      <c r="N49" s="283" t="str">
        <f>IF('ชื่อ-คะแนน'!C48="","",'ชื่อ-คะแนน'!AW48)</f>
        <v/>
      </c>
      <c r="O49" s="284" t="str">
        <f>IF('ชื่อ-คะแนน'!C48="","",'ชื่อ-คะแนน'!AY48)</f>
        <v/>
      </c>
      <c r="P49" s="285" t="str">
        <f>IF('ชื่อ-คะแนน'!C48="","",KPA!R50)</f>
        <v/>
      </c>
      <c r="Q49" s="285" t="str">
        <f>IF('ชื่อ-คะแนน'!C48="","",KPA!S50)</f>
        <v/>
      </c>
      <c r="R49" s="285" t="str">
        <f>IF('ชื่อ-คะแนน'!C48="","",KPA!T50)</f>
        <v/>
      </c>
      <c r="S49" s="286" t="str">
        <f>IF('ชื่อ-คะแนน'!C48="","",เวลา!EI49)</f>
        <v/>
      </c>
      <c r="T49" s="287" t="str">
        <f>IF('ชื่อ-คะแนน'!C48="","",IF(S49=0,"",เวลา!EN49))</f>
        <v/>
      </c>
      <c r="U49" s="1115" t="str">
        <f>'ชื่อ-คะแนน'!BG48</f>
        <v/>
      </c>
      <c r="V49" s="1120" t="str">
        <f>'ชื่อ-คะแนน'!BR48</f>
        <v/>
      </c>
      <c r="W49" s="289" t="str">
        <f>IF('ชื่อ-คะแนน'!C48="","",'ชื่อ-คะแนน'!BS48)</f>
        <v/>
      </c>
    </row>
    <row r="50" spans="1:23" s="275" customFormat="1" ht="18" customHeight="1" thickBot="1" x14ac:dyDescent="0.55000000000000004">
      <c r="A50" s="239"/>
      <c r="B50" s="276" t="str">
        <f>'ชื่อ-คะแนน'!A49</f>
        <v/>
      </c>
      <c r="C50" s="277">
        <f>'ชื่อ-คะแนน'!B49</f>
        <v>0</v>
      </c>
      <c r="D50" s="1315">
        <f>'ชื่อ-คะแนน'!C49</f>
        <v>0</v>
      </c>
      <c r="E50" s="279" t="str">
        <f>IF('ชื่อ-คะแนน'!D49="ร","เรียน",IF('ชื่อ-คะแนน'!D49="มส","เรียน",'ชื่อ-คะแนน'!D49))</f>
        <v/>
      </c>
      <c r="F50" s="265" t="str">
        <f>IF('ชื่อ-คะแนน'!C49="","",IF('ชื่อ-คะแนน'!O49&lt;0,"",('ชื่อ-คะแนน'!O49)))</f>
        <v/>
      </c>
      <c r="G50" s="265" t="str">
        <f>IF('ชื่อ-คะแนน'!C49="","",IF('ชื่อ-คะแนน'!AE49&lt;0,"",('ชื่อ-คะแนน'!AE49)))</f>
        <v/>
      </c>
      <c r="H50" s="265" t="str">
        <f t="shared" si="1"/>
        <v/>
      </c>
      <c r="I50" s="1047" t="str">
        <f t="shared" si="2"/>
        <v/>
      </c>
      <c r="J50" s="1048" t="str">
        <f>IF('ชื่อ-คะแนน'!C49="","",'ชื่อ-คะแนน'!U49)</f>
        <v/>
      </c>
      <c r="K50" s="1047" t="str">
        <f t="shared" si="3"/>
        <v/>
      </c>
      <c r="L50" s="1049" t="str">
        <f>IF('ชื่อ-คะแนน'!C49="","",'ชื่อ-คะแนน'!AP49)</f>
        <v/>
      </c>
      <c r="M50" s="1047" t="str">
        <f>IF('ชื่อ-คะแนน'!C49="","",'ชื่อ-คะแนน'!AT49)</f>
        <v/>
      </c>
      <c r="N50" s="283" t="str">
        <f>IF('ชื่อ-คะแนน'!C49="","",'ชื่อ-คะแนน'!AW49)</f>
        <v/>
      </c>
      <c r="O50" s="284" t="str">
        <f>IF('ชื่อ-คะแนน'!C49="","",'ชื่อ-คะแนน'!AY49)</f>
        <v/>
      </c>
      <c r="P50" s="285" t="str">
        <f>IF('ชื่อ-คะแนน'!C49="","",KPA!R51)</f>
        <v/>
      </c>
      <c r="Q50" s="285" t="str">
        <f>IF('ชื่อ-คะแนน'!C49="","",KPA!S51)</f>
        <v/>
      </c>
      <c r="R50" s="285" t="str">
        <f>IF('ชื่อ-คะแนน'!C49="","",KPA!T51)</f>
        <v/>
      </c>
      <c r="S50" s="286" t="str">
        <f>IF('ชื่อ-คะแนน'!C49="","",เวลา!EI50)</f>
        <v/>
      </c>
      <c r="T50" s="287" t="str">
        <f>IF('ชื่อ-คะแนน'!C49="","",IF(S50=0,"",เวลา!EN50))</f>
        <v/>
      </c>
      <c r="U50" s="1115" t="str">
        <f>'ชื่อ-คะแนน'!BG49</f>
        <v/>
      </c>
      <c r="V50" s="1120" t="str">
        <f>'ชื่อ-คะแนน'!BR49</f>
        <v/>
      </c>
      <c r="W50" s="289" t="str">
        <f>IF('ชื่อ-คะแนน'!C49="","",'ชื่อ-คะแนน'!BS49)</f>
        <v/>
      </c>
    </row>
    <row r="51" spans="1:23" s="275" customFormat="1" ht="18" customHeight="1" thickBot="1" x14ac:dyDescent="0.55000000000000004">
      <c r="A51" s="239"/>
      <c r="B51" s="276" t="str">
        <f>'ชื่อ-คะแนน'!A50</f>
        <v/>
      </c>
      <c r="C51" s="277">
        <f>'ชื่อ-คะแนน'!B50</f>
        <v>0</v>
      </c>
      <c r="D51" s="1315">
        <f>'ชื่อ-คะแนน'!C50</f>
        <v>0</v>
      </c>
      <c r="E51" s="290" t="str">
        <f>IF('ชื่อ-คะแนน'!D50="ร","เรียน",IF('ชื่อ-คะแนน'!D50="มส","เรียน",'ชื่อ-คะแนน'!D50))</f>
        <v/>
      </c>
      <c r="F51" s="265" t="str">
        <f>IF('ชื่อ-คะแนน'!C50="","",IF('ชื่อ-คะแนน'!O50&lt;0,"",('ชื่อ-คะแนน'!O50)))</f>
        <v/>
      </c>
      <c r="G51" s="265" t="str">
        <f>IF('ชื่อ-คะแนน'!C50="","",IF('ชื่อ-คะแนน'!AE50&lt;0,"",('ชื่อ-คะแนน'!AE50)))</f>
        <v/>
      </c>
      <c r="H51" s="265" t="str">
        <f t="shared" si="1"/>
        <v/>
      </c>
      <c r="I51" s="1050" t="str">
        <f t="shared" si="2"/>
        <v/>
      </c>
      <c r="J51" s="1051" t="str">
        <f>IF('ชื่อ-คะแนน'!C50="","",'ชื่อ-คะแนน'!U50)</f>
        <v/>
      </c>
      <c r="K51" s="1050" t="str">
        <f t="shared" si="3"/>
        <v/>
      </c>
      <c r="L51" s="1052" t="str">
        <f>IF('ชื่อ-คะแนน'!C50="","",'ชื่อ-คะแนน'!AP50)</f>
        <v/>
      </c>
      <c r="M51" s="1050" t="str">
        <f>IF('ชื่อ-คะแนน'!C50="","",'ชื่อ-คะแนน'!AT50)</f>
        <v/>
      </c>
      <c r="N51" s="294" t="str">
        <f>IF('ชื่อ-คะแนน'!C50="","",'ชื่อ-คะแนน'!AW50)</f>
        <v/>
      </c>
      <c r="O51" s="295" t="str">
        <f>IF('ชื่อ-คะแนน'!C50="","",'ชื่อ-คะแนน'!AY50)</f>
        <v/>
      </c>
      <c r="P51" s="296" t="str">
        <f>IF('ชื่อ-คะแนน'!C50="","",KPA!R52)</f>
        <v/>
      </c>
      <c r="Q51" s="296" t="str">
        <f>IF('ชื่อ-คะแนน'!C50="","",KPA!S52)</f>
        <v/>
      </c>
      <c r="R51" s="296" t="str">
        <f>IF('ชื่อ-คะแนน'!C50="","",KPA!T52)</f>
        <v/>
      </c>
      <c r="S51" s="286" t="str">
        <f>IF('ชื่อ-คะแนน'!C50="","",เวลา!EI51)</f>
        <v/>
      </c>
      <c r="T51" s="297" t="str">
        <f>IF('ชื่อ-คะแนน'!C50="","",IF(S51=0,"",เวลา!EN51))</f>
        <v/>
      </c>
      <c r="U51" s="1117" t="str">
        <f>'ชื่อ-คะแนน'!BG50</f>
        <v/>
      </c>
      <c r="V51" s="1121" t="str">
        <f>'ชื่อ-คะแนน'!BR50</f>
        <v/>
      </c>
      <c r="W51" s="299" t="str">
        <f>IF('ชื่อ-คะแนน'!C50="","",'ชื่อ-คะแนน'!BS50)</f>
        <v/>
      </c>
    </row>
    <row r="52" spans="1:23" s="275" customFormat="1" ht="18" customHeight="1" thickBot="1" x14ac:dyDescent="0.55000000000000004">
      <c r="A52" s="239"/>
      <c r="B52" s="262" t="str">
        <f>'ชื่อ-คะแนน'!A51</f>
        <v/>
      </c>
      <c r="C52" s="263">
        <f>'ชื่อ-คะแนน'!B51</f>
        <v>0</v>
      </c>
      <c r="D52" s="1314">
        <f>'ชื่อ-คะแนน'!C51</f>
        <v>0</v>
      </c>
      <c r="E52" s="265" t="str">
        <f>IF('ชื่อ-คะแนน'!D51="ร","เรียน",IF('ชื่อ-คะแนน'!D51="มส","เรียน",'ชื่อ-คะแนน'!D51))</f>
        <v/>
      </c>
      <c r="F52" s="265" t="str">
        <f>IF('ชื่อ-คะแนน'!C51="","",IF('ชื่อ-คะแนน'!O51&lt;0,"",('ชื่อ-คะแนน'!O51)))</f>
        <v/>
      </c>
      <c r="G52" s="265" t="str">
        <f>IF('ชื่อ-คะแนน'!C51="","",IF('ชื่อ-คะแนน'!AE51&lt;0,"",('ชื่อ-คะแนน'!AE51)))</f>
        <v/>
      </c>
      <c r="H52" s="265" t="str">
        <f t="shared" si="1"/>
        <v/>
      </c>
      <c r="I52" s="1044" t="str">
        <f t="shared" si="2"/>
        <v/>
      </c>
      <c r="J52" s="1045" t="str">
        <f>IF('ชื่อ-คะแนน'!C51="","",'ชื่อ-คะแนน'!U51)</f>
        <v/>
      </c>
      <c r="K52" s="1044" t="str">
        <f t="shared" si="3"/>
        <v/>
      </c>
      <c r="L52" s="1046" t="str">
        <f>IF('ชื่อ-คะแนน'!C51="","",'ชื่อ-คะแนน'!AP51)</f>
        <v/>
      </c>
      <c r="M52" s="1044" t="str">
        <f>IF('ชื่อ-คะแนน'!C51="","",'ชื่อ-คะแนน'!AT51)</f>
        <v/>
      </c>
      <c r="N52" s="268" t="str">
        <f>IF('ชื่อ-คะแนน'!C51="","",'ชื่อ-คะแนน'!AW51)</f>
        <v/>
      </c>
      <c r="O52" s="269" t="str">
        <f>IF('ชื่อ-คะแนน'!C51="","",'ชื่อ-คะแนน'!AY51)</f>
        <v/>
      </c>
      <c r="P52" s="270" t="str">
        <f>IF('ชื่อ-คะแนน'!C51="","",KPA!R53)</f>
        <v/>
      </c>
      <c r="Q52" s="270" t="str">
        <f>IF('ชื่อ-คะแนน'!C51="","",KPA!S53)</f>
        <v/>
      </c>
      <c r="R52" s="270" t="str">
        <f>IF('ชื่อ-คะแนน'!C51="","",KPA!T53)</f>
        <v/>
      </c>
      <c r="S52" s="271" t="str">
        <f>IF('ชื่อ-คะแนน'!C51="","",เวลา!EI52)</f>
        <v/>
      </c>
      <c r="T52" s="272" t="str">
        <f>IF('ชื่อ-คะแนน'!C51="","",IF(S52=0,"",เวลา!EN52))</f>
        <v/>
      </c>
      <c r="U52" s="1113" t="str">
        <f>'ชื่อ-คะแนน'!BG51</f>
        <v/>
      </c>
      <c r="V52" s="1119" t="str">
        <f>'ชื่อ-คะแนน'!BR51</f>
        <v/>
      </c>
      <c r="W52" s="274" t="str">
        <f>IF('ชื่อ-คะแนน'!C51="","",'ชื่อ-คะแนน'!BS51)</f>
        <v/>
      </c>
    </row>
    <row r="53" spans="1:23" s="275" customFormat="1" ht="18" customHeight="1" thickBot="1" x14ac:dyDescent="0.55000000000000004">
      <c r="A53" s="239"/>
      <c r="B53" s="276" t="str">
        <f>'ชื่อ-คะแนน'!A52</f>
        <v/>
      </c>
      <c r="C53" s="277">
        <f>'ชื่อ-คะแนน'!B52</f>
        <v>0</v>
      </c>
      <c r="D53" s="1315">
        <f>'ชื่อ-คะแนน'!C52</f>
        <v>0</v>
      </c>
      <c r="E53" s="279" t="str">
        <f>IF('ชื่อ-คะแนน'!D52="ร","เรียน",IF('ชื่อ-คะแนน'!D52="มส","เรียน",'ชื่อ-คะแนน'!D52))</f>
        <v/>
      </c>
      <c r="F53" s="265" t="str">
        <f>IF('ชื่อ-คะแนน'!C52="","",IF('ชื่อ-คะแนน'!O52&lt;0,"",('ชื่อ-คะแนน'!O52)))</f>
        <v/>
      </c>
      <c r="G53" s="265" t="str">
        <f>IF('ชื่อ-คะแนน'!C52="","",IF('ชื่อ-คะแนน'!AE52&lt;0,"",('ชื่อ-คะแนน'!AE52)))</f>
        <v/>
      </c>
      <c r="H53" s="265" t="str">
        <f t="shared" si="1"/>
        <v/>
      </c>
      <c r="I53" s="1047" t="str">
        <f t="shared" si="2"/>
        <v/>
      </c>
      <c r="J53" s="1048" t="str">
        <f>IF('ชื่อ-คะแนน'!C52="","",'ชื่อ-คะแนน'!U52)</f>
        <v/>
      </c>
      <c r="K53" s="1047" t="str">
        <f t="shared" si="3"/>
        <v/>
      </c>
      <c r="L53" s="1049" t="str">
        <f>IF('ชื่อ-คะแนน'!C52="","",'ชื่อ-คะแนน'!AP52)</f>
        <v/>
      </c>
      <c r="M53" s="1047" t="str">
        <f>IF('ชื่อ-คะแนน'!C52="","",'ชื่อ-คะแนน'!AT52)</f>
        <v/>
      </c>
      <c r="N53" s="283" t="str">
        <f>IF('ชื่อ-คะแนน'!C52="","",'ชื่อ-คะแนน'!AW52)</f>
        <v/>
      </c>
      <c r="O53" s="284" t="str">
        <f>IF('ชื่อ-คะแนน'!C52="","",'ชื่อ-คะแนน'!AY52)</f>
        <v/>
      </c>
      <c r="P53" s="285" t="str">
        <f>IF('ชื่อ-คะแนน'!C52="","",KPA!R54)</f>
        <v/>
      </c>
      <c r="Q53" s="285" t="str">
        <f>IF('ชื่อ-คะแนน'!C52="","",KPA!S54)</f>
        <v/>
      </c>
      <c r="R53" s="285" t="str">
        <f>IF('ชื่อ-คะแนน'!C52="","",KPA!T54)</f>
        <v/>
      </c>
      <c r="S53" s="286" t="str">
        <f>IF('ชื่อ-คะแนน'!C52="","",เวลา!EI53)</f>
        <v/>
      </c>
      <c r="T53" s="287" t="str">
        <f>IF('ชื่อ-คะแนน'!C52="","",IF(S53=0,"",เวลา!EN53))</f>
        <v/>
      </c>
      <c r="U53" s="1115" t="str">
        <f>'ชื่อ-คะแนน'!BG52</f>
        <v/>
      </c>
      <c r="V53" s="1120" t="str">
        <f>'ชื่อ-คะแนน'!BR52</f>
        <v/>
      </c>
      <c r="W53" s="289" t="str">
        <f>IF('ชื่อ-คะแนน'!C52="","",'ชื่อ-คะแนน'!BS52)</f>
        <v/>
      </c>
    </row>
    <row r="54" spans="1:23" s="275" customFormat="1" ht="18" customHeight="1" thickBot="1" x14ac:dyDescent="0.55000000000000004">
      <c r="A54" s="239"/>
      <c r="B54" s="276" t="str">
        <f>'ชื่อ-คะแนน'!A53</f>
        <v/>
      </c>
      <c r="C54" s="277">
        <f>'ชื่อ-คะแนน'!B53</f>
        <v>0</v>
      </c>
      <c r="D54" s="1315">
        <f>'ชื่อ-คะแนน'!C53</f>
        <v>0</v>
      </c>
      <c r="E54" s="279" t="str">
        <f>IF('ชื่อ-คะแนน'!D53="ร","เรียน",IF('ชื่อ-คะแนน'!D53="มส","เรียน",'ชื่อ-คะแนน'!D53))</f>
        <v/>
      </c>
      <c r="F54" s="265" t="str">
        <f>IF('ชื่อ-คะแนน'!C53="","",IF('ชื่อ-คะแนน'!O53&lt;0,"",('ชื่อ-คะแนน'!O53)))</f>
        <v/>
      </c>
      <c r="G54" s="265" t="str">
        <f>IF('ชื่อ-คะแนน'!C53="","",IF('ชื่อ-คะแนน'!AE53&lt;0,"",('ชื่อ-คะแนน'!AE53)))</f>
        <v/>
      </c>
      <c r="H54" s="265" t="str">
        <f t="shared" si="1"/>
        <v/>
      </c>
      <c r="I54" s="1047" t="str">
        <f t="shared" si="2"/>
        <v/>
      </c>
      <c r="J54" s="1048" t="str">
        <f>IF('ชื่อ-คะแนน'!C53="","",'ชื่อ-คะแนน'!U53)</f>
        <v/>
      </c>
      <c r="K54" s="1047" t="str">
        <f t="shared" si="3"/>
        <v/>
      </c>
      <c r="L54" s="1049" t="str">
        <f>IF('ชื่อ-คะแนน'!C53="","",'ชื่อ-คะแนน'!AP53)</f>
        <v/>
      </c>
      <c r="M54" s="1047" t="str">
        <f>IF('ชื่อ-คะแนน'!C53="","",'ชื่อ-คะแนน'!AT53)</f>
        <v/>
      </c>
      <c r="N54" s="283" t="str">
        <f>IF('ชื่อ-คะแนน'!C53="","",'ชื่อ-คะแนน'!AW53)</f>
        <v/>
      </c>
      <c r="O54" s="284" t="str">
        <f>IF('ชื่อ-คะแนน'!C53="","",'ชื่อ-คะแนน'!AY53)</f>
        <v/>
      </c>
      <c r="P54" s="285" t="str">
        <f>IF('ชื่อ-คะแนน'!C53="","",KPA!R55)</f>
        <v/>
      </c>
      <c r="Q54" s="285" t="str">
        <f>IF('ชื่อ-คะแนน'!C53="","",KPA!S55)</f>
        <v/>
      </c>
      <c r="R54" s="285" t="str">
        <f>IF('ชื่อ-คะแนน'!C53="","",KPA!T55)</f>
        <v/>
      </c>
      <c r="S54" s="286" t="str">
        <f>IF('ชื่อ-คะแนน'!C53="","",เวลา!EI54)</f>
        <v/>
      </c>
      <c r="T54" s="287" t="str">
        <f>IF('ชื่อ-คะแนน'!C53="","",IF(S54=0,"",เวลา!EN54))</f>
        <v/>
      </c>
      <c r="U54" s="1115" t="str">
        <f>'ชื่อ-คะแนน'!BG53</f>
        <v/>
      </c>
      <c r="V54" s="1120" t="str">
        <f>'ชื่อ-คะแนน'!BR53</f>
        <v/>
      </c>
      <c r="W54" s="289" t="str">
        <f>IF('ชื่อ-คะแนน'!C53="","",'ชื่อ-คะแนน'!BS53)</f>
        <v/>
      </c>
    </row>
    <row r="55" spans="1:23" s="275" customFormat="1" ht="18" customHeight="1" thickBot="1" x14ac:dyDescent="0.55000000000000004">
      <c r="A55" s="239"/>
      <c r="B55" s="276" t="str">
        <f>'ชื่อ-คะแนน'!A54</f>
        <v/>
      </c>
      <c r="C55" s="277">
        <f>'ชื่อ-คะแนน'!B54</f>
        <v>0</v>
      </c>
      <c r="D55" s="1315">
        <f>'ชื่อ-คะแนน'!C54</f>
        <v>0</v>
      </c>
      <c r="E55" s="279" t="str">
        <f>IF('ชื่อ-คะแนน'!D54="ร","เรียน",IF('ชื่อ-คะแนน'!D54="มส","เรียน",'ชื่อ-คะแนน'!D54))</f>
        <v/>
      </c>
      <c r="F55" s="265" t="str">
        <f>IF('ชื่อ-คะแนน'!C54="","",IF('ชื่อ-คะแนน'!O54&lt;0,"",('ชื่อ-คะแนน'!O54)))</f>
        <v/>
      </c>
      <c r="G55" s="265" t="str">
        <f>IF('ชื่อ-คะแนน'!C54="","",IF('ชื่อ-คะแนน'!AE54&lt;0,"",('ชื่อ-คะแนน'!AE54)))</f>
        <v/>
      </c>
      <c r="H55" s="265" t="str">
        <f t="shared" si="1"/>
        <v/>
      </c>
      <c r="I55" s="1047" t="str">
        <f t="shared" si="2"/>
        <v/>
      </c>
      <c r="J55" s="1048" t="str">
        <f>IF('ชื่อ-คะแนน'!C54="","",'ชื่อ-คะแนน'!U54)</f>
        <v/>
      </c>
      <c r="K55" s="1047" t="str">
        <f t="shared" si="3"/>
        <v/>
      </c>
      <c r="L55" s="1049" t="str">
        <f>IF('ชื่อ-คะแนน'!C54="","",'ชื่อ-คะแนน'!AP54)</f>
        <v/>
      </c>
      <c r="M55" s="1047" t="str">
        <f>IF('ชื่อ-คะแนน'!C54="","",'ชื่อ-คะแนน'!AT54)</f>
        <v/>
      </c>
      <c r="N55" s="283" t="str">
        <f>IF('ชื่อ-คะแนน'!C54="","",'ชื่อ-คะแนน'!AW54)</f>
        <v/>
      </c>
      <c r="O55" s="284" t="str">
        <f>IF('ชื่อ-คะแนน'!C54="","",'ชื่อ-คะแนน'!AY54)</f>
        <v/>
      </c>
      <c r="P55" s="285" t="str">
        <f>IF('ชื่อ-คะแนน'!C54="","",KPA!R56)</f>
        <v/>
      </c>
      <c r="Q55" s="285" t="str">
        <f>IF('ชื่อ-คะแนน'!C54="","",KPA!S56)</f>
        <v/>
      </c>
      <c r="R55" s="285" t="str">
        <f>IF('ชื่อ-คะแนน'!C54="","",KPA!T56)</f>
        <v/>
      </c>
      <c r="S55" s="286" t="str">
        <f>IF('ชื่อ-คะแนน'!C54="","",เวลา!EI55)</f>
        <v/>
      </c>
      <c r="T55" s="287" t="str">
        <f>IF('ชื่อ-คะแนน'!C54="","",IF(S55=0,"",เวลา!EN55))</f>
        <v/>
      </c>
      <c r="U55" s="1115" t="str">
        <f>'ชื่อ-คะแนน'!BG54</f>
        <v/>
      </c>
      <c r="V55" s="1120" t="str">
        <f>'ชื่อ-คะแนน'!BR54</f>
        <v/>
      </c>
      <c r="W55" s="289" t="str">
        <f>IF('ชื่อ-คะแนน'!C54="","",'ชื่อ-คะแนน'!BS54)</f>
        <v/>
      </c>
    </row>
    <row r="56" spans="1:23" s="275" customFormat="1" ht="18" customHeight="1" thickBot="1" x14ac:dyDescent="0.55000000000000004">
      <c r="A56" s="239"/>
      <c r="B56" s="303" t="str">
        <f>'ชื่อ-คะแนน'!A55</f>
        <v/>
      </c>
      <c r="C56" s="304">
        <f>'ชื่อ-คะแนน'!B55</f>
        <v>0</v>
      </c>
      <c r="D56" s="1316">
        <f>'ชื่อ-คะแนน'!C55</f>
        <v>0</v>
      </c>
      <c r="E56" s="290" t="str">
        <f>IF('ชื่อ-คะแนน'!D55="ร","เรียน",IF('ชื่อ-คะแนน'!D55="มส","เรียน",'ชื่อ-คะแนน'!D55))</f>
        <v/>
      </c>
      <c r="F56" s="265" t="str">
        <f>IF('ชื่อ-คะแนน'!C55="","",IF('ชื่อ-คะแนน'!O55&lt;0,"",('ชื่อ-คะแนน'!O55)))</f>
        <v/>
      </c>
      <c r="G56" s="265" t="str">
        <f>IF('ชื่อ-คะแนน'!C55="","",IF('ชื่อ-คะแนน'!AE55&lt;0,"",('ชื่อ-คะแนน'!AE55)))</f>
        <v/>
      </c>
      <c r="H56" s="265" t="str">
        <f t="shared" si="1"/>
        <v/>
      </c>
      <c r="I56" s="1050" t="str">
        <f t="shared" si="2"/>
        <v/>
      </c>
      <c r="J56" s="1051" t="str">
        <f>IF('ชื่อ-คะแนน'!C55="","",'ชื่อ-คะแนน'!U55)</f>
        <v/>
      </c>
      <c r="K56" s="1050" t="str">
        <f t="shared" si="3"/>
        <v/>
      </c>
      <c r="L56" s="1052" t="str">
        <f>IF('ชื่อ-คะแนน'!C55="","",'ชื่อ-คะแนน'!AP55)</f>
        <v/>
      </c>
      <c r="M56" s="1050" t="str">
        <f>IF('ชื่อ-คะแนน'!C55="","",'ชื่อ-คะแนน'!AT55)</f>
        <v/>
      </c>
      <c r="N56" s="294" t="str">
        <f>IF('ชื่อ-คะแนน'!C55="","",'ชื่อ-คะแนน'!AW55)</f>
        <v/>
      </c>
      <c r="O56" s="295" t="str">
        <f>IF('ชื่อ-คะแนน'!C55="","",'ชื่อ-คะแนน'!AY55)</f>
        <v/>
      </c>
      <c r="P56" s="296" t="str">
        <f>IF('ชื่อ-คะแนน'!C55="","",KPA!R57)</f>
        <v/>
      </c>
      <c r="Q56" s="296" t="str">
        <f>IF('ชื่อ-คะแนน'!C55="","",KPA!S57)</f>
        <v/>
      </c>
      <c r="R56" s="296" t="str">
        <f>IF('ชื่อ-คะแนน'!C55="","",KPA!T57)</f>
        <v/>
      </c>
      <c r="S56" s="306" t="str">
        <f>IF('ชื่อ-คะแนน'!C55="","",เวลา!EI56)</f>
        <v/>
      </c>
      <c r="T56" s="297" t="str">
        <f>IF('ชื่อ-คะแนน'!C55="","",IF(S56=0,"",เวลา!EN56))</f>
        <v/>
      </c>
      <c r="U56" s="1117" t="str">
        <f>'ชื่อ-คะแนน'!BG55</f>
        <v/>
      </c>
      <c r="V56" s="1121" t="str">
        <f>'ชื่อ-คะแนน'!BR55</f>
        <v/>
      </c>
      <c r="W56" s="299" t="str">
        <f>IF('ชื่อ-คะแนน'!C55="","",'ชื่อ-คะแนน'!BS55)</f>
        <v/>
      </c>
    </row>
    <row r="57" spans="1:23" s="275" customFormat="1" ht="18" hidden="1" customHeight="1" thickBot="1" x14ac:dyDescent="0.55000000000000004">
      <c r="A57" s="239"/>
      <c r="B57" s="262" t="str">
        <f>'ชื่อ-คะแนน'!A56</f>
        <v/>
      </c>
      <c r="C57" s="263">
        <f>'ชื่อ-คะแนน'!B56</f>
        <v>0</v>
      </c>
      <c r="D57" s="1314">
        <f>'ชื่อ-คะแนน'!C56</f>
        <v>0</v>
      </c>
      <c r="E57" s="265" t="str">
        <f>IF('ชื่อ-คะแนน'!D56="ร","เรียน",IF('ชื่อ-คะแนน'!D56="มส","เรียน",'ชื่อ-คะแนน'!D56))</f>
        <v/>
      </c>
      <c r="F57" s="265" t="str">
        <f>IF('ชื่อ-คะแนน'!C56="","",IF('ชื่อ-คะแนน'!O56&lt;0,"",('ชื่อ-คะแนน'!O56)))</f>
        <v/>
      </c>
      <c r="G57" s="265" t="str">
        <f>IF('ชื่อ-คะแนน'!C56="","",IF('ชื่อ-คะแนน'!AE56&lt;0,"",('ชื่อ-คะแนน'!AE56)))</f>
        <v/>
      </c>
      <c r="H57" s="265" t="str">
        <f t="shared" ref="H57:H66" si="4">IF(F57="","",F57+G57)</f>
        <v/>
      </c>
      <c r="I57" s="1044" t="str">
        <f t="shared" si="2"/>
        <v/>
      </c>
      <c r="J57" s="1045" t="str">
        <f>IF('ชื่อ-คะแนน'!C56="","",'ชื่อ-คะแนน'!U56)</f>
        <v/>
      </c>
      <c r="K57" s="1044" t="str">
        <f t="shared" si="3"/>
        <v/>
      </c>
      <c r="L57" s="1046" t="str">
        <f>IF('ชื่อ-คะแนน'!C56="","",'ชื่อ-คะแนน'!AP56)</f>
        <v/>
      </c>
      <c r="M57" s="1044" t="str">
        <f>IF('ชื่อ-คะแนน'!C56="","",'ชื่อ-คะแนน'!AT56)</f>
        <v/>
      </c>
      <c r="N57" s="268" t="str">
        <f>IF('ชื่อ-คะแนน'!C56="","",'ชื่อ-คะแนน'!AW56)</f>
        <v/>
      </c>
      <c r="O57" s="269" t="str">
        <f>IF('ชื่อ-คะแนน'!C56="","",'ชื่อ-คะแนน'!AY56)</f>
        <v/>
      </c>
      <c r="P57" s="270" t="str">
        <f>IF('ชื่อ-คะแนน'!C56="","",KPA!R58)</f>
        <v/>
      </c>
      <c r="Q57" s="270" t="str">
        <f>IF('ชื่อ-คะแนน'!C56="","",KPA!S58)</f>
        <v/>
      </c>
      <c r="R57" s="270" t="str">
        <f>IF('ชื่อ-คะแนน'!C56="","",KPA!T58)</f>
        <v/>
      </c>
      <c r="S57" s="271" t="str">
        <f>IF('ชื่อ-คะแนน'!C56="","",เวลา!EI57)</f>
        <v/>
      </c>
      <c r="T57" s="272" t="str">
        <f>IF('ชื่อ-คะแนน'!C56="","",IF(S57=0,"",เวลา!EN57))</f>
        <v/>
      </c>
      <c r="U57" s="1113" t="str">
        <f>'ชื่อ-คะแนน'!BG56</f>
        <v/>
      </c>
      <c r="V57" s="1119" t="str">
        <f>'ชื่อ-คะแนน'!BR56</f>
        <v/>
      </c>
      <c r="W57" s="274" t="str">
        <f>IF('ชื่อ-คะแนน'!C56="","",'ชื่อ-คะแนน'!BS56)</f>
        <v/>
      </c>
    </row>
    <row r="58" spans="1:23" s="275" customFormat="1" ht="18" hidden="1" customHeight="1" thickBot="1" x14ac:dyDescent="0.55000000000000004">
      <c r="A58" s="239"/>
      <c r="B58" s="276" t="str">
        <f>'ชื่อ-คะแนน'!A57</f>
        <v/>
      </c>
      <c r="C58" s="277">
        <f>'ชื่อ-คะแนน'!B57</f>
        <v>0</v>
      </c>
      <c r="D58" s="1315">
        <f>'ชื่อ-คะแนน'!C57</f>
        <v>0</v>
      </c>
      <c r="E58" s="279" t="str">
        <f>IF('ชื่อ-คะแนน'!D57="ร","เรียน",IF('ชื่อ-คะแนน'!D57="มส","เรียน",'ชื่อ-คะแนน'!D57))</f>
        <v/>
      </c>
      <c r="F58" s="265" t="str">
        <f>IF('ชื่อ-คะแนน'!C57="","",IF('ชื่อ-คะแนน'!O57&lt;0,"",('ชื่อ-คะแนน'!O57)))</f>
        <v/>
      </c>
      <c r="G58" s="265" t="str">
        <f>IF('ชื่อ-คะแนน'!C57="","",IF('ชื่อ-คะแนน'!AE57&lt;0,"",('ชื่อ-คะแนน'!AE57)))</f>
        <v/>
      </c>
      <c r="H58" s="265" t="str">
        <f t="shared" si="4"/>
        <v/>
      </c>
      <c r="I58" s="1047" t="str">
        <f t="shared" si="2"/>
        <v/>
      </c>
      <c r="J58" s="1048" t="str">
        <f>IF('ชื่อ-คะแนน'!C57="","",'ชื่อ-คะแนน'!U57)</f>
        <v/>
      </c>
      <c r="K58" s="1047" t="str">
        <f t="shared" si="3"/>
        <v/>
      </c>
      <c r="L58" s="1049" t="str">
        <f>IF('ชื่อ-คะแนน'!C57="","",'ชื่อ-คะแนน'!AP57)</f>
        <v/>
      </c>
      <c r="M58" s="1047" t="str">
        <f>IF('ชื่อ-คะแนน'!C57="","",'ชื่อ-คะแนน'!AT57)</f>
        <v/>
      </c>
      <c r="N58" s="283" t="str">
        <f>IF('ชื่อ-คะแนน'!C57="","",'ชื่อ-คะแนน'!AW57)</f>
        <v/>
      </c>
      <c r="O58" s="284" t="str">
        <f>IF('ชื่อ-คะแนน'!C57="","",'ชื่อ-คะแนน'!AY57)</f>
        <v/>
      </c>
      <c r="P58" s="285" t="str">
        <f>IF('ชื่อ-คะแนน'!C57="","",KPA!R59)</f>
        <v/>
      </c>
      <c r="Q58" s="285" t="str">
        <f>IF('ชื่อ-คะแนน'!C57="","",KPA!S59)</f>
        <v/>
      </c>
      <c r="R58" s="285" t="str">
        <f>IF('ชื่อ-คะแนน'!C57="","",KPA!T59)</f>
        <v/>
      </c>
      <c r="S58" s="286" t="str">
        <f>IF('ชื่อ-คะแนน'!C57="","",เวลา!EI58)</f>
        <v/>
      </c>
      <c r="T58" s="287" t="str">
        <f>IF('ชื่อ-คะแนน'!C57="","",IF(S58=0,"",เวลา!EN58))</f>
        <v/>
      </c>
      <c r="U58" s="1115" t="str">
        <f>'ชื่อ-คะแนน'!BG57</f>
        <v/>
      </c>
      <c r="V58" s="1120" t="str">
        <f>'ชื่อ-คะแนน'!BR57</f>
        <v/>
      </c>
      <c r="W58" s="289" t="str">
        <f>IF('ชื่อ-คะแนน'!C57="","",'ชื่อ-คะแนน'!BS57)</f>
        <v/>
      </c>
    </row>
    <row r="59" spans="1:23" s="275" customFormat="1" ht="18" hidden="1" customHeight="1" thickBot="1" x14ac:dyDescent="0.55000000000000004">
      <c r="A59" s="239"/>
      <c r="B59" s="276" t="str">
        <f>'ชื่อ-คะแนน'!A58</f>
        <v/>
      </c>
      <c r="C59" s="277">
        <f>'ชื่อ-คะแนน'!B58</f>
        <v>0</v>
      </c>
      <c r="D59" s="1315">
        <f>'ชื่อ-คะแนน'!C58</f>
        <v>0</v>
      </c>
      <c r="E59" s="279" t="str">
        <f>IF('ชื่อ-คะแนน'!D58="ร","เรียน",IF('ชื่อ-คะแนน'!D58="มส","เรียน",'ชื่อ-คะแนน'!D58))</f>
        <v/>
      </c>
      <c r="F59" s="265" t="str">
        <f>IF('ชื่อ-คะแนน'!C58="","",IF('ชื่อ-คะแนน'!O58&lt;0,"",('ชื่อ-คะแนน'!O58)))</f>
        <v/>
      </c>
      <c r="G59" s="265" t="str">
        <f>IF('ชื่อ-คะแนน'!C58="","",IF('ชื่อ-คะแนน'!AE58&lt;0,"",('ชื่อ-คะแนน'!AE58)))</f>
        <v/>
      </c>
      <c r="H59" s="265" t="str">
        <f t="shared" si="4"/>
        <v/>
      </c>
      <c r="I59" s="1047" t="str">
        <f t="shared" si="2"/>
        <v/>
      </c>
      <c r="J59" s="1048" t="str">
        <f>IF('ชื่อ-คะแนน'!C58="","",'ชื่อ-คะแนน'!U58)</f>
        <v/>
      </c>
      <c r="K59" s="1047" t="str">
        <f t="shared" si="3"/>
        <v/>
      </c>
      <c r="L59" s="1049" t="str">
        <f>IF('ชื่อ-คะแนน'!C58="","",'ชื่อ-คะแนน'!AP58)</f>
        <v/>
      </c>
      <c r="M59" s="1047" t="str">
        <f>IF('ชื่อ-คะแนน'!C58="","",'ชื่อ-คะแนน'!AT58)</f>
        <v/>
      </c>
      <c r="N59" s="283" t="str">
        <f>IF('ชื่อ-คะแนน'!C58="","",'ชื่อ-คะแนน'!AW58)</f>
        <v/>
      </c>
      <c r="O59" s="284" t="str">
        <f>IF('ชื่อ-คะแนน'!C58="","",'ชื่อ-คะแนน'!AY58)</f>
        <v/>
      </c>
      <c r="P59" s="285" t="str">
        <f>IF('ชื่อ-คะแนน'!C58="","",KPA!R60)</f>
        <v/>
      </c>
      <c r="Q59" s="285" t="str">
        <f>IF('ชื่อ-คะแนน'!C58="","",KPA!S60)</f>
        <v/>
      </c>
      <c r="R59" s="285" t="str">
        <f>IF('ชื่อ-คะแนน'!C58="","",KPA!T60)</f>
        <v/>
      </c>
      <c r="S59" s="286" t="str">
        <f>IF('ชื่อ-คะแนน'!C58="","",เวลา!EI59)</f>
        <v/>
      </c>
      <c r="T59" s="287" t="str">
        <f>IF('ชื่อ-คะแนน'!C58="","",IF(S59=0,"",เวลา!EN59))</f>
        <v/>
      </c>
      <c r="U59" s="1115" t="str">
        <f>'ชื่อ-คะแนน'!BG58</f>
        <v/>
      </c>
      <c r="V59" s="1120" t="str">
        <f>'ชื่อ-คะแนน'!BR58</f>
        <v/>
      </c>
      <c r="W59" s="289" t="str">
        <f>IF('ชื่อ-คะแนน'!C58="","",'ชื่อ-คะแนน'!BS58)</f>
        <v/>
      </c>
    </row>
    <row r="60" spans="1:23" s="275" customFormat="1" ht="18" hidden="1" customHeight="1" thickBot="1" x14ac:dyDescent="0.55000000000000004">
      <c r="A60" s="239"/>
      <c r="B60" s="276" t="str">
        <f>'ชื่อ-คะแนน'!A59</f>
        <v/>
      </c>
      <c r="C60" s="277">
        <f>'ชื่อ-คะแนน'!B59</f>
        <v>0</v>
      </c>
      <c r="D60" s="1315">
        <f>'ชื่อ-คะแนน'!C59</f>
        <v>0</v>
      </c>
      <c r="E60" s="279" t="str">
        <f>IF('ชื่อ-คะแนน'!D59="ร","เรียน",IF('ชื่อ-คะแนน'!D59="มส","เรียน",'ชื่อ-คะแนน'!D59))</f>
        <v/>
      </c>
      <c r="F60" s="265" t="str">
        <f>IF('ชื่อ-คะแนน'!C59="","",IF('ชื่อ-คะแนน'!O59&lt;0,"",('ชื่อ-คะแนน'!O59)))</f>
        <v/>
      </c>
      <c r="G60" s="265" t="str">
        <f>IF('ชื่อ-คะแนน'!C59="","",IF('ชื่อ-คะแนน'!AE59&lt;0,"",('ชื่อ-คะแนน'!AE59)))</f>
        <v/>
      </c>
      <c r="H60" s="265" t="str">
        <f t="shared" si="4"/>
        <v/>
      </c>
      <c r="I60" s="1047" t="str">
        <f t="shared" si="2"/>
        <v/>
      </c>
      <c r="J60" s="1048" t="str">
        <f>IF('ชื่อ-คะแนน'!C59="","",'ชื่อ-คะแนน'!U59)</f>
        <v/>
      </c>
      <c r="K60" s="1047" t="str">
        <f t="shared" si="3"/>
        <v/>
      </c>
      <c r="L60" s="1049" t="str">
        <f>IF('ชื่อ-คะแนน'!C59="","",'ชื่อ-คะแนน'!AP59)</f>
        <v/>
      </c>
      <c r="M60" s="1047" t="str">
        <f>IF('ชื่อ-คะแนน'!C59="","",'ชื่อ-คะแนน'!AT59)</f>
        <v/>
      </c>
      <c r="N60" s="283" t="str">
        <f>IF('ชื่อ-คะแนน'!C59="","",'ชื่อ-คะแนน'!AW59)</f>
        <v/>
      </c>
      <c r="O60" s="284" t="str">
        <f>IF('ชื่อ-คะแนน'!C59="","",'ชื่อ-คะแนน'!AY59)</f>
        <v/>
      </c>
      <c r="P60" s="285" t="str">
        <f>IF('ชื่อ-คะแนน'!C59="","",KPA!R61)</f>
        <v/>
      </c>
      <c r="Q60" s="285" t="str">
        <f>IF('ชื่อ-คะแนน'!C59="","",KPA!S61)</f>
        <v/>
      </c>
      <c r="R60" s="285" t="str">
        <f>IF('ชื่อ-คะแนน'!C59="","",KPA!T61)</f>
        <v/>
      </c>
      <c r="S60" s="286" t="str">
        <f>IF('ชื่อ-คะแนน'!C59="","",เวลา!EI60)</f>
        <v/>
      </c>
      <c r="T60" s="287" t="str">
        <f>IF('ชื่อ-คะแนน'!C59="","",IF(S60=0,"",เวลา!EN60))</f>
        <v/>
      </c>
      <c r="U60" s="1115" t="str">
        <f>'ชื่อ-คะแนน'!BG59</f>
        <v/>
      </c>
      <c r="V60" s="1120" t="str">
        <f>'ชื่อ-คะแนน'!BR59</f>
        <v/>
      </c>
      <c r="W60" s="289" t="str">
        <f>IF('ชื่อ-คะแนน'!C59="","",'ชื่อ-คะแนน'!BS59)</f>
        <v/>
      </c>
    </row>
    <row r="61" spans="1:23" s="275" customFormat="1" ht="18" hidden="1" customHeight="1" thickBot="1" x14ac:dyDescent="0.55000000000000004">
      <c r="A61" s="239"/>
      <c r="B61" s="303" t="str">
        <f>'ชื่อ-คะแนน'!A60</f>
        <v/>
      </c>
      <c r="C61" s="304">
        <f>'ชื่อ-คะแนน'!B60</f>
        <v>0</v>
      </c>
      <c r="D61" s="1316">
        <f>'ชื่อ-คะแนน'!C60</f>
        <v>0</v>
      </c>
      <c r="E61" s="290" t="str">
        <f>IF('ชื่อ-คะแนน'!D60="ร","เรียน",IF('ชื่อ-คะแนน'!D60="มส","เรียน",'ชื่อ-คะแนน'!D60))</f>
        <v/>
      </c>
      <c r="F61" s="923" t="str">
        <f>IF('ชื่อ-คะแนน'!C60="","",IF('ชื่อ-คะแนน'!O60&lt;0,"",('ชื่อ-คะแนน'!O60)))</f>
        <v/>
      </c>
      <c r="G61" s="923" t="str">
        <f>IF('ชื่อ-คะแนน'!C60="","",IF('ชื่อ-คะแนน'!AE60&lt;0,"",('ชื่อ-คะแนน'!AE60)))</f>
        <v/>
      </c>
      <c r="H61" s="923" t="str">
        <f t="shared" si="4"/>
        <v/>
      </c>
      <c r="I61" s="1050" t="str">
        <f t="shared" si="2"/>
        <v/>
      </c>
      <c r="J61" s="1051" t="str">
        <f>IF('ชื่อ-คะแนน'!C60="","",'ชื่อ-คะแนน'!U60)</f>
        <v/>
      </c>
      <c r="K61" s="1050" t="str">
        <f t="shared" si="3"/>
        <v/>
      </c>
      <c r="L61" s="1052" t="str">
        <f>IF('ชื่อ-คะแนน'!C60="","",'ชื่อ-คะแนน'!AP60)</f>
        <v/>
      </c>
      <c r="M61" s="1050" t="str">
        <f>IF('ชื่อ-คะแนน'!C60="","",'ชื่อ-คะแนน'!AT60)</f>
        <v/>
      </c>
      <c r="N61" s="294" t="str">
        <f>IF('ชื่อ-คะแนน'!C60="","",'ชื่อ-คะแนน'!AW60)</f>
        <v/>
      </c>
      <c r="O61" s="295" t="str">
        <f>IF('ชื่อ-คะแนน'!C60="","",'ชื่อ-คะแนน'!AY60)</f>
        <v/>
      </c>
      <c r="P61" s="296" t="str">
        <f>IF('ชื่อ-คะแนน'!C60="","",KPA!R62)</f>
        <v/>
      </c>
      <c r="Q61" s="296" t="str">
        <f>IF('ชื่อ-คะแนน'!C60="","",KPA!S62)</f>
        <v/>
      </c>
      <c r="R61" s="296" t="str">
        <f>IF('ชื่อ-คะแนน'!C60="","",KPA!T62)</f>
        <v/>
      </c>
      <c r="S61" s="306" t="str">
        <f>IF('ชื่อ-คะแนน'!C60="","",เวลา!EI61)</f>
        <v/>
      </c>
      <c r="T61" s="297" t="str">
        <f>IF('ชื่อ-คะแนน'!C60="","",IF(S61=0,"",เวลา!EN61))</f>
        <v/>
      </c>
      <c r="U61" s="1117" t="str">
        <f>'ชื่อ-คะแนน'!BG60</f>
        <v/>
      </c>
      <c r="V61" s="1121" t="str">
        <f>'ชื่อ-คะแนน'!BR60</f>
        <v/>
      </c>
      <c r="W61" s="299" t="str">
        <f>IF('ชื่อ-คะแนน'!C60="","",'ชื่อ-คะแนน'!BS60)</f>
        <v/>
      </c>
    </row>
    <row r="62" spans="1:23" s="275" customFormat="1" ht="18" hidden="1" customHeight="1" thickBot="1" x14ac:dyDescent="0.55000000000000004">
      <c r="A62" s="239"/>
      <c r="B62" s="262" t="str">
        <f>'ชื่อ-คะแนน'!A61</f>
        <v/>
      </c>
      <c r="C62" s="263">
        <f>'ชื่อ-คะแนน'!B61</f>
        <v>0</v>
      </c>
      <c r="D62" s="264" t="e">
        <f>'ชื่อ-คะแนน'!#REF!&amp;" "&amp;'ชื่อ-คะแนน'!C61</f>
        <v>#REF!</v>
      </c>
      <c r="E62" s="265" t="str">
        <f>IF('ชื่อ-คะแนน'!D61="ร","เรียน",IF('ชื่อ-คะแนน'!D61="มส","เรียน",'ชื่อ-คะแนน'!D61))</f>
        <v/>
      </c>
      <c r="F62" s="265" t="str">
        <f>IF('ชื่อ-คะแนน'!C61="","",IF('ชื่อ-คะแนน'!O61&lt;0,"",('ชื่อ-คะแนน'!O61)))</f>
        <v/>
      </c>
      <c r="G62" s="265" t="str">
        <f>IF('ชื่อ-คะแนน'!C61="","",IF('ชื่อ-คะแนน'!AE61&lt;0,"",('ชื่อ-คะแนน'!AE61)))</f>
        <v/>
      </c>
      <c r="H62" s="265" t="str">
        <f t="shared" si="4"/>
        <v/>
      </c>
      <c r="I62" s="266" t="str">
        <f t="shared" si="2"/>
        <v/>
      </c>
      <c r="J62" s="265" t="str">
        <f>IF('ชื่อ-คะแนน'!C61="","",'ชื่อ-คะแนน'!U61)</f>
        <v/>
      </c>
      <c r="K62" s="266" t="str">
        <f t="shared" si="3"/>
        <v/>
      </c>
      <c r="L62" s="267" t="str">
        <f>IF('ชื่อ-คะแนน'!C61="","",'ชื่อ-คะแนน'!AP61)</f>
        <v/>
      </c>
      <c r="M62" s="266" t="str">
        <f>IF('ชื่อ-คะแนน'!C61="","",'ชื่อ-คะแนน'!AT61)</f>
        <v/>
      </c>
      <c r="N62" s="268" t="str">
        <f>IF('ชื่อ-คะแนน'!C61="","",'ชื่อ-คะแนน'!AW61)</f>
        <v/>
      </c>
      <c r="O62" s="269" t="str">
        <f>IF('ชื่อ-คะแนน'!C61="","",'ชื่อ-คะแนน'!AY61)</f>
        <v/>
      </c>
      <c r="P62" s="270" t="str">
        <f>IF('ชื่อ-คะแนน'!C61="","",KPA!R63)</f>
        <v/>
      </c>
      <c r="Q62" s="270" t="str">
        <f>IF('ชื่อ-คะแนน'!C61="","",KPA!S63)</f>
        <v/>
      </c>
      <c r="R62" s="270" t="str">
        <f>IF('ชื่อ-คะแนน'!C61="","",KPA!T63)</f>
        <v/>
      </c>
      <c r="S62" s="271" t="str">
        <f>IF('ชื่อ-คะแนน'!C61="","",เวลา!EI62)</f>
        <v/>
      </c>
      <c r="T62" s="272" t="str">
        <f>IF('ชื่อ-คะแนน'!C61="","",IF(S62=0,"",เวลา!EN62))</f>
        <v/>
      </c>
      <c r="U62" s="1113" t="str">
        <f>'ชื่อ-คะแนน'!BG61</f>
        <v/>
      </c>
      <c r="V62" s="1119" t="str">
        <f>'ชื่อ-คะแนน'!BR61</f>
        <v/>
      </c>
      <c r="W62" s="274" t="str">
        <f>IF('ชื่อ-คะแนน'!C61="","",'ชื่อ-คะแนน'!BS61)</f>
        <v/>
      </c>
    </row>
    <row r="63" spans="1:23" s="275" customFormat="1" ht="18" hidden="1" customHeight="1" thickBot="1" x14ac:dyDescent="0.55000000000000004">
      <c r="A63" s="239"/>
      <c r="B63" s="276" t="str">
        <f>'ชื่อ-คะแนน'!A62</f>
        <v/>
      </c>
      <c r="C63" s="277">
        <f>'ชื่อ-คะแนน'!B62</f>
        <v>0</v>
      </c>
      <c r="D63" s="278" t="e">
        <f>'ชื่อ-คะแนน'!#REF!&amp;" "&amp;'ชื่อ-คะแนน'!C62</f>
        <v>#REF!</v>
      </c>
      <c r="E63" s="279" t="str">
        <f>IF('ชื่อ-คะแนน'!D62="ร","เรียน",IF('ชื่อ-คะแนน'!D62="มส","เรียน",'ชื่อ-คะแนน'!D62))</f>
        <v/>
      </c>
      <c r="F63" s="265" t="str">
        <f>IF('ชื่อ-คะแนน'!C62="","",IF('ชื่อ-คะแนน'!O62&lt;0,"",('ชื่อ-คะแนน'!O62)))</f>
        <v/>
      </c>
      <c r="G63" s="265" t="str">
        <f>IF('ชื่อ-คะแนน'!C62="","",IF('ชื่อ-คะแนน'!AE62&lt;0,"",('ชื่อ-คะแนน'!AE62)))</f>
        <v/>
      </c>
      <c r="H63" s="265" t="str">
        <f t="shared" si="4"/>
        <v/>
      </c>
      <c r="I63" s="280" t="str">
        <f t="shared" si="2"/>
        <v/>
      </c>
      <c r="J63" s="281" t="str">
        <f>IF('ชื่อ-คะแนน'!C62="","",'ชื่อ-คะแนน'!U62)</f>
        <v/>
      </c>
      <c r="K63" s="280" t="str">
        <f t="shared" si="3"/>
        <v/>
      </c>
      <c r="L63" s="282" t="str">
        <f>IF('ชื่อ-คะแนน'!C62="","",'ชื่อ-คะแนน'!AP62)</f>
        <v/>
      </c>
      <c r="M63" s="280" t="str">
        <f>IF('ชื่อ-คะแนน'!C62="","",'ชื่อ-คะแนน'!AT62)</f>
        <v/>
      </c>
      <c r="N63" s="283" t="str">
        <f>IF('ชื่อ-คะแนน'!C62="","",'ชื่อ-คะแนน'!AW62)</f>
        <v/>
      </c>
      <c r="O63" s="284" t="str">
        <f>IF('ชื่อ-คะแนน'!C62="","",'ชื่อ-คะแนน'!AY62)</f>
        <v/>
      </c>
      <c r="P63" s="285" t="str">
        <f>IF('ชื่อ-คะแนน'!C62="","",KPA!R64)</f>
        <v/>
      </c>
      <c r="Q63" s="285" t="str">
        <f>IF('ชื่อ-คะแนน'!C62="","",KPA!S64)</f>
        <v/>
      </c>
      <c r="R63" s="285" t="str">
        <f>IF('ชื่อ-คะแนน'!C62="","",KPA!T64)</f>
        <v/>
      </c>
      <c r="S63" s="286" t="str">
        <f>IF('ชื่อ-คะแนน'!C62="","",เวลา!EI63)</f>
        <v/>
      </c>
      <c r="T63" s="287" t="str">
        <f>IF('ชื่อ-คะแนน'!C62="","",IF(S63=0,"",เวลา!EN63))</f>
        <v/>
      </c>
      <c r="U63" s="1115" t="str">
        <f>'ชื่อ-คะแนน'!BG62</f>
        <v/>
      </c>
      <c r="V63" s="1120" t="str">
        <f>'ชื่อ-คะแนน'!BR62</f>
        <v/>
      </c>
      <c r="W63" s="289" t="str">
        <f>IF('ชื่อ-คะแนน'!C62="","",'ชื่อ-คะแนน'!BS62)</f>
        <v/>
      </c>
    </row>
    <row r="64" spans="1:23" s="275" customFormat="1" ht="18" hidden="1" customHeight="1" thickBot="1" x14ac:dyDescent="0.55000000000000004">
      <c r="A64" s="239"/>
      <c r="B64" s="276" t="str">
        <f>'ชื่อ-คะแนน'!A63</f>
        <v/>
      </c>
      <c r="C64" s="277">
        <f>'ชื่อ-คะแนน'!B63</f>
        <v>0</v>
      </c>
      <c r="D64" s="278" t="e">
        <f>'ชื่อ-คะแนน'!#REF!&amp;" "&amp;'ชื่อ-คะแนน'!C63</f>
        <v>#REF!</v>
      </c>
      <c r="E64" s="279" t="str">
        <f>IF('ชื่อ-คะแนน'!D63="ร","เรียน",IF('ชื่อ-คะแนน'!D63="มส","เรียน",'ชื่อ-คะแนน'!D63))</f>
        <v/>
      </c>
      <c r="F64" s="265" t="str">
        <f>IF('ชื่อ-คะแนน'!C63="","",IF('ชื่อ-คะแนน'!O63&lt;0,"",('ชื่อ-คะแนน'!O63)))</f>
        <v/>
      </c>
      <c r="G64" s="265" t="str">
        <f>IF('ชื่อ-คะแนน'!C63="","",IF('ชื่อ-คะแนน'!AE63&lt;0,"",('ชื่อ-คะแนน'!AE63)))</f>
        <v/>
      </c>
      <c r="H64" s="265" t="str">
        <f t="shared" si="4"/>
        <v/>
      </c>
      <c r="I64" s="280" t="str">
        <f t="shared" si="2"/>
        <v/>
      </c>
      <c r="J64" s="281" t="str">
        <f>IF('ชื่อ-คะแนน'!C63="","",'ชื่อ-คะแนน'!U63)</f>
        <v/>
      </c>
      <c r="K64" s="280" t="str">
        <f t="shared" si="3"/>
        <v/>
      </c>
      <c r="L64" s="282" t="str">
        <f>IF('ชื่อ-คะแนน'!C63="","",'ชื่อ-คะแนน'!AP63)</f>
        <v/>
      </c>
      <c r="M64" s="280" t="str">
        <f>IF('ชื่อ-คะแนน'!C63="","",'ชื่อ-คะแนน'!AT63)</f>
        <v/>
      </c>
      <c r="N64" s="283" t="str">
        <f>IF('ชื่อ-คะแนน'!C63="","",'ชื่อ-คะแนน'!AW63)</f>
        <v/>
      </c>
      <c r="O64" s="284" t="str">
        <f>IF('ชื่อ-คะแนน'!C63="","",'ชื่อ-คะแนน'!AY63)</f>
        <v/>
      </c>
      <c r="P64" s="285" t="str">
        <f>IF('ชื่อ-คะแนน'!C63="","",KPA!R65)</f>
        <v/>
      </c>
      <c r="Q64" s="285" t="str">
        <f>IF('ชื่อ-คะแนน'!C63="","",KPA!S65)</f>
        <v/>
      </c>
      <c r="R64" s="285" t="str">
        <f>IF('ชื่อ-คะแนน'!C63="","",KPA!T65)</f>
        <v/>
      </c>
      <c r="S64" s="286" t="str">
        <f>IF('ชื่อ-คะแนน'!C63="","",เวลา!EI64)</f>
        <v/>
      </c>
      <c r="T64" s="287" t="str">
        <f>IF('ชื่อ-คะแนน'!C63="","",IF(S64=0,"",เวลา!EN64))</f>
        <v/>
      </c>
      <c r="U64" s="1115" t="str">
        <f>'ชื่อ-คะแนน'!BG63</f>
        <v/>
      </c>
      <c r="V64" s="1120" t="str">
        <f>'ชื่อ-คะแนน'!BR63</f>
        <v/>
      </c>
      <c r="W64" s="289" t="str">
        <f>IF('ชื่อ-คะแนน'!C63="","",'ชื่อ-คะแนน'!BS63)</f>
        <v/>
      </c>
    </row>
    <row r="65" spans="1:23" s="275" customFormat="1" ht="18" hidden="1" customHeight="1" thickBot="1" x14ac:dyDescent="0.55000000000000004">
      <c r="A65" s="239"/>
      <c r="B65" s="276" t="str">
        <f>'ชื่อ-คะแนน'!A64</f>
        <v/>
      </c>
      <c r="C65" s="277">
        <f>'ชื่อ-คะแนน'!B64</f>
        <v>0</v>
      </c>
      <c r="D65" s="278" t="e">
        <f>'ชื่อ-คะแนน'!#REF!&amp;" "&amp;'ชื่อ-คะแนน'!C64</f>
        <v>#REF!</v>
      </c>
      <c r="E65" s="279" t="str">
        <f>IF('ชื่อ-คะแนน'!D64="ร","เรียน",IF('ชื่อ-คะแนน'!D64="มส","เรียน",'ชื่อ-คะแนน'!D64))</f>
        <v/>
      </c>
      <c r="F65" s="265" t="str">
        <f>IF('ชื่อ-คะแนน'!C64="","",IF('ชื่อ-คะแนน'!O64&lt;0,"",('ชื่อ-คะแนน'!O64)))</f>
        <v/>
      </c>
      <c r="G65" s="265" t="str">
        <f>IF('ชื่อ-คะแนน'!C64="","",IF('ชื่อ-คะแนน'!AE64&lt;0,"",('ชื่อ-คะแนน'!AE64)))</f>
        <v/>
      </c>
      <c r="H65" s="265" t="str">
        <f t="shared" si="4"/>
        <v/>
      </c>
      <c r="I65" s="280" t="str">
        <f t="shared" si="2"/>
        <v/>
      </c>
      <c r="J65" s="281" t="str">
        <f>IF('ชื่อ-คะแนน'!C64="","",'ชื่อ-คะแนน'!U64)</f>
        <v/>
      </c>
      <c r="K65" s="280" t="str">
        <f t="shared" si="3"/>
        <v/>
      </c>
      <c r="L65" s="282" t="str">
        <f>IF('ชื่อ-คะแนน'!C64="","",'ชื่อ-คะแนน'!AP64)</f>
        <v/>
      </c>
      <c r="M65" s="280" t="str">
        <f>IF('ชื่อ-คะแนน'!C64="","",'ชื่อ-คะแนน'!AT64)</f>
        <v/>
      </c>
      <c r="N65" s="283" t="str">
        <f>IF('ชื่อ-คะแนน'!C64="","",'ชื่อ-คะแนน'!AW64)</f>
        <v/>
      </c>
      <c r="O65" s="284" t="str">
        <f>IF('ชื่อ-คะแนน'!C64="","",'ชื่อ-คะแนน'!AY64)</f>
        <v/>
      </c>
      <c r="P65" s="285" t="str">
        <f>IF('ชื่อ-คะแนน'!C64="","",KPA!R66)</f>
        <v/>
      </c>
      <c r="Q65" s="285" t="str">
        <f>IF('ชื่อ-คะแนน'!C64="","",KPA!S66)</f>
        <v/>
      </c>
      <c r="R65" s="285" t="str">
        <f>IF('ชื่อ-คะแนน'!C64="","",KPA!T66)</f>
        <v/>
      </c>
      <c r="S65" s="286" t="str">
        <f>IF('ชื่อ-คะแนน'!C64="","",เวลา!EI65)</f>
        <v/>
      </c>
      <c r="T65" s="287" t="str">
        <f>IF('ชื่อ-คะแนน'!C64="","",IF(S65=0,"",เวลา!EN65))</f>
        <v/>
      </c>
      <c r="U65" s="1115" t="str">
        <f>'ชื่อ-คะแนน'!BG64</f>
        <v/>
      </c>
      <c r="V65" s="1120" t="str">
        <f>'ชื่อ-คะแนน'!BR64</f>
        <v/>
      </c>
      <c r="W65" s="289" t="str">
        <f>IF('ชื่อ-คะแนน'!C64="","",'ชื่อ-คะแนน'!BS64)</f>
        <v/>
      </c>
    </row>
    <row r="66" spans="1:23" s="275" customFormat="1" ht="18" hidden="1" customHeight="1" thickBot="1" x14ac:dyDescent="0.55000000000000004">
      <c r="A66" s="239"/>
      <c r="B66" s="303" t="str">
        <f>'ชื่อ-คะแนน'!A65</f>
        <v/>
      </c>
      <c r="C66" s="304">
        <f>'ชื่อ-คะแนน'!B65</f>
        <v>0</v>
      </c>
      <c r="D66" s="305" t="e">
        <f>'ชื่อ-คะแนน'!#REF!&amp;" "&amp;'ชื่อ-คะแนน'!C65</f>
        <v>#REF!</v>
      </c>
      <c r="E66" s="290" t="str">
        <f>IF('ชื่อ-คะแนน'!D65="ร","เรียน",IF('ชื่อ-คะแนน'!D65="มส","เรียน",'ชื่อ-คะแนน'!D65))</f>
        <v/>
      </c>
      <c r="F66" s="265" t="str">
        <f>IF('ชื่อ-คะแนน'!C65="","",IF('ชื่อ-คะแนน'!O65&lt;0,"",('ชื่อ-คะแนน'!O65)))</f>
        <v/>
      </c>
      <c r="G66" s="265" t="str">
        <f>IF('ชื่อ-คะแนน'!C65="","",IF('ชื่อ-คะแนน'!AE65&lt;0,"",('ชื่อ-คะแนน'!AE65)))</f>
        <v/>
      </c>
      <c r="H66" s="265" t="str">
        <f t="shared" si="4"/>
        <v/>
      </c>
      <c r="I66" s="291" t="str">
        <f t="shared" si="2"/>
        <v/>
      </c>
      <c r="J66" s="292" t="str">
        <f>IF('ชื่อ-คะแนน'!C65="","",'ชื่อ-คะแนน'!U65)</f>
        <v/>
      </c>
      <c r="K66" s="291" t="str">
        <f t="shared" si="3"/>
        <v/>
      </c>
      <c r="L66" s="293" t="str">
        <f>IF('ชื่อ-คะแนน'!C65="","",'ชื่อ-คะแนน'!AP65)</f>
        <v/>
      </c>
      <c r="M66" s="291" t="str">
        <f>IF('ชื่อ-คะแนน'!C65="","",'ชื่อ-คะแนน'!AT65)</f>
        <v/>
      </c>
      <c r="N66" s="294" t="str">
        <f>IF('ชื่อ-คะแนน'!C65="","",'ชื่อ-คะแนน'!AW65)</f>
        <v/>
      </c>
      <c r="O66" s="295" t="str">
        <f>IF('ชื่อ-คะแนน'!C65="","",'ชื่อ-คะแนน'!AY65)</f>
        <v/>
      </c>
      <c r="P66" s="296" t="str">
        <f>IF('ชื่อ-คะแนน'!C65="","",KPA!R67)</f>
        <v/>
      </c>
      <c r="Q66" s="296" t="str">
        <f>IF('ชื่อ-คะแนน'!C65="","",KPA!S67)</f>
        <v/>
      </c>
      <c r="R66" s="296" t="str">
        <f>IF('ชื่อ-คะแนน'!C65="","",KPA!T67)</f>
        <v/>
      </c>
      <c r="S66" s="306" t="str">
        <f>IF('ชื่อ-คะแนน'!C65="","",เวลา!EI66)</f>
        <v/>
      </c>
      <c r="T66" s="297" t="str">
        <f>IF('ชื่อ-คะแนน'!C65="","",IF(S66=0,"",เวลา!EN66))</f>
        <v/>
      </c>
      <c r="U66" s="1117" t="str">
        <f>'ชื่อ-คะแนน'!BG65</f>
        <v/>
      </c>
      <c r="V66" s="1121" t="str">
        <f>'ชื่อ-คะแนน'!BR65</f>
        <v/>
      </c>
      <c r="W66" s="299" t="str">
        <f>IF('ชื่อ-คะแนน'!C65="","",'ชื่อ-คะแนน'!BS65)</f>
        <v/>
      </c>
    </row>
  </sheetData>
  <sheetProtection algorithmName="SHA-512" hashValue="2hLAiNuv4IJpdqzWs3M9O1q98W0iTVEf7p0zI7KHyEAB15sX4DeB9z24JY5RSPqqI9/oD9xSunXKJELCBfleiQ==" saltValue="bsNqpHgxYWKWKLDpRihTLA==" spinCount="100000" sheet="1" objects="1" scenarios="1" formatCells="0"/>
  <mergeCells count="17">
    <mergeCell ref="J4:J5"/>
    <mergeCell ref="L4:L5"/>
    <mergeCell ref="K4:K5"/>
    <mergeCell ref="A1:W1"/>
    <mergeCell ref="W4:W6"/>
    <mergeCell ref="M4:M5"/>
    <mergeCell ref="C4:C6"/>
    <mergeCell ref="D4:D6"/>
    <mergeCell ref="T4:T6"/>
    <mergeCell ref="B4:B6"/>
    <mergeCell ref="A3:E3"/>
    <mergeCell ref="N4:N6"/>
    <mergeCell ref="O4:O6"/>
    <mergeCell ref="E4:E6"/>
    <mergeCell ref="P4:R4"/>
    <mergeCell ref="I3:W3"/>
    <mergeCell ref="I4:I5"/>
  </mergeCells>
  <phoneticPr fontId="6" type="noConversion"/>
  <conditionalFormatting sqref="P7:R66">
    <cfRule type="cellIs" dxfId="81" priority="4" stopIfTrue="1" operator="equal">
      <formula>"0"</formula>
    </cfRule>
    <cfRule type="cellIs" dxfId="80" priority="5" stopIfTrue="1" operator="equal">
      <formula>"ร"</formula>
    </cfRule>
    <cfRule type="cellIs" dxfId="79" priority="6" stopIfTrue="1" operator="equal">
      <formula>"มส"</formula>
    </cfRule>
  </conditionalFormatting>
  <conditionalFormatting sqref="E7:H66">
    <cfRule type="cellIs" dxfId="78" priority="7" stopIfTrue="1" operator="equal">
      <formula>"ออก"</formula>
    </cfRule>
    <cfRule type="cellIs" dxfId="77" priority="8" stopIfTrue="1" operator="equal">
      <formula>"ย้าย"</formula>
    </cfRule>
    <cfRule type="cellIs" dxfId="76" priority="9" stopIfTrue="1" operator="equal">
      <formula>"มส"</formula>
    </cfRule>
  </conditionalFormatting>
  <conditionalFormatting sqref="U7:V66">
    <cfRule type="cellIs" dxfId="75" priority="10" stopIfTrue="1" operator="equal">
      <formula>"0"</formula>
    </cfRule>
    <cfRule type="cellIs" dxfId="74" priority="11" stopIfTrue="1" operator="equal">
      <formula>"1"</formula>
    </cfRule>
    <cfRule type="cellIs" dxfId="73" priority="12" stopIfTrue="1" operator="equal">
      <formula>"2"</formula>
    </cfRule>
  </conditionalFormatting>
  <conditionalFormatting sqref="I7:M66">
    <cfRule type="cellIs" dxfId="72" priority="13" stopIfTrue="1" operator="greaterThanOrEqual">
      <formula>I$6/1.5</formula>
    </cfRule>
    <cfRule type="cellIs" dxfId="71" priority="14" stopIfTrue="1" operator="greaterThanOrEqual">
      <formula>I$6/2</formula>
    </cfRule>
    <cfRule type="cellIs" dxfId="70" priority="15" stopIfTrue="1" operator="lessThan">
      <formula>I$6/2</formula>
    </cfRule>
  </conditionalFormatting>
  <conditionalFormatting sqref="N7:N66">
    <cfRule type="cellIs" dxfId="69" priority="16" stopIfTrue="1" operator="equal">
      <formula>"0"</formula>
    </cfRule>
    <cfRule type="cellIs" dxfId="68" priority="17" stopIfTrue="1" operator="equal">
      <formula>"ร"</formula>
    </cfRule>
    <cfRule type="cellIs" dxfId="67" priority="18" stopIfTrue="1" operator="equal">
      <formula>"มส"</formula>
    </cfRule>
  </conditionalFormatting>
  <conditionalFormatting sqref="O7:O66">
    <cfRule type="cellIs" dxfId="66" priority="19" stopIfTrue="1" operator="equal">
      <formula>1</formula>
    </cfRule>
    <cfRule type="cellIs" dxfId="65" priority="20" stopIfTrue="1" operator="equal">
      <formula>2</formula>
    </cfRule>
    <cfRule type="cellIs" dxfId="64" priority="21" stopIfTrue="1" operator="equal">
      <formula>3</formula>
    </cfRule>
  </conditionalFormatting>
  <printOptions horizontalCentered="1"/>
  <pageMargins left="0.35433070866141736" right="0.35433070866141736" top="0" bottom="0" header="0.51181102362204722" footer="0.51181102362204722"/>
  <pageSetup paperSize="9" scale="78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W66"/>
  <sheetViews>
    <sheetView showZeros="0" view="pageBreakPreview" zoomScaleNormal="100" zoomScaleSheetLayoutView="100" workbookViewId="0">
      <pane xSplit="8" ySplit="7" topLeftCell="I26" activePane="bottomRight" state="frozen"/>
      <selection pane="topRight" activeCell="I1" sqref="I1"/>
      <selection pane="bottomLeft" activeCell="A8" sqref="A8"/>
      <selection pane="bottomRight" sqref="A1:U1"/>
    </sheetView>
  </sheetViews>
  <sheetFormatPr defaultRowHeight="21" x14ac:dyDescent="0.3"/>
  <cols>
    <col min="1" max="1" width="2.28515625" style="307" customWidth="1"/>
    <col min="2" max="2" width="3.7109375" style="308" customWidth="1"/>
    <col min="3" max="3" width="8.85546875" style="309" customWidth="1"/>
    <col min="4" max="4" width="32" style="309" customWidth="1"/>
    <col min="5" max="5" width="4" style="310" customWidth="1"/>
    <col min="6" max="8" width="4" style="310" hidden="1" customWidth="1"/>
    <col min="9" max="15" width="4.28515625" style="309" customWidth="1"/>
    <col min="16" max="16" width="5.28515625" style="308" customWidth="1"/>
    <col min="17" max="17" width="5.7109375" style="308" customWidth="1"/>
    <col min="18" max="18" width="4.28515625" style="308" customWidth="1"/>
    <col min="19" max="20" width="4.85546875" style="308" customWidth="1"/>
    <col min="21" max="21" width="7.5703125" style="308" customWidth="1"/>
    <col min="22" max="22" width="2.42578125" style="69" customWidth="1"/>
    <col min="23" max="16384" width="9.140625" style="69"/>
  </cols>
  <sheetData>
    <row r="1" spans="1:23" ht="21" customHeight="1" x14ac:dyDescent="0.3">
      <c r="A1" s="1697" t="str">
        <f>"แบบแจ้งผลการเรียนกับข้อสอบกลาง"&amp;" "&amp;ปก!C7&amp;"  "&amp;ปก!A6</f>
        <v>แบบแจ้งผลการเรียนกับข้อสอบกลาง ภาคเรียนที่ 1  ปีการศึกษา 2566  โรงเรียนศักดิ์สุนันท์วิทยา ตำบลแม่พริก อำเภอแม่พริก จังหวัดลำปาง</v>
      </c>
      <c r="B1" s="1697"/>
      <c r="C1" s="1697"/>
      <c r="D1" s="1697"/>
      <c r="E1" s="1697"/>
      <c r="F1" s="1697"/>
      <c r="G1" s="1697"/>
      <c r="H1" s="1697"/>
      <c r="I1" s="1697"/>
      <c r="J1" s="1697"/>
      <c r="K1" s="1697"/>
      <c r="L1" s="1697"/>
      <c r="M1" s="1697"/>
      <c r="N1" s="1697"/>
      <c r="O1" s="1697"/>
      <c r="P1" s="1697"/>
      <c r="Q1" s="1697"/>
      <c r="R1" s="1697"/>
      <c r="S1" s="1697"/>
      <c r="T1" s="1697"/>
      <c r="U1" s="1697"/>
    </row>
    <row r="2" spans="1:23" s="244" customFormat="1" ht="21" customHeight="1" x14ac:dyDescent="0.35">
      <c r="A2" s="237"/>
      <c r="B2" s="237" t="str">
        <f>ปก!B10&amp;ปก!C10</f>
        <v>กลุ่มสาระเลือกจากรายการ</v>
      </c>
      <c r="C2" s="238"/>
      <c r="D2" s="239"/>
      <c r="E2" s="240"/>
      <c r="F2" s="240"/>
      <c r="G2" s="240"/>
      <c r="H2" s="240"/>
      <c r="I2" s="239"/>
      <c r="J2" s="239"/>
      <c r="K2" s="239"/>
      <c r="L2" s="239"/>
      <c r="M2" s="1738" t="s">
        <v>299</v>
      </c>
      <c r="N2" s="1738"/>
      <c r="O2" s="1738"/>
      <c r="P2" s="241"/>
      <c r="Q2" s="241"/>
      <c r="R2" s="241"/>
      <c r="S2" s="238"/>
      <c r="T2" s="238"/>
      <c r="U2" s="243" t="str">
        <f>" เช็คเวลาถึงสัปดาห์ที่  "&amp;เวลา!EP22&amp;"  "</f>
        <v xml:space="preserve"> เช็คเวลาถึงสัปดาห์ที่  0  </v>
      </c>
    </row>
    <row r="3" spans="1:23" s="244" customFormat="1" ht="21" customHeight="1" thickBot="1" x14ac:dyDescent="0.4">
      <c r="A3" s="1733" t="str">
        <f>"วิชา"&amp;" "&amp;ปก!H10&amp;" "&amp;ปก!E12&amp;" "&amp;ปก!F12</f>
        <v>วิชา x21242 xxxxxxxxxxxxx ครูผู้สอน นายxxxxxxxxxxxxxxx</v>
      </c>
      <c r="B3" s="1733"/>
      <c r="C3" s="1733"/>
      <c r="D3" s="1733"/>
      <c r="E3" s="1733"/>
      <c r="F3" s="1733"/>
      <c r="G3" s="1733"/>
      <c r="H3" s="1733"/>
      <c r="I3" s="1733"/>
      <c r="J3" s="1733"/>
      <c r="K3" s="1733"/>
      <c r="L3" s="1733"/>
      <c r="M3" s="1099" t="str">
        <f>'ชื่อ-คะแนน'!AT1</f>
        <v/>
      </c>
      <c r="N3" s="1099" t="str">
        <f>'ชื่อ-คะแนน'!AW1</f>
        <v/>
      </c>
      <c r="O3" s="1099">
        <f>'ชื่อ-คะแนน'!AY1</f>
        <v>0</v>
      </c>
      <c r="P3" s="1732" t="str">
        <f>ปก!B8&amp;ปก!D8&amp;" "&amp;ปก!C11&amp;" "&amp;ปก!D11&amp;""&amp;ปก!I11&amp;"  "</f>
        <v xml:space="preserve">ชั้นมัธยมศึกษาปีที่ 5/2 1.5 หน่วยกิต3 คาบ  </v>
      </c>
      <c r="Q3" s="1732"/>
      <c r="R3" s="1732"/>
      <c r="S3" s="1732"/>
      <c r="T3" s="1732"/>
      <c r="U3" s="1732"/>
    </row>
    <row r="4" spans="1:23" ht="19.5" customHeight="1" x14ac:dyDescent="0.3">
      <c r="A4" s="246"/>
      <c r="B4" s="1712" t="s">
        <v>28</v>
      </c>
      <c r="C4" s="1703" t="str">
        <f>'ชื่อ-คะแนน'!B2</f>
        <v>เลขประจำตัว</v>
      </c>
      <c r="D4" s="1706" t="str">
        <f>'ชื่อ-คะแนน'!C2</f>
        <v>ชื่อ - สกุล</v>
      </c>
      <c r="E4" s="1723" t="s">
        <v>137</v>
      </c>
      <c r="F4" s="1071"/>
      <c r="G4" s="1071"/>
      <c r="H4" s="1071"/>
      <c r="I4" s="1695" t="s">
        <v>209</v>
      </c>
      <c r="J4" s="1730" t="s">
        <v>184</v>
      </c>
      <c r="K4" s="1695" t="s">
        <v>210</v>
      </c>
      <c r="L4" s="1693" t="s">
        <v>114</v>
      </c>
      <c r="M4" s="1693" t="str">
        <f>'ชื่อ-คะแนน'!AM3</f>
        <v/>
      </c>
      <c r="N4" s="1693" t="str">
        <f>'ชื่อ-คะแนน'!AN3</f>
        <v/>
      </c>
      <c r="O4" s="1693" t="str">
        <f>'ชื่อ-คะแนน'!AO3</f>
        <v/>
      </c>
      <c r="P4" s="1701" t="s">
        <v>31</v>
      </c>
      <c r="Q4" s="1717" t="s">
        <v>32</v>
      </c>
      <c r="R4" s="1720" t="s">
        <v>41</v>
      </c>
      <c r="S4" s="248" t="s">
        <v>120</v>
      </c>
      <c r="T4" s="249" t="s">
        <v>120</v>
      </c>
      <c r="U4" s="1698" t="s">
        <v>30</v>
      </c>
      <c r="W4" s="933" t="s">
        <v>30</v>
      </c>
    </row>
    <row r="5" spans="1:23" ht="19.5" customHeight="1" thickBot="1" x14ac:dyDescent="0.35">
      <c r="A5" s="246"/>
      <c r="B5" s="1713"/>
      <c r="C5" s="1704"/>
      <c r="D5" s="1707"/>
      <c r="E5" s="1724"/>
      <c r="F5" s="1072"/>
      <c r="G5" s="1072"/>
      <c r="H5" s="1072"/>
      <c r="I5" s="1696"/>
      <c r="J5" s="1731"/>
      <c r="K5" s="1696"/>
      <c r="L5" s="1694"/>
      <c r="M5" s="1694"/>
      <c r="N5" s="1694"/>
      <c r="O5" s="1694"/>
      <c r="P5" s="1702"/>
      <c r="Q5" s="1718"/>
      <c r="R5" s="1721"/>
      <c r="S5" s="1736" t="s">
        <v>295</v>
      </c>
      <c r="T5" s="1734" t="s">
        <v>298</v>
      </c>
      <c r="U5" s="1699"/>
      <c r="W5" s="932" t="s">
        <v>271</v>
      </c>
    </row>
    <row r="6" spans="1:23" ht="19.5" customHeight="1" thickBot="1" x14ac:dyDescent="0.35">
      <c r="A6" s="255"/>
      <c r="B6" s="1714"/>
      <c r="C6" s="1705"/>
      <c r="D6" s="1708"/>
      <c r="E6" s="1725"/>
      <c r="F6" s="1073"/>
      <c r="G6" s="1073"/>
      <c r="H6" s="1073"/>
      <c r="I6" s="1110">
        <f>'ชื่อ-คะแนน'!O5</f>
        <v>0</v>
      </c>
      <c r="J6" s="1111">
        <f>'ชื่อ-คะแนน'!U5</f>
        <v>0</v>
      </c>
      <c r="K6" s="1110">
        <f>'ชื่อ-คะแนน'!AE5</f>
        <v>0</v>
      </c>
      <c r="L6" s="1112" t="str">
        <f>'ชื่อ-คะแนน'!AL5</f>
        <v/>
      </c>
      <c r="M6" s="1112" t="str">
        <f>'ชื่อ-คะแนน'!AM5</f>
        <v/>
      </c>
      <c r="N6" s="1112">
        <f>'ชื่อ-คะแนน'!AN5</f>
        <v>0</v>
      </c>
      <c r="O6" s="1112" t="str">
        <f>'ชื่อ-คะแนน'!AO5</f>
        <v/>
      </c>
      <c r="P6" s="1109">
        <f>'ชื่อ-คะแนน'!AT5</f>
        <v>0</v>
      </c>
      <c r="Q6" s="1719"/>
      <c r="R6" s="1722"/>
      <c r="S6" s="1737"/>
      <c r="T6" s="1735"/>
      <c r="U6" s="1700"/>
      <c r="W6" s="932" t="s">
        <v>272</v>
      </c>
    </row>
    <row r="7" spans="1:23" s="275" customFormat="1" ht="18" customHeight="1" thickBot="1" x14ac:dyDescent="0.55000000000000004">
      <c r="A7" s="239"/>
      <c r="B7" s="262">
        <f>'ชื่อ-คะแนน'!A6</f>
        <v>1</v>
      </c>
      <c r="C7" s="263" t="str">
        <f>'ชื่อ-คะแนน'!B6</f>
        <v>12686</v>
      </c>
      <c r="D7" s="1314" t="str">
        <f>'ชื่อ-คะแนน'!C6</f>
        <v>นางสาว ปริฉัตร  เดชพพันธุ์</v>
      </c>
      <c r="E7" s="265" t="str">
        <f>IF('ชื่อ-คะแนน'!D6="ร","เรียน",IF('ชื่อ-คะแนน'!D6="มส","เรียน",'ชื่อ-คะแนน'!D6))</f>
        <v>เรียน</v>
      </c>
      <c r="F7" s="265">
        <f>IF('ชื่อ-คะแนน'!C6="","",IF('ชื่อ-คะแนน'!O6&lt;0,"",('ชื่อ-คะแนน'!O6)))</f>
        <v>0</v>
      </c>
      <c r="G7" s="265">
        <f>IF('ชื่อ-คะแนน'!C6="","",IF('ชื่อ-คะแนน'!AE6&lt;0,"",('ชื่อ-คะแนน'!AE6)))</f>
        <v>0</v>
      </c>
      <c r="H7" s="265">
        <f>IF(F7="","",F7+G7)</f>
        <v>0</v>
      </c>
      <c r="I7" s="1100">
        <f>F7</f>
        <v>0</v>
      </c>
      <c r="J7" s="1101">
        <f>IF('ชื่อ-คะแนน'!C6="","",'ชื่อ-คะแนน'!U6)</f>
        <v>0</v>
      </c>
      <c r="K7" s="1100">
        <f t="shared" ref="K7:K66" si="0">G7</f>
        <v>0</v>
      </c>
      <c r="L7" s="1102" t="str">
        <f>IF('ชื่อ-คะแนน'!C6="","",'ชื่อ-คะแนน'!AL6)</f>
        <v/>
      </c>
      <c r="M7" s="1102" t="str">
        <f>IF('ชื่อ-คะแนน'!C6="","",'ชื่อ-คะแนน'!AM6)</f>
        <v/>
      </c>
      <c r="N7" s="1102">
        <f>IF('ชื่อ-คะแนน'!C6="","",'ชื่อ-คะแนน'!AN6)</f>
        <v>0</v>
      </c>
      <c r="O7" s="1102" t="str">
        <f>IF('ชื่อ-คะแนน'!C6="","",'ชื่อ-คะแนน'!AO6)</f>
        <v/>
      </c>
      <c r="P7" s="1100">
        <f>IF('ชื่อ-คะแนน'!C6="","",'ชื่อ-คะแนน'!AT6)</f>
        <v>0</v>
      </c>
      <c r="Q7" s="268" t="str">
        <f>IF('ชื่อ-คะแนน'!C6="","",'ชื่อ-คะแนน'!AW6)</f>
        <v>0</v>
      </c>
      <c r="R7" s="269">
        <f>IF('ชื่อ-คะแนน'!C6="","",'ชื่อ-คะแนน'!AY6)</f>
        <v>1</v>
      </c>
      <c r="S7" s="924">
        <f>'ชื่อ-คะแนน'!BG6</f>
        <v>1</v>
      </c>
      <c r="T7" s="925">
        <f>'ชื่อ-คะแนน'!BR6</f>
        <v>1</v>
      </c>
      <c r="U7" s="274">
        <f>IF('ชื่อ-คะแนน'!C6="","",'ชื่อ-คะแนน'!BS6)</f>
        <v>0</v>
      </c>
    </row>
    <row r="8" spans="1:23" s="275" customFormat="1" ht="18" customHeight="1" thickBot="1" x14ac:dyDescent="0.55000000000000004">
      <c r="A8" s="239"/>
      <c r="B8" s="276">
        <f>'ชื่อ-คะแนน'!A7</f>
        <v>2</v>
      </c>
      <c r="C8" s="277" t="str">
        <f>'ชื่อ-คะแนน'!B7</f>
        <v>12707</v>
      </c>
      <c r="D8" s="1315" t="str">
        <f>'ชื่อ-คะแนน'!C7</f>
        <v>นาย กมลวัทน์  ช่อมณี</v>
      </c>
      <c r="E8" s="279" t="str">
        <f>IF('ชื่อ-คะแนน'!D7="ร","เรียน",IF('ชื่อ-คะแนน'!D7="มส","เรียน",'ชื่อ-คะแนน'!D7))</f>
        <v>เรียน</v>
      </c>
      <c r="F8" s="265">
        <f>IF('ชื่อ-คะแนน'!C7="","",IF('ชื่อ-คะแนน'!O7&lt;0,"",('ชื่อ-คะแนน'!O7)))</f>
        <v>0</v>
      </c>
      <c r="G8" s="265">
        <f>IF('ชื่อ-คะแนน'!C7="","",IF('ชื่อ-คะแนน'!AE7&lt;0,"",('ชื่อ-คะแนน'!AE7)))</f>
        <v>0</v>
      </c>
      <c r="H8" s="265">
        <f t="shared" ref="H8:H66" si="1">IF(F8="","",F8+G8)</f>
        <v>0</v>
      </c>
      <c r="I8" s="1103">
        <f>F8</f>
        <v>0</v>
      </c>
      <c r="J8" s="1104">
        <f>IF('ชื่อ-คะแนน'!C7="","",'ชื่อ-คะแนน'!U7)</f>
        <v>0</v>
      </c>
      <c r="K8" s="1103">
        <f t="shared" si="0"/>
        <v>0</v>
      </c>
      <c r="L8" s="1105" t="str">
        <f>IF('ชื่อ-คะแนน'!C7="","",'ชื่อ-คะแนน'!AL7)</f>
        <v/>
      </c>
      <c r="M8" s="1105" t="str">
        <f>IF('ชื่อ-คะแนน'!C7="","",'ชื่อ-คะแนน'!AM7)</f>
        <v/>
      </c>
      <c r="N8" s="1105">
        <f>IF('ชื่อ-คะแนน'!C7="","",'ชื่อ-คะแนน'!AN7)</f>
        <v>0</v>
      </c>
      <c r="O8" s="1105" t="str">
        <f>IF('ชื่อ-คะแนน'!C7="","",'ชื่อ-คะแนน'!AO7)</f>
        <v/>
      </c>
      <c r="P8" s="1103">
        <f>IF('ชื่อ-คะแนน'!C7="","",'ชื่อ-คะแนน'!AT7)</f>
        <v>0</v>
      </c>
      <c r="Q8" s="283" t="str">
        <f>IF('ชื่อ-คะแนน'!C7="","",'ชื่อ-คะแนน'!AW7)</f>
        <v>0</v>
      </c>
      <c r="R8" s="284">
        <f>IF('ชื่อ-คะแนน'!C7="","",'ชื่อ-คะแนน'!AY7)</f>
        <v>1</v>
      </c>
      <c r="S8" s="926">
        <f>'ชื่อ-คะแนน'!BG7</f>
        <v>1</v>
      </c>
      <c r="T8" s="927">
        <f>'ชื่อ-คะแนน'!BR7</f>
        <v>1</v>
      </c>
      <c r="U8" s="289">
        <f>IF('ชื่อ-คะแนน'!C7="","",'ชื่อ-คะแนน'!BS7)</f>
        <v>0</v>
      </c>
    </row>
    <row r="9" spans="1:23" s="275" customFormat="1" ht="18" customHeight="1" thickBot="1" x14ac:dyDescent="0.55000000000000004">
      <c r="A9" s="239"/>
      <c r="B9" s="276">
        <f>'ชื่อ-คะแนน'!A8</f>
        <v>3</v>
      </c>
      <c r="C9" s="277" t="str">
        <f>'ชื่อ-คะแนน'!B8</f>
        <v>12708</v>
      </c>
      <c r="D9" s="1315" t="str">
        <f>'ชื่อ-คะแนน'!C8</f>
        <v>นางสาว เกวลิน  โมลา</v>
      </c>
      <c r="E9" s="279" t="str">
        <f>IF('ชื่อ-คะแนน'!D8="ร","เรียน",IF('ชื่อ-คะแนน'!D8="มส","เรียน",'ชื่อ-คะแนน'!D8))</f>
        <v>เรียน</v>
      </c>
      <c r="F9" s="265">
        <f>IF('ชื่อ-คะแนน'!C8="","",IF('ชื่อ-คะแนน'!O8&lt;0,"",('ชื่อ-คะแนน'!O8)))</f>
        <v>0</v>
      </c>
      <c r="G9" s="265">
        <f>IF('ชื่อ-คะแนน'!C8="","",IF('ชื่อ-คะแนน'!AE8&lt;0,"",('ชื่อ-คะแนน'!AE8)))</f>
        <v>0</v>
      </c>
      <c r="H9" s="265">
        <f t="shared" si="1"/>
        <v>0</v>
      </c>
      <c r="I9" s="1103">
        <f>F9</f>
        <v>0</v>
      </c>
      <c r="J9" s="1104">
        <f>IF('ชื่อ-คะแนน'!C8="","",'ชื่อ-คะแนน'!U8)</f>
        <v>0</v>
      </c>
      <c r="K9" s="1103">
        <f t="shared" si="0"/>
        <v>0</v>
      </c>
      <c r="L9" s="1105" t="str">
        <f>IF('ชื่อ-คะแนน'!C8="","",'ชื่อ-คะแนน'!AL8)</f>
        <v/>
      </c>
      <c r="M9" s="1105" t="str">
        <f>IF('ชื่อ-คะแนน'!C8="","",'ชื่อ-คะแนน'!AM8)</f>
        <v/>
      </c>
      <c r="N9" s="1105">
        <f>IF('ชื่อ-คะแนน'!C8="","",'ชื่อ-คะแนน'!AN8)</f>
        <v>0</v>
      </c>
      <c r="O9" s="1105" t="str">
        <f>IF('ชื่อ-คะแนน'!C8="","",'ชื่อ-คะแนน'!AO8)</f>
        <v/>
      </c>
      <c r="P9" s="1103">
        <f>IF('ชื่อ-คะแนน'!C8="","",'ชื่อ-คะแนน'!AT8)</f>
        <v>0</v>
      </c>
      <c r="Q9" s="283" t="str">
        <f>IF('ชื่อ-คะแนน'!C8="","",'ชื่อ-คะแนน'!AW8)</f>
        <v>0</v>
      </c>
      <c r="R9" s="284">
        <f>IF('ชื่อ-คะแนน'!C8="","",'ชื่อ-คะแนน'!AY8)</f>
        <v>1</v>
      </c>
      <c r="S9" s="926">
        <f>'ชื่อ-คะแนน'!BG8</f>
        <v>1</v>
      </c>
      <c r="T9" s="927">
        <f>'ชื่อ-คะแนน'!BR8</f>
        <v>1</v>
      </c>
      <c r="U9" s="289">
        <f>IF('ชื่อ-คะแนน'!C8="","",'ชื่อ-คะแนน'!BS8)</f>
        <v>0</v>
      </c>
    </row>
    <row r="10" spans="1:23" s="275" customFormat="1" ht="18" customHeight="1" thickBot="1" x14ac:dyDescent="0.55000000000000004">
      <c r="A10" s="239"/>
      <c r="B10" s="276">
        <f>'ชื่อ-คะแนน'!A9</f>
        <v>4</v>
      </c>
      <c r="C10" s="277" t="str">
        <f>'ชื่อ-คะแนน'!B9</f>
        <v>12709</v>
      </c>
      <c r="D10" s="1315" t="str">
        <f>'ชื่อ-คะแนน'!C9</f>
        <v>สามเณร จิรกิตติ์  แก้วน้อย</v>
      </c>
      <c r="E10" s="279" t="str">
        <f>IF('ชื่อ-คะแนน'!D9="ร","เรียน",IF('ชื่อ-คะแนน'!D9="มส","เรียน",'ชื่อ-คะแนน'!D9))</f>
        <v>เรียน</v>
      </c>
      <c r="F10" s="265">
        <f>IF('ชื่อ-คะแนน'!C9="","",IF('ชื่อ-คะแนน'!O9&lt;0,"",('ชื่อ-คะแนน'!O9)))</f>
        <v>0</v>
      </c>
      <c r="G10" s="265">
        <f>IF('ชื่อ-คะแนน'!C9="","",IF('ชื่อ-คะแนน'!AE9&lt;0,"",('ชื่อ-คะแนน'!AE9)))</f>
        <v>0</v>
      </c>
      <c r="H10" s="265">
        <f t="shared" si="1"/>
        <v>0</v>
      </c>
      <c r="I10" s="1103">
        <f>F10</f>
        <v>0</v>
      </c>
      <c r="J10" s="1104">
        <f>IF('ชื่อ-คะแนน'!C9="","",'ชื่อ-คะแนน'!U9)</f>
        <v>0</v>
      </c>
      <c r="K10" s="1103">
        <f t="shared" si="0"/>
        <v>0</v>
      </c>
      <c r="L10" s="1105" t="str">
        <f>IF('ชื่อ-คะแนน'!C9="","",'ชื่อ-คะแนน'!AL9)</f>
        <v/>
      </c>
      <c r="M10" s="1105" t="str">
        <f>IF('ชื่อ-คะแนน'!C9="","",'ชื่อ-คะแนน'!AM9)</f>
        <v/>
      </c>
      <c r="N10" s="1105">
        <f>IF('ชื่อ-คะแนน'!C9="","",'ชื่อ-คะแนน'!AN9)</f>
        <v>0</v>
      </c>
      <c r="O10" s="1105" t="str">
        <f>IF('ชื่อ-คะแนน'!C9="","",'ชื่อ-คะแนน'!AO9)</f>
        <v/>
      </c>
      <c r="P10" s="1103">
        <f>IF('ชื่อ-คะแนน'!C9="","",'ชื่อ-คะแนน'!AT9)</f>
        <v>0</v>
      </c>
      <c r="Q10" s="283" t="str">
        <f>IF('ชื่อ-คะแนน'!C9="","",'ชื่อ-คะแนน'!AW9)</f>
        <v>0</v>
      </c>
      <c r="R10" s="284">
        <f>IF('ชื่อ-คะแนน'!C9="","",'ชื่อ-คะแนน'!AY9)</f>
        <v>1</v>
      </c>
      <c r="S10" s="926">
        <f>'ชื่อ-คะแนน'!BG9</f>
        <v>1</v>
      </c>
      <c r="T10" s="927">
        <f>'ชื่อ-คะแนน'!BR9</f>
        <v>1</v>
      </c>
      <c r="U10" s="289">
        <f>IF('ชื่อ-คะแนน'!C9="","",'ชื่อ-คะแนน'!BS9)</f>
        <v>0</v>
      </c>
    </row>
    <row r="11" spans="1:23" s="275" customFormat="1" ht="18" customHeight="1" thickBot="1" x14ac:dyDescent="0.55000000000000004">
      <c r="A11" s="239"/>
      <c r="B11" s="276">
        <f>'ชื่อ-คะแนน'!A10</f>
        <v>5</v>
      </c>
      <c r="C11" s="277" t="str">
        <f>'ชื่อ-คะแนน'!B10</f>
        <v>12710</v>
      </c>
      <c r="D11" s="1315" t="str">
        <f>'ชื่อ-คะแนน'!C10</f>
        <v>สามเณร จิรภัทร  แก้วน้อย</v>
      </c>
      <c r="E11" s="290" t="str">
        <f>IF('ชื่อ-คะแนน'!D10="ร","เรียน",IF('ชื่อ-คะแนน'!D10="มส","เรียน",'ชื่อ-คะแนน'!D10))</f>
        <v>เรียน</v>
      </c>
      <c r="F11" s="265">
        <f>IF('ชื่อ-คะแนน'!C10="","",IF('ชื่อ-คะแนน'!O10&lt;0,"",('ชื่อ-คะแนน'!O10)))</f>
        <v>0</v>
      </c>
      <c r="G11" s="265">
        <f>IF('ชื่อ-คะแนน'!C10="","",IF('ชื่อ-คะแนน'!AE10&lt;0,"",('ชื่อ-คะแนน'!AE10)))</f>
        <v>0</v>
      </c>
      <c r="H11" s="265">
        <f t="shared" si="1"/>
        <v>0</v>
      </c>
      <c r="I11" s="1106">
        <f>F11</f>
        <v>0</v>
      </c>
      <c r="J11" s="1107">
        <f>IF('ชื่อ-คะแนน'!C10="","",'ชื่อ-คะแนน'!U10)</f>
        <v>0</v>
      </c>
      <c r="K11" s="1106">
        <f t="shared" si="0"/>
        <v>0</v>
      </c>
      <c r="L11" s="1108" t="str">
        <f>IF('ชื่อ-คะแนน'!C10="","",'ชื่อ-คะแนน'!AL10)</f>
        <v/>
      </c>
      <c r="M11" s="1108" t="str">
        <f>IF('ชื่อ-คะแนน'!C10="","",'ชื่อ-คะแนน'!AM10)</f>
        <v/>
      </c>
      <c r="N11" s="1108">
        <f>IF('ชื่อ-คะแนน'!C10="","",'ชื่อ-คะแนน'!AN10)</f>
        <v>0</v>
      </c>
      <c r="O11" s="1108" t="str">
        <f>IF('ชื่อ-คะแนน'!C10="","",'ชื่อ-คะแนน'!AO10)</f>
        <v/>
      </c>
      <c r="P11" s="1106">
        <f>IF('ชื่อ-คะแนน'!C10="","",'ชื่อ-คะแนน'!AT10)</f>
        <v>0</v>
      </c>
      <c r="Q11" s="294" t="str">
        <f>IF('ชื่อ-คะแนน'!C10="","",'ชื่อ-คะแนน'!AW10)</f>
        <v>0</v>
      </c>
      <c r="R11" s="295">
        <f>IF('ชื่อ-คะแนน'!C10="","",'ชื่อ-คะแนน'!AY10)</f>
        <v>1</v>
      </c>
      <c r="S11" s="919">
        <f>'ชื่อ-คะแนน'!BG10</f>
        <v>1</v>
      </c>
      <c r="T11" s="928">
        <f>'ชื่อ-คะแนน'!BR10</f>
        <v>1</v>
      </c>
      <c r="U11" s="299">
        <f>IF('ชื่อ-คะแนน'!C10="","",'ชื่อ-คะแนน'!BS10)</f>
        <v>0</v>
      </c>
    </row>
    <row r="12" spans="1:23" s="275" customFormat="1" ht="18" customHeight="1" thickBot="1" x14ac:dyDescent="0.55000000000000004">
      <c r="A12" s="239"/>
      <c r="B12" s="262">
        <f>'ชื่อ-คะแนน'!A11</f>
        <v>6</v>
      </c>
      <c r="C12" s="263" t="str">
        <f>'ชื่อ-คะแนน'!B11</f>
        <v>12711</v>
      </c>
      <c r="D12" s="1314" t="str">
        <f>'ชื่อ-คะแนน'!C11</f>
        <v>นาย จิรายุ  คัตสงค์</v>
      </c>
      <c r="E12" s="265" t="str">
        <f>IF('ชื่อ-คะแนน'!D11="ร","เรียน",IF('ชื่อ-คะแนน'!D11="มส","เรียน",'ชื่อ-คะแนน'!D11))</f>
        <v>เรียน</v>
      </c>
      <c r="F12" s="265">
        <f>IF('ชื่อ-คะแนน'!C11="","",IF('ชื่อ-คะแนน'!O11&lt;0,"",('ชื่อ-คะแนน'!O11)))</f>
        <v>0</v>
      </c>
      <c r="G12" s="265">
        <f>IF('ชื่อ-คะแนน'!C11="","",IF('ชื่อ-คะแนน'!AE11&lt;0,"",('ชื่อ-คะแนน'!AE11)))</f>
        <v>0</v>
      </c>
      <c r="H12" s="265">
        <f t="shared" si="1"/>
        <v>0</v>
      </c>
      <c r="I12" s="1100">
        <f t="shared" ref="I12:I66" si="2">F12</f>
        <v>0</v>
      </c>
      <c r="J12" s="1101">
        <f>IF('ชื่อ-คะแนน'!C11="","",'ชื่อ-คะแนน'!U11)</f>
        <v>0</v>
      </c>
      <c r="K12" s="1100">
        <f t="shared" si="0"/>
        <v>0</v>
      </c>
      <c r="L12" s="1102" t="str">
        <f>IF('ชื่อ-คะแนน'!C11="","",'ชื่อ-คะแนน'!AL11)</f>
        <v/>
      </c>
      <c r="M12" s="1102" t="str">
        <f>IF('ชื่อ-คะแนน'!C11="","",'ชื่อ-คะแนน'!AM11)</f>
        <v/>
      </c>
      <c r="N12" s="1102">
        <f>IF('ชื่อ-คะแนน'!C11="","",'ชื่อ-คะแนน'!AN11)</f>
        <v>0</v>
      </c>
      <c r="O12" s="1102" t="str">
        <f>IF('ชื่อ-คะแนน'!C11="","",'ชื่อ-คะแนน'!AO11)</f>
        <v/>
      </c>
      <c r="P12" s="1100">
        <f>IF('ชื่อ-คะแนน'!C11="","",'ชื่อ-คะแนน'!AT11)</f>
        <v>0</v>
      </c>
      <c r="Q12" s="268" t="str">
        <f>IF('ชื่อ-คะแนน'!C11="","",'ชื่อ-คะแนน'!AW11)</f>
        <v>0</v>
      </c>
      <c r="R12" s="269">
        <f>IF('ชื่อ-คะแนน'!C11="","",'ชื่อ-คะแนน'!AY11)</f>
        <v>1</v>
      </c>
      <c r="S12" s="924">
        <f>'ชื่อ-คะแนน'!BG11</f>
        <v>1</v>
      </c>
      <c r="T12" s="929">
        <f>'ชื่อ-คะแนน'!BR11</f>
        <v>1</v>
      </c>
      <c r="U12" s="274">
        <f>IF('ชื่อ-คะแนน'!C11="","",'ชื่อ-คะแนน'!BS11)</f>
        <v>0</v>
      </c>
    </row>
    <row r="13" spans="1:23" s="275" customFormat="1" ht="18" customHeight="1" thickBot="1" x14ac:dyDescent="0.55000000000000004">
      <c r="A13" s="239"/>
      <c r="B13" s="276">
        <f>'ชื่อ-คะแนน'!A12</f>
        <v>7</v>
      </c>
      <c r="C13" s="277" t="str">
        <f>'ชื่อ-คะแนน'!B12</f>
        <v>12712</v>
      </c>
      <c r="D13" s="1315" t="str">
        <f>'ชื่อ-คะแนน'!C12</f>
        <v>นาย ฐิติวุฒิ  ป้องกา</v>
      </c>
      <c r="E13" s="279" t="str">
        <f>IF('ชื่อ-คะแนน'!D12="ร","เรียน",IF('ชื่อ-คะแนน'!D12="มส","เรียน",'ชื่อ-คะแนน'!D12))</f>
        <v>เรียน</v>
      </c>
      <c r="F13" s="265">
        <f>IF('ชื่อ-คะแนน'!C12="","",IF('ชื่อ-คะแนน'!O12&lt;0,"",('ชื่อ-คะแนน'!O12)))</f>
        <v>0</v>
      </c>
      <c r="G13" s="265">
        <f>IF('ชื่อ-คะแนน'!C12="","",IF('ชื่อ-คะแนน'!AE12&lt;0,"",('ชื่อ-คะแนน'!AE12)))</f>
        <v>0</v>
      </c>
      <c r="H13" s="265">
        <f t="shared" si="1"/>
        <v>0</v>
      </c>
      <c r="I13" s="1103">
        <f t="shared" si="2"/>
        <v>0</v>
      </c>
      <c r="J13" s="1104">
        <f>IF('ชื่อ-คะแนน'!C12="","",'ชื่อ-คะแนน'!U12)</f>
        <v>0</v>
      </c>
      <c r="K13" s="1103">
        <f t="shared" si="0"/>
        <v>0</v>
      </c>
      <c r="L13" s="1105" t="str">
        <f>IF('ชื่อ-คะแนน'!C12="","",'ชื่อ-คะแนน'!AL12)</f>
        <v/>
      </c>
      <c r="M13" s="1105" t="str">
        <f>IF('ชื่อ-คะแนน'!C12="","",'ชื่อ-คะแนน'!AM12)</f>
        <v/>
      </c>
      <c r="N13" s="1105">
        <f>IF('ชื่อ-คะแนน'!C12="","",'ชื่อ-คะแนน'!AN12)</f>
        <v>0</v>
      </c>
      <c r="O13" s="1105" t="str">
        <f>IF('ชื่อ-คะแนน'!C12="","",'ชื่อ-คะแนน'!AO12)</f>
        <v/>
      </c>
      <c r="P13" s="1103">
        <f>IF('ชื่อ-คะแนน'!C12="","",'ชื่อ-คะแนน'!AT12)</f>
        <v>0</v>
      </c>
      <c r="Q13" s="283" t="str">
        <f>IF('ชื่อ-คะแนน'!C12="","",'ชื่อ-คะแนน'!AW12)</f>
        <v>0</v>
      </c>
      <c r="R13" s="284">
        <f>IF('ชื่อ-คะแนน'!C12="","",'ชื่อ-คะแนน'!AY12)</f>
        <v>1</v>
      </c>
      <c r="S13" s="926">
        <f>'ชื่อ-คะแนน'!BG12</f>
        <v>1</v>
      </c>
      <c r="T13" s="930">
        <f>'ชื่อ-คะแนน'!BR12</f>
        <v>1</v>
      </c>
      <c r="U13" s="289">
        <f>IF('ชื่อ-คะแนน'!C12="","",'ชื่อ-คะแนน'!BS12)</f>
        <v>0</v>
      </c>
    </row>
    <row r="14" spans="1:23" s="275" customFormat="1" ht="18" customHeight="1" thickBot="1" x14ac:dyDescent="0.55000000000000004">
      <c r="A14" s="239"/>
      <c r="B14" s="276">
        <f>'ชื่อ-คะแนน'!A13</f>
        <v>8</v>
      </c>
      <c r="C14" s="277" t="str">
        <f>'ชื่อ-คะแนน'!B13</f>
        <v>12713</v>
      </c>
      <c r="D14" s="1315" t="str">
        <f>'ชื่อ-คะแนน'!C13</f>
        <v>นาย ณัฐกิตติ์  เมืองเดช</v>
      </c>
      <c r="E14" s="279" t="str">
        <f>IF('ชื่อ-คะแนน'!D13="ร","เรียน",IF('ชื่อ-คะแนน'!D13="มส","เรียน",'ชื่อ-คะแนน'!D13))</f>
        <v>เรียน</v>
      </c>
      <c r="F14" s="265">
        <f>IF('ชื่อ-คะแนน'!C13="","",IF('ชื่อ-คะแนน'!O13&lt;0,"",('ชื่อ-คะแนน'!O13)))</f>
        <v>0</v>
      </c>
      <c r="G14" s="265">
        <f>IF('ชื่อ-คะแนน'!C13="","",IF('ชื่อ-คะแนน'!AE13&lt;0,"",('ชื่อ-คะแนน'!AE13)))</f>
        <v>0</v>
      </c>
      <c r="H14" s="265">
        <f t="shared" si="1"/>
        <v>0</v>
      </c>
      <c r="I14" s="1103">
        <f t="shared" si="2"/>
        <v>0</v>
      </c>
      <c r="J14" s="1104">
        <f>IF('ชื่อ-คะแนน'!C13="","",'ชื่อ-คะแนน'!U13)</f>
        <v>0</v>
      </c>
      <c r="K14" s="1103">
        <f t="shared" si="0"/>
        <v>0</v>
      </c>
      <c r="L14" s="1105" t="str">
        <f>IF('ชื่อ-คะแนน'!C13="","",'ชื่อ-คะแนน'!AL13)</f>
        <v/>
      </c>
      <c r="M14" s="1105" t="str">
        <f>IF('ชื่อ-คะแนน'!C13="","",'ชื่อ-คะแนน'!AM13)</f>
        <v/>
      </c>
      <c r="N14" s="1105">
        <f>IF('ชื่อ-คะแนน'!C13="","",'ชื่อ-คะแนน'!AN13)</f>
        <v>0</v>
      </c>
      <c r="O14" s="1105" t="str">
        <f>IF('ชื่อ-คะแนน'!C13="","",'ชื่อ-คะแนน'!AO13)</f>
        <v/>
      </c>
      <c r="P14" s="1103">
        <f>IF('ชื่อ-คะแนน'!C13="","",'ชื่อ-คะแนน'!AT13)</f>
        <v>0</v>
      </c>
      <c r="Q14" s="283" t="str">
        <f>IF('ชื่อ-คะแนน'!C13="","",'ชื่อ-คะแนน'!AW13)</f>
        <v>0</v>
      </c>
      <c r="R14" s="284">
        <f>IF('ชื่อ-คะแนน'!C13="","",'ชื่อ-คะแนน'!AY13)</f>
        <v>1</v>
      </c>
      <c r="S14" s="926">
        <f>'ชื่อ-คะแนน'!BG13</f>
        <v>1</v>
      </c>
      <c r="T14" s="930">
        <f>'ชื่อ-คะแนน'!BR13</f>
        <v>1</v>
      </c>
      <c r="U14" s="289">
        <f>IF('ชื่อ-คะแนน'!C13="","",'ชื่อ-คะแนน'!BS13)</f>
        <v>0</v>
      </c>
    </row>
    <row r="15" spans="1:23" s="275" customFormat="1" ht="18" customHeight="1" thickBot="1" x14ac:dyDescent="0.55000000000000004">
      <c r="A15" s="239"/>
      <c r="B15" s="276">
        <f>'ชื่อ-คะแนน'!A14</f>
        <v>9</v>
      </c>
      <c r="C15" s="277" t="str">
        <f>'ชื่อ-คะแนน'!B14</f>
        <v>12714</v>
      </c>
      <c r="D15" s="1315" t="str">
        <f>'ชื่อ-คะแนน'!C14</f>
        <v>นาย ณัฐยศ  ก้ะสุ</v>
      </c>
      <c r="E15" s="279" t="str">
        <f>IF('ชื่อ-คะแนน'!D14="ร","เรียน",IF('ชื่อ-คะแนน'!D14="มส","เรียน",'ชื่อ-คะแนน'!D14))</f>
        <v>เรียน</v>
      </c>
      <c r="F15" s="265">
        <f>IF('ชื่อ-คะแนน'!C14="","",IF('ชื่อ-คะแนน'!O14&lt;0,"",('ชื่อ-คะแนน'!O14)))</f>
        <v>0</v>
      </c>
      <c r="G15" s="265">
        <f>IF('ชื่อ-คะแนน'!C14="","",IF('ชื่อ-คะแนน'!AE14&lt;0,"",('ชื่อ-คะแนน'!AE14)))</f>
        <v>0</v>
      </c>
      <c r="H15" s="265">
        <f t="shared" si="1"/>
        <v>0</v>
      </c>
      <c r="I15" s="1103">
        <f t="shared" si="2"/>
        <v>0</v>
      </c>
      <c r="J15" s="1104">
        <f>IF('ชื่อ-คะแนน'!C14="","",'ชื่อ-คะแนน'!U14)</f>
        <v>0</v>
      </c>
      <c r="K15" s="1103">
        <f t="shared" si="0"/>
        <v>0</v>
      </c>
      <c r="L15" s="1105" t="str">
        <f>IF('ชื่อ-คะแนน'!C14="","",'ชื่อ-คะแนน'!AL14)</f>
        <v/>
      </c>
      <c r="M15" s="1105" t="str">
        <f>IF('ชื่อ-คะแนน'!C14="","",'ชื่อ-คะแนน'!AM14)</f>
        <v/>
      </c>
      <c r="N15" s="1105">
        <f>IF('ชื่อ-คะแนน'!C14="","",'ชื่อ-คะแนน'!AN14)</f>
        <v>0</v>
      </c>
      <c r="O15" s="1105" t="str">
        <f>IF('ชื่อ-คะแนน'!C14="","",'ชื่อ-คะแนน'!AO14)</f>
        <v/>
      </c>
      <c r="P15" s="1103">
        <f>IF('ชื่อ-คะแนน'!C14="","",'ชื่อ-คะแนน'!AT14)</f>
        <v>0</v>
      </c>
      <c r="Q15" s="283" t="str">
        <f>IF('ชื่อ-คะแนน'!C14="","",'ชื่อ-คะแนน'!AW14)</f>
        <v>0</v>
      </c>
      <c r="R15" s="284">
        <f>IF('ชื่อ-คะแนน'!C14="","",'ชื่อ-คะแนน'!AY14)</f>
        <v>1</v>
      </c>
      <c r="S15" s="926">
        <f>'ชื่อ-คะแนน'!BG14</f>
        <v>1</v>
      </c>
      <c r="T15" s="930">
        <f>'ชื่อ-คะแนน'!BR14</f>
        <v>1</v>
      </c>
      <c r="U15" s="289">
        <f>IF('ชื่อ-คะแนน'!C14="","",'ชื่อ-คะแนน'!BS14)</f>
        <v>0</v>
      </c>
    </row>
    <row r="16" spans="1:23" s="275" customFormat="1" ht="18" customHeight="1" thickBot="1" x14ac:dyDescent="0.55000000000000004">
      <c r="A16" s="239"/>
      <c r="B16" s="276">
        <f>'ชื่อ-คะแนน'!A15</f>
        <v>10</v>
      </c>
      <c r="C16" s="277" t="str">
        <f>'ชื่อ-คะแนน'!B15</f>
        <v>12715</v>
      </c>
      <c r="D16" s="1315" t="str">
        <f>'ชื่อ-คะแนน'!C15</f>
        <v>นาย ณัฐวุฒิ  ใจวงศ์</v>
      </c>
      <c r="E16" s="290" t="str">
        <f>IF('ชื่อ-คะแนน'!D15="ร","เรียน",IF('ชื่อ-คะแนน'!D15="มส","เรียน",'ชื่อ-คะแนน'!D15))</f>
        <v>เรียน</v>
      </c>
      <c r="F16" s="265">
        <f>IF('ชื่อ-คะแนน'!C15="","",IF('ชื่อ-คะแนน'!O15&lt;0,"",('ชื่อ-คะแนน'!O15)))</f>
        <v>0</v>
      </c>
      <c r="G16" s="265">
        <f>IF('ชื่อ-คะแนน'!C15="","",IF('ชื่อ-คะแนน'!AE15&lt;0,"",('ชื่อ-คะแนน'!AE15)))</f>
        <v>0</v>
      </c>
      <c r="H16" s="265">
        <f t="shared" si="1"/>
        <v>0</v>
      </c>
      <c r="I16" s="1106">
        <f t="shared" si="2"/>
        <v>0</v>
      </c>
      <c r="J16" s="1107">
        <f>IF('ชื่อ-คะแนน'!C15="","",'ชื่อ-คะแนน'!U15)</f>
        <v>0</v>
      </c>
      <c r="K16" s="1106">
        <f t="shared" si="0"/>
        <v>0</v>
      </c>
      <c r="L16" s="1108" t="str">
        <f>IF('ชื่อ-คะแนน'!C15="","",'ชื่อ-คะแนน'!AL15)</f>
        <v/>
      </c>
      <c r="M16" s="1108" t="str">
        <f>IF('ชื่อ-คะแนน'!C15="","",'ชื่อ-คะแนน'!AM15)</f>
        <v/>
      </c>
      <c r="N16" s="1108">
        <f>IF('ชื่อ-คะแนน'!C15="","",'ชื่อ-คะแนน'!AN15)</f>
        <v>0</v>
      </c>
      <c r="O16" s="1108" t="str">
        <f>IF('ชื่อ-คะแนน'!C15="","",'ชื่อ-คะแนน'!AO15)</f>
        <v/>
      </c>
      <c r="P16" s="1106">
        <f>IF('ชื่อ-คะแนน'!C15="","",'ชื่อ-คะแนน'!AT15)</f>
        <v>0</v>
      </c>
      <c r="Q16" s="294" t="str">
        <f>IF('ชื่อ-คะแนน'!C15="","",'ชื่อ-คะแนน'!AW15)</f>
        <v>0</v>
      </c>
      <c r="R16" s="295">
        <f>IF('ชื่อ-คะแนน'!C15="","",'ชื่อ-คะแนน'!AY15)</f>
        <v>1</v>
      </c>
      <c r="S16" s="919">
        <f>'ชื่อ-คะแนน'!BG15</f>
        <v>1</v>
      </c>
      <c r="T16" s="931">
        <f>'ชื่อ-คะแนน'!BR15</f>
        <v>1</v>
      </c>
      <c r="U16" s="299">
        <f>IF('ชื่อ-คะแนน'!C15="","",'ชื่อ-คะแนน'!BS15)</f>
        <v>0</v>
      </c>
    </row>
    <row r="17" spans="1:21" s="275" customFormat="1" ht="18" customHeight="1" thickBot="1" x14ac:dyDescent="0.55000000000000004">
      <c r="A17" s="239"/>
      <c r="B17" s="262">
        <f>'ชื่อ-คะแนน'!A16</f>
        <v>11</v>
      </c>
      <c r="C17" s="263" t="str">
        <f>'ชื่อ-คะแนน'!B16</f>
        <v>12716</v>
      </c>
      <c r="D17" s="1314" t="str">
        <f>'ชื่อ-คะแนน'!C16</f>
        <v>นาย ธนานุรักษ์  กิตติคุณาดุลย์</v>
      </c>
      <c r="E17" s="265" t="str">
        <f>IF('ชื่อ-คะแนน'!D16="ร","เรียน",IF('ชื่อ-คะแนน'!D16="มส","เรียน",'ชื่อ-คะแนน'!D16))</f>
        <v>เรียน</v>
      </c>
      <c r="F17" s="265">
        <f>IF('ชื่อ-คะแนน'!C16="","",IF('ชื่อ-คะแนน'!O16&lt;0,"",('ชื่อ-คะแนน'!O16)))</f>
        <v>0</v>
      </c>
      <c r="G17" s="265">
        <f>IF('ชื่อ-คะแนน'!C16="","",IF('ชื่อ-คะแนน'!AE16&lt;0,"",('ชื่อ-คะแนน'!AE16)))</f>
        <v>0</v>
      </c>
      <c r="H17" s="265">
        <f t="shared" si="1"/>
        <v>0</v>
      </c>
      <c r="I17" s="1100">
        <f t="shared" si="2"/>
        <v>0</v>
      </c>
      <c r="J17" s="1101">
        <f>IF('ชื่อ-คะแนน'!C16="","",'ชื่อ-คะแนน'!U16)</f>
        <v>0</v>
      </c>
      <c r="K17" s="1100">
        <f t="shared" si="0"/>
        <v>0</v>
      </c>
      <c r="L17" s="1102" t="str">
        <f>IF('ชื่อ-คะแนน'!C16="","",'ชื่อ-คะแนน'!AL16)</f>
        <v/>
      </c>
      <c r="M17" s="1102" t="str">
        <f>IF('ชื่อ-คะแนน'!C16="","",'ชื่อ-คะแนน'!AM16)</f>
        <v/>
      </c>
      <c r="N17" s="1102">
        <f>IF('ชื่อ-คะแนน'!C16="","",'ชื่อ-คะแนน'!AN16)</f>
        <v>0</v>
      </c>
      <c r="O17" s="1102" t="str">
        <f>IF('ชื่อ-คะแนน'!C16="","",'ชื่อ-คะแนน'!AO16)</f>
        <v/>
      </c>
      <c r="P17" s="1100">
        <f>IF('ชื่อ-คะแนน'!C16="","",'ชื่อ-คะแนน'!AT16)</f>
        <v>0</v>
      </c>
      <c r="Q17" s="268" t="str">
        <f>IF('ชื่อ-คะแนน'!C16="","",'ชื่อ-คะแนน'!AW16)</f>
        <v>0</v>
      </c>
      <c r="R17" s="269">
        <f>IF('ชื่อ-คะแนน'!C16="","",'ชื่อ-คะแนน'!AY16)</f>
        <v>1</v>
      </c>
      <c r="S17" s="924">
        <f>'ชื่อ-คะแนน'!BG16</f>
        <v>1</v>
      </c>
      <c r="T17" s="929">
        <f>'ชื่อ-คะแนน'!BR16</f>
        <v>1</v>
      </c>
      <c r="U17" s="274">
        <f>IF('ชื่อ-คะแนน'!C16="","",'ชื่อ-คะแนน'!BS16)</f>
        <v>0</v>
      </c>
    </row>
    <row r="18" spans="1:21" s="275" customFormat="1" ht="18" customHeight="1" thickBot="1" x14ac:dyDescent="0.55000000000000004">
      <c r="A18" s="239"/>
      <c r="B18" s="276">
        <f>'ชื่อ-คะแนน'!A17</f>
        <v>12</v>
      </c>
      <c r="C18" s="277" t="str">
        <f>'ชื่อ-คะแนน'!B17</f>
        <v>12717</v>
      </c>
      <c r="D18" s="1315" t="str">
        <f>'ชื่อ-คะแนน'!C17</f>
        <v>นางสาว ธัญญรัตน์  ธนศิริสกุลวงษ์</v>
      </c>
      <c r="E18" s="279" t="str">
        <f>IF('ชื่อ-คะแนน'!D17="ร","เรียน",IF('ชื่อ-คะแนน'!D17="มส","เรียน",'ชื่อ-คะแนน'!D17))</f>
        <v>เรียน</v>
      </c>
      <c r="F18" s="265">
        <f>IF('ชื่อ-คะแนน'!C17="","",IF('ชื่อ-คะแนน'!O17&lt;0,"",('ชื่อ-คะแนน'!O17)))</f>
        <v>0</v>
      </c>
      <c r="G18" s="265">
        <f>IF('ชื่อ-คะแนน'!C17="","",IF('ชื่อ-คะแนน'!AE17&lt;0,"",('ชื่อ-คะแนน'!AE17)))</f>
        <v>0</v>
      </c>
      <c r="H18" s="265">
        <f t="shared" si="1"/>
        <v>0</v>
      </c>
      <c r="I18" s="1103">
        <f t="shared" si="2"/>
        <v>0</v>
      </c>
      <c r="J18" s="1104">
        <f>IF('ชื่อ-คะแนน'!C17="","",'ชื่อ-คะแนน'!U17)</f>
        <v>0</v>
      </c>
      <c r="K18" s="1103">
        <f t="shared" si="0"/>
        <v>0</v>
      </c>
      <c r="L18" s="1105" t="str">
        <f>IF('ชื่อ-คะแนน'!C17="","",'ชื่อ-คะแนน'!AL17)</f>
        <v/>
      </c>
      <c r="M18" s="1105" t="str">
        <f>IF('ชื่อ-คะแนน'!C17="","",'ชื่อ-คะแนน'!AM17)</f>
        <v/>
      </c>
      <c r="N18" s="1105">
        <f>IF('ชื่อ-คะแนน'!C17="","",'ชื่อ-คะแนน'!AN17)</f>
        <v>0</v>
      </c>
      <c r="O18" s="1105" t="str">
        <f>IF('ชื่อ-คะแนน'!C17="","",'ชื่อ-คะแนน'!AO17)</f>
        <v/>
      </c>
      <c r="P18" s="1103">
        <f>IF('ชื่อ-คะแนน'!C17="","",'ชื่อ-คะแนน'!AT17)</f>
        <v>0</v>
      </c>
      <c r="Q18" s="283" t="str">
        <f>IF('ชื่อ-คะแนน'!C17="","",'ชื่อ-คะแนน'!AW17)</f>
        <v>0</v>
      </c>
      <c r="R18" s="284">
        <f>IF('ชื่อ-คะแนน'!C17="","",'ชื่อ-คะแนน'!AY17)</f>
        <v>1</v>
      </c>
      <c r="S18" s="926">
        <f>'ชื่อ-คะแนน'!BG17</f>
        <v>1</v>
      </c>
      <c r="T18" s="930">
        <f>'ชื่อ-คะแนน'!BR17</f>
        <v>1</v>
      </c>
      <c r="U18" s="289">
        <f>IF('ชื่อ-คะแนน'!C17="","",'ชื่อ-คะแนน'!BS17)</f>
        <v>0</v>
      </c>
    </row>
    <row r="19" spans="1:21" s="275" customFormat="1" ht="18" customHeight="1" thickBot="1" x14ac:dyDescent="0.55000000000000004">
      <c r="A19" s="239"/>
      <c r="B19" s="276">
        <f>'ชื่อ-คะแนน'!A18</f>
        <v>13</v>
      </c>
      <c r="C19" s="277" t="str">
        <f>'ชื่อ-คะแนน'!B18</f>
        <v>12718</v>
      </c>
      <c r="D19" s="1315" t="str">
        <f>'ชื่อ-คะแนน'!C18</f>
        <v>สามเณร นิติพงษ์  อินทร์แก้ว</v>
      </c>
      <c r="E19" s="279" t="str">
        <f>IF('ชื่อ-คะแนน'!D18="ร","เรียน",IF('ชื่อ-คะแนน'!D18="มส","เรียน",'ชื่อ-คะแนน'!D18))</f>
        <v>เรียน</v>
      </c>
      <c r="F19" s="265">
        <f>IF('ชื่อ-คะแนน'!C18="","",IF('ชื่อ-คะแนน'!O18&lt;0,"",('ชื่อ-คะแนน'!O18)))</f>
        <v>0</v>
      </c>
      <c r="G19" s="265">
        <f>IF('ชื่อ-คะแนน'!C18="","",IF('ชื่อ-คะแนน'!AE18&lt;0,"",('ชื่อ-คะแนน'!AE18)))</f>
        <v>0</v>
      </c>
      <c r="H19" s="265">
        <f t="shared" si="1"/>
        <v>0</v>
      </c>
      <c r="I19" s="1103">
        <f t="shared" si="2"/>
        <v>0</v>
      </c>
      <c r="J19" s="1104">
        <f>IF('ชื่อ-คะแนน'!C18="","",'ชื่อ-คะแนน'!U18)</f>
        <v>0</v>
      </c>
      <c r="K19" s="1103">
        <f t="shared" si="0"/>
        <v>0</v>
      </c>
      <c r="L19" s="1105" t="str">
        <f>IF('ชื่อ-คะแนน'!C18="","",'ชื่อ-คะแนน'!AL18)</f>
        <v/>
      </c>
      <c r="M19" s="1105" t="str">
        <f>IF('ชื่อ-คะแนน'!C18="","",'ชื่อ-คะแนน'!AM18)</f>
        <v/>
      </c>
      <c r="N19" s="1105">
        <f>IF('ชื่อ-คะแนน'!C18="","",'ชื่อ-คะแนน'!AN18)</f>
        <v>0</v>
      </c>
      <c r="O19" s="1105" t="str">
        <f>IF('ชื่อ-คะแนน'!C18="","",'ชื่อ-คะแนน'!AO18)</f>
        <v/>
      </c>
      <c r="P19" s="1103">
        <f>IF('ชื่อ-คะแนน'!C18="","",'ชื่อ-คะแนน'!AT18)</f>
        <v>0</v>
      </c>
      <c r="Q19" s="283" t="str">
        <f>IF('ชื่อ-คะแนน'!C18="","",'ชื่อ-คะแนน'!AW18)</f>
        <v>0</v>
      </c>
      <c r="R19" s="284">
        <f>IF('ชื่อ-คะแนน'!C18="","",'ชื่อ-คะแนน'!AY18)</f>
        <v>1</v>
      </c>
      <c r="S19" s="926">
        <f>'ชื่อ-คะแนน'!BG18</f>
        <v>1</v>
      </c>
      <c r="T19" s="930">
        <f>'ชื่อ-คะแนน'!BR18</f>
        <v>1</v>
      </c>
      <c r="U19" s="289">
        <f>IF('ชื่อ-คะแนน'!C18="","",'ชื่อ-คะแนน'!BS18)</f>
        <v>0</v>
      </c>
    </row>
    <row r="20" spans="1:21" s="275" customFormat="1" ht="18" customHeight="1" thickBot="1" x14ac:dyDescent="0.55000000000000004">
      <c r="A20" s="239"/>
      <c r="B20" s="276">
        <f>'ชื่อ-คะแนน'!A19</f>
        <v>14</v>
      </c>
      <c r="C20" s="277" t="str">
        <f>'ชื่อ-คะแนน'!B19</f>
        <v>12719</v>
      </c>
      <c r="D20" s="1315" t="str">
        <f>'ชื่อ-คะแนน'!C19</f>
        <v>นางสาว ปวริศา  แซ่เติ๋น</v>
      </c>
      <c r="E20" s="279" t="str">
        <f>IF('ชื่อ-คะแนน'!D19="ร","เรียน",IF('ชื่อ-คะแนน'!D19="มส","เรียน",'ชื่อ-คะแนน'!D19))</f>
        <v>เรียน</v>
      </c>
      <c r="F20" s="265">
        <f>IF('ชื่อ-คะแนน'!C19="","",IF('ชื่อ-คะแนน'!O19&lt;0,"",('ชื่อ-คะแนน'!O19)))</f>
        <v>0</v>
      </c>
      <c r="G20" s="265">
        <f>IF('ชื่อ-คะแนน'!C19="","",IF('ชื่อ-คะแนน'!AE19&lt;0,"",('ชื่อ-คะแนน'!AE19)))</f>
        <v>0</v>
      </c>
      <c r="H20" s="265">
        <f t="shared" si="1"/>
        <v>0</v>
      </c>
      <c r="I20" s="1103">
        <f t="shared" si="2"/>
        <v>0</v>
      </c>
      <c r="J20" s="1104">
        <f>IF('ชื่อ-คะแนน'!C19="","",'ชื่อ-คะแนน'!U19)</f>
        <v>0</v>
      </c>
      <c r="K20" s="1103">
        <f t="shared" si="0"/>
        <v>0</v>
      </c>
      <c r="L20" s="1105" t="str">
        <f>IF('ชื่อ-คะแนน'!C19="","",'ชื่อ-คะแนน'!AL19)</f>
        <v/>
      </c>
      <c r="M20" s="1105" t="str">
        <f>IF('ชื่อ-คะแนน'!C19="","",'ชื่อ-คะแนน'!AM19)</f>
        <v/>
      </c>
      <c r="N20" s="1105">
        <f>IF('ชื่อ-คะแนน'!C19="","",'ชื่อ-คะแนน'!AN19)</f>
        <v>0</v>
      </c>
      <c r="O20" s="1105" t="str">
        <f>IF('ชื่อ-คะแนน'!C19="","",'ชื่อ-คะแนน'!AO19)</f>
        <v/>
      </c>
      <c r="P20" s="1103">
        <f>IF('ชื่อ-คะแนน'!C19="","",'ชื่อ-คะแนน'!AT19)</f>
        <v>0</v>
      </c>
      <c r="Q20" s="283" t="str">
        <f>IF('ชื่อ-คะแนน'!C19="","",'ชื่อ-คะแนน'!AW19)</f>
        <v>0</v>
      </c>
      <c r="R20" s="284">
        <f>IF('ชื่อ-คะแนน'!C19="","",'ชื่อ-คะแนน'!AY19)</f>
        <v>1</v>
      </c>
      <c r="S20" s="926">
        <f>'ชื่อ-คะแนน'!BG19</f>
        <v>1</v>
      </c>
      <c r="T20" s="930">
        <f>'ชื่อ-คะแนน'!BR19</f>
        <v>1</v>
      </c>
      <c r="U20" s="289">
        <f>IF('ชื่อ-คะแนน'!C19="","",'ชื่อ-คะแนน'!BS19)</f>
        <v>0</v>
      </c>
    </row>
    <row r="21" spans="1:21" s="275" customFormat="1" ht="18" customHeight="1" thickBot="1" x14ac:dyDescent="0.55000000000000004">
      <c r="A21" s="239"/>
      <c r="B21" s="276">
        <f>'ชื่อ-คะแนน'!A20</f>
        <v>15</v>
      </c>
      <c r="C21" s="277" t="str">
        <f>'ชื่อ-คะแนน'!B20</f>
        <v>12720</v>
      </c>
      <c r="D21" s="1315" t="str">
        <f>'ชื่อ-คะแนน'!C20</f>
        <v>นาย พิรภัทร  เป็งคำวัน</v>
      </c>
      <c r="E21" s="290" t="str">
        <f>IF('ชื่อ-คะแนน'!D20="ร","เรียน",IF('ชื่อ-คะแนน'!D20="มส","เรียน",'ชื่อ-คะแนน'!D20))</f>
        <v>เรียน</v>
      </c>
      <c r="F21" s="265">
        <f>IF('ชื่อ-คะแนน'!C20="","",IF('ชื่อ-คะแนน'!O20&lt;0,"",('ชื่อ-คะแนน'!O20)))</f>
        <v>0</v>
      </c>
      <c r="G21" s="265">
        <f>IF('ชื่อ-คะแนน'!C20="","",IF('ชื่อ-คะแนน'!AE20&lt;0,"",('ชื่อ-คะแนน'!AE20)))</f>
        <v>0</v>
      </c>
      <c r="H21" s="265">
        <f t="shared" si="1"/>
        <v>0</v>
      </c>
      <c r="I21" s="1106">
        <f t="shared" si="2"/>
        <v>0</v>
      </c>
      <c r="J21" s="1107">
        <f>IF('ชื่อ-คะแนน'!C20="","",'ชื่อ-คะแนน'!U20)</f>
        <v>0</v>
      </c>
      <c r="K21" s="1106">
        <f t="shared" si="0"/>
        <v>0</v>
      </c>
      <c r="L21" s="1108" t="str">
        <f>IF('ชื่อ-คะแนน'!C20="","",'ชื่อ-คะแนน'!AL20)</f>
        <v/>
      </c>
      <c r="M21" s="1108" t="str">
        <f>IF('ชื่อ-คะแนน'!C20="","",'ชื่อ-คะแนน'!AM20)</f>
        <v/>
      </c>
      <c r="N21" s="1108">
        <f>IF('ชื่อ-คะแนน'!C20="","",'ชื่อ-คะแนน'!AN20)</f>
        <v>0</v>
      </c>
      <c r="O21" s="1108" t="str">
        <f>IF('ชื่อ-คะแนน'!C20="","",'ชื่อ-คะแนน'!AO20)</f>
        <v/>
      </c>
      <c r="P21" s="1106">
        <f>IF('ชื่อ-คะแนน'!C20="","",'ชื่อ-คะแนน'!AT20)</f>
        <v>0</v>
      </c>
      <c r="Q21" s="294" t="str">
        <f>IF('ชื่อ-คะแนน'!C20="","",'ชื่อ-คะแนน'!AW20)</f>
        <v>0</v>
      </c>
      <c r="R21" s="295">
        <f>IF('ชื่อ-คะแนน'!C20="","",'ชื่อ-คะแนน'!AY20)</f>
        <v>1</v>
      </c>
      <c r="S21" s="919">
        <f>'ชื่อ-คะแนน'!BG20</f>
        <v>1</v>
      </c>
      <c r="T21" s="931">
        <f>'ชื่อ-คะแนน'!BR20</f>
        <v>1</v>
      </c>
      <c r="U21" s="299">
        <f>IF('ชื่อ-คะแนน'!C20="","",'ชื่อ-คะแนน'!BS20)</f>
        <v>0</v>
      </c>
    </row>
    <row r="22" spans="1:21" s="275" customFormat="1" ht="18" customHeight="1" thickBot="1" x14ac:dyDescent="0.55000000000000004">
      <c r="A22" s="239"/>
      <c r="B22" s="262">
        <f>'ชื่อ-คะแนน'!A21</f>
        <v>16</v>
      </c>
      <c r="C22" s="263" t="str">
        <f>'ชื่อ-คะแนน'!B21</f>
        <v>12721</v>
      </c>
      <c r="D22" s="1314" t="str">
        <f>'ชื่อ-คะแนน'!C21</f>
        <v>นาย พุฒิเมธ  ยิ่งดีเจริญ</v>
      </c>
      <c r="E22" s="265" t="str">
        <f>IF('ชื่อ-คะแนน'!D21="ร","เรียน",IF('ชื่อ-คะแนน'!D21="มส","เรียน",'ชื่อ-คะแนน'!D21))</f>
        <v>เรียน</v>
      </c>
      <c r="F22" s="265">
        <f>IF('ชื่อ-คะแนน'!C21="","",IF('ชื่อ-คะแนน'!O21&lt;0,"",('ชื่อ-คะแนน'!O21)))</f>
        <v>0</v>
      </c>
      <c r="G22" s="265">
        <f>IF('ชื่อ-คะแนน'!C21="","",IF('ชื่อ-คะแนน'!AE21&lt;0,"",('ชื่อ-คะแนน'!AE21)))</f>
        <v>0</v>
      </c>
      <c r="H22" s="265">
        <f t="shared" si="1"/>
        <v>0</v>
      </c>
      <c r="I22" s="1100">
        <f t="shared" si="2"/>
        <v>0</v>
      </c>
      <c r="J22" s="1101">
        <f>IF('ชื่อ-คะแนน'!C21="","",'ชื่อ-คะแนน'!U21)</f>
        <v>0</v>
      </c>
      <c r="K22" s="1100">
        <f t="shared" si="0"/>
        <v>0</v>
      </c>
      <c r="L22" s="1102" t="str">
        <f>IF('ชื่อ-คะแนน'!C21="","",'ชื่อ-คะแนน'!AL21)</f>
        <v/>
      </c>
      <c r="M22" s="1102" t="str">
        <f>IF('ชื่อ-คะแนน'!C21="","",'ชื่อ-คะแนน'!AM21)</f>
        <v/>
      </c>
      <c r="N22" s="1102">
        <f>IF('ชื่อ-คะแนน'!C21="","",'ชื่อ-คะแนน'!AN21)</f>
        <v>0</v>
      </c>
      <c r="O22" s="1102" t="str">
        <f>IF('ชื่อ-คะแนน'!C21="","",'ชื่อ-คะแนน'!AO21)</f>
        <v/>
      </c>
      <c r="P22" s="1100">
        <f>IF('ชื่อ-คะแนน'!C21="","",'ชื่อ-คะแนน'!AT21)</f>
        <v>0</v>
      </c>
      <c r="Q22" s="268" t="str">
        <f>IF('ชื่อ-คะแนน'!C21="","",'ชื่อ-คะแนน'!AW21)</f>
        <v>0</v>
      </c>
      <c r="R22" s="269">
        <f>IF('ชื่อ-คะแนน'!C21="","",'ชื่อ-คะแนน'!AY21)</f>
        <v>1</v>
      </c>
      <c r="S22" s="924">
        <f>'ชื่อ-คะแนน'!BG21</f>
        <v>1</v>
      </c>
      <c r="T22" s="929">
        <f>'ชื่อ-คะแนน'!BR21</f>
        <v>1</v>
      </c>
      <c r="U22" s="274">
        <f>IF('ชื่อ-คะแนน'!C21="","",'ชื่อ-คะแนน'!BS21)</f>
        <v>0</v>
      </c>
    </row>
    <row r="23" spans="1:21" s="275" customFormat="1" ht="18" customHeight="1" thickBot="1" x14ac:dyDescent="0.55000000000000004">
      <c r="A23" s="239"/>
      <c r="B23" s="276">
        <f>'ชื่อ-คะแนน'!A22</f>
        <v>17</v>
      </c>
      <c r="C23" s="277" t="str">
        <f>'ชื่อ-คะแนน'!B22</f>
        <v>12722</v>
      </c>
      <c r="D23" s="1315" t="str">
        <f>'ชื่อ-คะแนน'!C22</f>
        <v>นางสาว เพ็ญพิชชา  ใจฟู</v>
      </c>
      <c r="E23" s="279" t="str">
        <f>IF('ชื่อ-คะแนน'!D22="ร","เรียน",IF('ชื่อ-คะแนน'!D22="มส","เรียน",'ชื่อ-คะแนน'!D22))</f>
        <v>เรียน</v>
      </c>
      <c r="F23" s="265">
        <f>IF('ชื่อ-คะแนน'!C22="","",IF('ชื่อ-คะแนน'!O22&lt;0,"",('ชื่อ-คะแนน'!O22)))</f>
        <v>0</v>
      </c>
      <c r="G23" s="265">
        <f>IF('ชื่อ-คะแนน'!C22="","",IF('ชื่อ-คะแนน'!AE22&lt;0,"",('ชื่อ-คะแนน'!AE22)))</f>
        <v>0</v>
      </c>
      <c r="H23" s="265">
        <f t="shared" si="1"/>
        <v>0</v>
      </c>
      <c r="I23" s="1103">
        <f t="shared" si="2"/>
        <v>0</v>
      </c>
      <c r="J23" s="1104">
        <f>IF('ชื่อ-คะแนน'!C22="","",'ชื่อ-คะแนน'!U22)</f>
        <v>0</v>
      </c>
      <c r="K23" s="1103">
        <f t="shared" si="0"/>
        <v>0</v>
      </c>
      <c r="L23" s="1105" t="str">
        <f>IF('ชื่อ-คะแนน'!C22="","",'ชื่อ-คะแนน'!AL22)</f>
        <v/>
      </c>
      <c r="M23" s="1105" t="str">
        <f>IF('ชื่อ-คะแนน'!C22="","",'ชื่อ-คะแนน'!AM22)</f>
        <v/>
      </c>
      <c r="N23" s="1105">
        <f>IF('ชื่อ-คะแนน'!C22="","",'ชื่อ-คะแนน'!AN22)</f>
        <v>0</v>
      </c>
      <c r="O23" s="1105" t="str">
        <f>IF('ชื่อ-คะแนน'!C22="","",'ชื่อ-คะแนน'!AO22)</f>
        <v/>
      </c>
      <c r="P23" s="1103">
        <f>IF('ชื่อ-คะแนน'!C22="","",'ชื่อ-คะแนน'!AT22)</f>
        <v>0</v>
      </c>
      <c r="Q23" s="283" t="str">
        <f>IF('ชื่อ-คะแนน'!C22="","",'ชื่อ-คะแนน'!AW22)</f>
        <v>0</v>
      </c>
      <c r="R23" s="284">
        <f>IF('ชื่อ-คะแนน'!C22="","",'ชื่อ-คะแนน'!AY22)</f>
        <v>1</v>
      </c>
      <c r="S23" s="926">
        <f>'ชื่อ-คะแนน'!BG22</f>
        <v>1</v>
      </c>
      <c r="T23" s="930">
        <f>'ชื่อ-คะแนน'!BR22</f>
        <v>1</v>
      </c>
      <c r="U23" s="289">
        <f>IF('ชื่อ-คะแนน'!C22="","",'ชื่อ-คะแนน'!BS22)</f>
        <v>0</v>
      </c>
    </row>
    <row r="24" spans="1:21" s="275" customFormat="1" ht="18" customHeight="1" thickBot="1" x14ac:dyDescent="0.55000000000000004">
      <c r="A24" s="239"/>
      <c r="B24" s="276">
        <f>'ชื่อ-คะแนน'!A23</f>
        <v>18</v>
      </c>
      <c r="C24" s="277" t="str">
        <f>'ชื่อ-คะแนน'!B23</f>
        <v>12724</v>
      </c>
      <c r="D24" s="1315" t="str">
        <f>'ชื่อ-คะแนน'!C23</f>
        <v>นาย ศิวนันต์  สุกอ่วม</v>
      </c>
      <c r="E24" s="279" t="str">
        <f>IF('ชื่อ-คะแนน'!D23="ร","เรียน",IF('ชื่อ-คะแนน'!D23="มส","เรียน",'ชื่อ-คะแนน'!D23))</f>
        <v>เรียน</v>
      </c>
      <c r="F24" s="265">
        <f>IF('ชื่อ-คะแนน'!C23="","",IF('ชื่อ-คะแนน'!O23&lt;0,"",('ชื่อ-คะแนน'!O23)))</f>
        <v>0</v>
      </c>
      <c r="G24" s="265">
        <f>IF('ชื่อ-คะแนน'!C23="","",IF('ชื่อ-คะแนน'!AE23&lt;0,"",('ชื่อ-คะแนน'!AE23)))</f>
        <v>0</v>
      </c>
      <c r="H24" s="265">
        <f t="shared" si="1"/>
        <v>0</v>
      </c>
      <c r="I24" s="1103">
        <f t="shared" si="2"/>
        <v>0</v>
      </c>
      <c r="J24" s="1104">
        <f>IF('ชื่อ-คะแนน'!C23="","",'ชื่อ-คะแนน'!U23)</f>
        <v>0</v>
      </c>
      <c r="K24" s="1103">
        <f t="shared" si="0"/>
        <v>0</v>
      </c>
      <c r="L24" s="1105" t="str">
        <f>IF('ชื่อ-คะแนน'!C23="","",'ชื่อ-คะแนน'!AL23)</f>
        <v/>
      </c>
      <c r="M24" s="1105" t="str">
        <f>IF('ชื่อ-คะแนน'!C23="","",'ชื่อ-คะแนน'!AM23)</f>
        <v/>
      </c>
      <c r="N24" s="1105">
        <f>IF('ชื่อ-คะแนน'!C23="","",'ชื่อ-คะแนน'!AN23)</f>
        <v>0</v>
      </c>
      <c r="O24" s="1105" t="str">
        <f>IF('ชื่อ-คะแนน'!C23="","",'ชื่อ-คะแนน'!AO23)</f>
        <v/>
      </c>
      <c r="P24" s="1103">
        <f>IF('ชื่อ-คะแนน'!C23="","",'ชื่อ-คะแนน'!AT23)</f>
        <v>0</v>
      </c>
      <c r="Q24" s="283" t="str">
        <f>IF('ชื่อ-คะแนน'!C23="","",'ชื่อ-คะแนน'!AW23)</f>
        <v>0</v>
      </c>
      <c r="R24" s="284">
        <f>IF('ชื่อ-คะแนน'!C23="","",'ชื่อ-คะแนน'!AY23)</f>
        <v>1</v>
      </c>
      <c r="S24" s="926">
        <f>'ชื่อ-คะแนน'!BG23</f>
        <v>1</v>
      </c>
      <c r="T24" s="930">
        <f>'ชื่อ-คะแนน'!BR23</f>
        <v>1</v>
      </c>
      <c r="U24" s="289">
        <f>IF('ชื่อ-คะแนน'!C23="","",'ชื่อ-คะแนน'!BS23)</f>
        <v>0</v>
      </c>
    </row>
    <row r="25" spans="1:21" s="275" customFormat="1" ht="18" customHeight="1" thickBot="1" x14ac:dyDescent="0.55000000000000004">
      <c r="A25" s="239"/>
      <c r="B25" s="276">
        <f>'ชื่อ-คะแนน'!A24</f>
        <v>19</v>
      </c>
      <c r="C25" s="277" t="str">
        <f>'ชื่อ-คะแนน'!B24</f>
        <v>12725</v>
      </c>
      <c r="D25" s="1315" t="str">
        <f>'ชื่อ-คะแนน'!C24</f>
        <v>นาย ศุภรักษ์  โพธิ์เขียว</v>
      </c>
      <c r="E25" s="279" t="str">
        <f>IF('ชื่อ-คะแนน'!D24="ร","เรียน",IF('ชื่อ-คะแนน'!D24="มส","เรียน",'ชื่อ-คะแนน'!D24))</f>
        <v>เรียน</v>
      </c>
      <c r="F25" s="265">
        <f>IF('ชื่อ-คะแนน'!C24="","",IF('ชื่อ-คะแนน'!O24&lt;0,"",('ชื่อ-คะแนน'!O24)))</f>
        <v>0</v>
      </c>
      <c r="G25" s="265">
        <f>IF('ชื่อ-คะแนน'!C24="","",IF('ชื่อ-คะแนน'!AE24&lt;0,"",('ชื่อ-คะแนน'!AE24)))</f>
        <v>0</v>
      </c>
      <c r="H25" s="265">
        <f t="shared" si="1"/>
        <v>0</v>
      </c>
      <c r="I25" s="1103">
        <f t="shared" si="2"/>
        <v>0</v>
      </c>
      <c r="J25" s="1104">
        <f>IF('ชื่อ-คะแนน'!C24="","",'ชื่อ-คะแนน'!U24)</f>
        <v>0</v>
      </c>
      <c r="K25" s="1103">
        <f t="shared" si="0"/>
        <v>0</v>
      </c>
      <c r="L25" s="1105" t="str">
        <f>IF('ชื่อ-คะแนน'!C24="","",'ชื่อ-คะแนน'!AL24)</f>
        <v/>
      </c>
      <c r="M25" s="1105" t="str">
        <f>IF('ชื่อ-คะแนน'!C24="","",'ชื่อ-คะแนน'!AM24)</f>
        <v/>
      </c>
      <c r="N25" s="1105">
        <f>IF('ชื่อ-คะแนน'!C24="","",'ชื่อ-คะแนน'!AN24)</f>
        <v>0</v>
      </c>
      <c r="O25" s="1105" t="str">
        <f>IF('ชื่อ-คะแนน'!C24="","",'ชื่อ-คะแนน'!AO24)</f>
        <v/>
      </c>
      <c r="P25" s="1103">
        <f>IF('ชื่อ-คะแนน'!C24="","",'ชื่อ-คะแนน'!AT24)</f>
        <v>0</v>
      </c>
      <c r="Q25" s="283" t="str">
        <f>IF('ชื่อ-คะแนน'!C24="","",'ชื่อ-คะแนน'!AW24)</f>
        <v>0</v>
      </c>
      <c r="R25" s="284">
        <f>IF('ชื่อ-คะแนน'!C24="","",'ชื่อ-คะแนน'!AY24)</f>
        <v>1</v>
      </c>
      <c r="S25" s="926">
        <f>'ชื่อ-คะแนน'!BG24</f>
        <v>1</v>
      </c>
      <c r="T25" s="930">
        <f>'ชื่อ-คะแนน'!BR24</f>
        <v>1</v>
      </c>
      <c r="U25" s="289">
        <f>IF('ชื่อ-คะแนน'!C24="","",'ชื่อ-คะแนน'!BS24)</f>
        <v>0</v>
      </c>
    </row>
    <row r="26" spans="1:21" s="275" customFormat="1" ht="18" customHeight="1" thickBot="1" x14ac:dyDescent="0.55000000000000004">
      <c r="A26" s="239"/>
      <c r="B26" s="276">
        <f>'ชื่อ-คะแนน'!A25</f>
        <v>20</v>
      </c>
      <c r="C26" s="277" t="str">
        <f>'ชื่อ-คะแนน'!B25</f>
        <v>12727</v>
      </c>
      <c r="D26" s="1315" t="str">
        <f>'ชื่อ-คะแนน'!C25</f>
        <v>นาย อติยะ  คำเป</v>
      </c>
      <c r="E26" s="290" t="str">
        <f>IF('ชื่อ-คะแนน'!D25="ร","เรียน",IF('ชื่อ-คะแนน'!D25="มส","เรียน",'ชื่อ-คะแนน'!D25))</f>
        <v>เรียน</v>
      </c>
      <c r="F26" s="265">
        <f>IF('ชื่อ-คะแนน'!C25="","",IF('ชื่อ-คะแนน'!O25&lt;0,"",('ชื่อ-คะแนน'!O25)))</f>
        <v>0</v>
      </c>
      <c r="G26" s="265">
        <f>IF('ชื่อ-คะแนน'!C25="","",IF('ชื่อ-คะแนน'!AE25&lt;0,"",('ชื่อ-คะแนน'!AE25)))</f>
        <v>0</v>
      </c>
      <c r="H26" s="265">
        <f t="shared" si="1"/>
        <v>0</v>
      </c>
      <c r="I26" s="1106">
        <f t="shared" si="2"/>
        <v>0</v>
      </c>
      <c r="J26" s="1107">
        <f>IF('ชื่อ-คะแนน'!C25="","",'ชื่อ-คะแนน'!U25)</f>
        <v>0</v>
      </c>
      <c r="K26" s="1106">
        <f t="shared" si="0"/>
        <v>0</v>
      </c>
      <c r="L26" s="1108" t="str">
        <f>IF('ชื่อ-คะแนน'!C25="","",'ชื่อ-คะแนน'!AL25)</f>
        <v/>
      </c>
      <c r="M26" s="1108" t="str">
        <f>IF('ชื่อ-คะแนน'!C25="","",'ชื่อ-คะแนน'!AM25)</f>
        <v/>
      </c>
      <c r="N26" s="1108">
        <f>IF('ชื่อ-คะแนน'!C25="","",'ชื่อ-คะแนน'!AN25)</f>
        <v>0</v>
      </c>
      <c r="O26" s="1108" t="str">
        <f>IF('ชื่อ-คะแนน'!C25="","",'ชื่อ-คะแนน'!AO25)</f>
        <v/>
      </c>
      <c r="P26" s="1106">
        <f>IF('ชื่อ-คะแนน'!C25="","",'ชื่อ-คะแนน'!AT25)</f>
        <v>0</v>
      </c>
      <c r="Q26" s="294" t="str">
        <f>IF('ชื่อ-คะแนน'!C25="","",'ชื่อ-คะแนน'!AW25)</f>
        <v>0</v>
      </c>
      <c r="R26" s="295">
        <f>IF('ชื่อ-คะแนน'!C25="","",'ชื่อ-คะแนน'!AY25)</f>
        <v>1</v>
      </c>
      <c r="S26" s="919">
        <f>'ชื่อ-คะแนน'!BG25</f>
        <v>1</v>
      </c>
      <c r="T26" s="931">
        <f>'ชื่อ-คะแนน'!BR25</f>
        <v>1</v>
      </c>
      <c r="U26" s="299">
        <f>IF('ชื่อ-คะแนน'!C25="","",'ชื่อ-คะแนน'!BS25)</f>
        <v>0</v>
      </c>
    </row>
    <row r="27" spans="1:21" s="275" customFormat="1" ht="18" customHeight="1" thickBot="1" x14ac:dyDescent="0.55000000000000004">
      <c r="A27" s="239"/>
      <c r="B27" s="262">
        <f>'ชื่อ-คะแนน'!A26</f>
        <v>21</v>
      </c>
      <c r="C27" s="263" t="str">
        <f>'ชื่อ-คะแนน'!B26</f>
        <v>12728</v>
      </c>
      <c r="D27" s="1314" t="str">
        <f>'ชื่อ-คะแนน'!C26</f>
        <v>นางสาว อรทัย  นันตาบุตร</v>
      </c>
      <c r="E27" s="265" t="str">
        <f>IF('ชื่อ-คะแนน'!D26="ร","เรียน",IF('ชื่อ-คะแนน'!D26="มส","เรียน",'ชื่อ-คะแนน'!D26))</f>
        <v>เรียน</v>
      </c>
      <c r="F27" s="265">
        <f>IF('ชื่อ-คะแนน'!C26="","",IF('ชื่อ-คะแนน'!O26&lt;0,"",('ชื่อ-คะแนน'!O26)))</f>
        <v>0</v>
      </c>
      <c r="G27" s="265">
        <f>IF('ชื่อ-คะแนน'!C26="","",IF('ชื่อ-คะแนน'!AE26&lt;0,"",('ชื่อ-คะแนน'!AE26)))</f>
        <v>0</v>
      </c>
      <c r="H27" s="265">
        <f t="shared" si="1"/>
        <v>0</v>
      </c>
      <c r="I27" s="1100">
        <f t="shared" si="2"/>
        <v>0</v>
      </c>
      <c r="J27" s="1101">
        <f>IF('ชื่อ-คะแนน'!C26="","",'ชื่อ-คะแนน'!U26)</f>
        <v>0</v>
      </c>
      <c r="K27" s="1100">
        <f t="shared" si="0"/>
        <v>0</v>
      </c>
      <c r="L27" s="1102" t="str">
        <f>IF('ชื่อ-คะแนน'!C26="","",'ชื่อ-คะแนน'!AL26)</f>
        <v/>
      </c>
      <c r="M27" s="1102" t="str">
        <f>IF('ชื่อ-คะแนน'!C26="","",'ชื่อ-คะแนน'!AM26)</f>
        <v/>
      </c>
      <c r="N27" s="1102">
        <f>IF('ชื่อ-คะแนน'!C26="","",'ชื่อ-คะแนน'!AN26)</f>
        <v>0</v>
      </c>
      <c r="O27" s="1102" t="str">
        <f>IF('ชื่อ-คะแนน'!C26="","",'ชื่อ-คะแนน'!AO26)</f>
        <v/>
      </c>
      <c r="P27" s="1100">
        <f>IF('ชื่อ-คะแนน'!C26="","",'ชื่อ-คะแนน'!AT26)</f>
        <v>0</v>
      </c>
      <c r="Q27" s="268" t="str">
        <f>IF('ชื่อ-คะแนน'!C26="","",'ชื่อ-คะแนน'!AW26)</f>
        <v>0</v>
      </c>
      <c r="R27" s="269">
        <f>IF('ชื่อ-คะแนน'!C26="","",'ชื่อ-คะแนน'!AY26)</f>
        <v>1</v>
      </c>
      <c r="S27" s="924">
        <f>'ชื่อ-คะแนน'!BG26</f>
        <v>1</v>
      </c>
      <c r="T27" s="929">
        <f>'ชื่อ-คะแนน'!BR26</f>
        <v>1</v>
      </c>
      <c r="U27" s="274">
        <f>IF('ชื่อ-คะแนน'!C26="","",'ชื่อ-คะแนน'!BS26)</f>
        <v>0</v>
      </c>
    </row>
    <row r="28" spans="1:21" s="275" customFormat="1" ht="18" customHeight="1" thickBot="1" x14ac:dyDescent="0.55000000000000004">
      <c r="A28" s="239"/>
      <c r="B28" s="276">
        <f>'ชื่อ-คะแนน'!A27</f>
        <v>22</v>
      </c>
      <c r="C28" s="277" t="str">
        <f>'ชื่อ-คะแนน'!B27</f>
        <v>12729</v>
      </c>
      <c r="D28" s="1315" t="str">
        <f>'ชื่อ-คะแนน'!C27</f>
        <v>นาย อรรถกร  เทียบคำ</v>
      </c>
      <c r="E28" s="279" t="str">
        <f>IF('ชื่อ-คะแนน'!D27="ร","เรียน",IF('ชื่อ-คะแนน'!D27="มส","เรียน",'ชื่อ-คะแนน'!D27))</f>
        <v>เรียน</v>
      </c>
      <c r="F28" s="265">
        <f>IF('ชื่อ-คะแนน'!C27="","",IF('ชื่อ-คะแนน'!O27&lt;0,"",('ชื่อ-คะแนน'!O27)))</f>
        <v>0</v>
      </c>
      <c r="G28" s="265">
        <f>IF('ชื่อ-คะแนน'!C27="","",IF('ชื่อ-คะแนน'!AE27&lt;0,"",('ชื่อ-คะแนน'!AE27)))</f>
        <v>0</v>
      </c>
      <c r="H28" s="265">
        <f t="shared" si="1"/>
        <v>0</v>
      </c>
      <c r="I28" s="1103">
        <f t="shared" si="2"/>
        <v>0</v>
      </c>
      <c r="J28" s="1104">
        <f>IF('ชื่อ-คะแนน'!C27="","",'ชื่อ-คะแนน'!U27)</f>
        <v>0</v>
      </c>
      <c r="K28" s="1103">
        <f t="shared" si="0"/>
        <v>0</v>
      </c>
      <c r="L28" s="1105" t="str">
        <f>IF('ชื่อ-คะแนน'!C27="","",'ชื่อ-คะแนน'!AL27)</f>
        <v/>
      </c>
      <c r="M28" s="1105" t="str">
        <f>IF('ชื่อ-คะแนน'!C27="","",'ชื่อ-คะแนน'!AM27)</f>
        <v/>
      </c>
      <c r="N28" s="1105">
        <f>IF('ชื่อ-คะแนน'!C27="","",'ชื่อ-คะแนน'!AN27)</f>
        <v>0</v>
      </c>
      <c r="O28" s="1105" t="str">
        <f>IF('ชื่อ-คะแนน'!C27="","",'ชื่อ-คะแนน'!AO27)</f>
        <v/>
      </c>
      <c r="P28" s="1103">
        <f>IF('ชื่อ-คะแนน'!C27="","",'ชื่อ-คะแนน'!AT27)</f>
        <v>0</v>
      </c>
      <c r="Q28" s="283" t="str">
        <f>IF('ชื่อ-คะแนน'!C27="","",'ชื่อ-คะแนน'!AW27)</f>
        <v>0</v>
      </c>
      <c r="R28" s="284">
        <f>IF('ชื่อ-คะแนน'!C27="","",'ชื่อ-คะแนน'!AY27)</f>
        <v>1</v>
      </c>
      <c r="S28" s="926">
        <f>'ชื่อ-คะแนน'!BG27</f>
        <v>1</v>
      </c>
      <c r="T28" s="930">
        <f>'ชื่อ-คะแนน'!BR27</f>
        <v>1</v>
      </c>
      <c r="U28" s="289">
        <f>IF('ชื่อ-คะแนน'!C27="","",'ชื่อ-คะแนน'!BS27)</f>
        <v>0</v>
      </c>
    </row>
    <row r="29" spans="1:21" s="275" customFormat="1" ht="18" customHeight="1" thickBot="1" x14ac:dyDescent="0.55000000000000004">
      <c r="A29" s="239"/>
      <c r="B29" s="276">
        <f>'ชื่อ-คะแนน'!A28</f>
        <v>23</v>
      </c>
      <c r="C29" s="277" t="str">
        <f>'ชื่อ-คะแนน'!B28</f>
        <v>12745</v>
      </c>
      <c r="D29" s="1315" t="str">
        <f>'ชื่อ-คะแนน'!C28</f>
        <v>สามเณร ขวัญชัย  ศรีสุวรรณ</v>
      </c>
      <c r="E29" s="279" t="str">
        <f>IF('ชื่อ-คะแนน'!D28="ร","เรียน",IF('ชื่อ-คะแนน'!D28="มส","เรียน",'ชื่อ-คะแนน'!D28))</f>
        <v>เรียน</v>
      </c>
      <c r="F29" s="265">
        <f>IF('ชื่อ-คะแนน'!C28="","",IF('ชื่อ-คะแนน'!O28&lt;0,"",('ชื่อ-คะแนน'!O28)))</f>
        <v>0</v>
      </c>
      <c r="G29" s="265">
        <f>IF('ชื่อ-คะแนน'!C28="","",IF('ชื่อ-คะแนน'!AE28&lt;0,"",('ชื่อ-คะแนน'!AE28)))</f>
        <v>0</v>
      </c>
      <c r="H29" s="265">
        <f t="shared" si="1"/>
        <v>0</v>
      </c>
      <c r="I29" s="1103">
        <f t="shared" si="2"/>
        <v>0</v>
      </c>
      <c r="J29" s="1104">
        <f>IF('ชื่อ-คะแนน'!C28="","",'ชื่อ-คะแนน'!U28)</f>
        <v>0</v>
      </c>
      <c r="K29" s="1103">
        <f t="shared" si="0"/>
        <v>0</v>
      </c>
      <c r="L29" s="1105" t="str">
        <f>IF('ชื่อ-คะแนน'!C28="","",'ชื่อ-คะแนน'!AL28)</f>
        <v/>
      </c>
      <c r="M29" s="1105" t="str">
        <f>IF('ชื่อ-คะแนน'!C28="","",'ชื่อ-คะแนน'!AM28)</f>
        <v/>
      </c>
      <c r="N29" s="1105">
        <f>IF('ชื่อ-คะแนน'!C28="","",'ชื่อ-คะแนน'!AN28)</f>
        <v>0</v>
      </c>
      <c r="O29" s="1105" t="str">
        <f>IF('ชื่อ-คะแนน'!C28="","",'ชื่อ-คะแนน'!AO28)</f>
        <v/>
      </c>
      <c r="P29" s="1103">
        <f>IF('ชื่อ-คะแนน'!C28="","",'ชื่อ-คะแนน'!AT28)</f>
        <v>0</v>
      </c>
      <c r="Q29" s="283" t="str">
        <f>IF('ชื่อ-คะแนน'!C28="","",'ชื่อ-คะแนน'!AW28)</f>
        <v>0</v>
      </c>
      <c r="R29" s="284">
        <f>IF('ชื่อ-คะแนน'!C28="","",'ชื่อ-คะแนน'!AY28)</f>
        <v>1</v>
      </c>
      <c r="S29" s="926">
        <f>'ชื่อ-คะแนน'!BG28</f>
        <v>1</v>
      </c>
      <c r="T29" s="930">
        <f>'ชื่อ-คะแนน'!BR28</f>
        <v>1</v>
      </c>
      <c r="U29" s="289">
        <f>IF('ชื่อ-คะแนน'!C28="","",'ชื่อ-คะแนน'!BS28)</f>
        <v>0</v>
      </c>
    </row>
    <row r="30" spans="1:21" s="275" customFormat="1" ht="18" customHeight="1" thickBot="1" x14ac:dyDescent="0.55000000000000004">
      <c r="A30" s="239"/>
      <c r="B30" s="276">
        <f>'ชื่อ-คะแนน'!A29</f>
        <v>24</v>
      </c>
      <c r="C30" s="277" t="str">
        <f>'ชื่อ-คะแนน'!B29</f>
        <v>12762</v>
      </c>
      <c r="D30" s="1315" t="str">
        <f>'ชื่อ-คะแนน'!C29</f>
        <v>นางสาว สุจิรา  โคนชัยภูมิ</v>
      </c>
      <c r="E30" s="279" t="str">
        <f>IF('ชื่อ-คะแนน'!D29="ร","เรียน",IF('ชื่อ-คะแนน'!D29="มส","เรียน",'ชื่อ-คะแนน'!D29))</f>
        <v>เรียน</v>
      </c>
      <c r="F30" s="265">
        <f>IF('ชื่อ-คะแนน'!C29="","",IF('ชื่อ-คะแนน'!O29&lt;0,"",('ชื่อ-คะแนน'!O29)))</f>
        <v>0</v>
      </c>
      <c r="G30" s="265">
        <f>IF('ชื่อ-คะแนน'!C29="","",IF('ชื่อ-คะแนน'!AE29&lt;0,"",('ชื่อ-คะแนน'!AE29)))</f>
        <v>0</v>
      </c>
      <c r="H30" s="265">
        <f t="shared" si="1"/>
        <v>0</v>
      </c>
      <c r="I30" s="1103">
        <f t="shared" si="2"/>
        <v>0</v>
      </c>
      <c r="J30" s="1104">
        <f>IF('ชื่อ-คะแนน'!C29="","",'ชื่อ-คะแนน'!U29)</f>
        <v>0</v>
      </c>
      <c r="K30" s="1103">
        <f t="shared" si="0"/>
        <v>0</v>
      </c>
      <c r="L30" s="1105" t="str">
        <f>IF('ชื่อ-คะแนน'!C29="","",'ชื่อ-คะแนน'!AL29)</f>
        <v/>
      </c>
      <c r="M30" s="1105" t="str">
        <f>IF('ชื่อ-คะแนน'!C29="","",'ชื่อ-คะแนน'!AM29)</f>
        <v/>
      </c>
      <c r="N30" s="1105">
        <f>IF('ชื่อ-คะแนน'!C29="","",'ชื่อ-คะแนน'!AN29)</f>
        <v>0</v>
      </c>
      <c r="O30" s="1105" t="str">
        <f>IF('ชื่อ-คะแนน'!C29="","",'ชื่อ-คะแนน'!AO29)</f>
        <v/>
      </c>
      <c r="P30" s="1103">
        <f>IF('ชื่อ-คะแนน'!C29="","",'ชื่อ-คะแนน'!AT29)</f>
        <v>0</v>
      </c>
      <c r="Q30" s="283" t="str">
        <f>IF('ชื่อ-คะแนน'!C29="","",'ชื่อ-คะแนน'!AW29)</f>
        <v>0</v>
      </c>
      <c r="R30" s="284">
        <f>IF('ชื่อ-คะแนน'!C29="","",'ชื่อ-คะแนน'!AY29)</f>
        <v>1</v>
      </c>
      <c r="S30" s="926">
        <f>'ชื่อ-คะแนน'!BG29</f>
        <v>1</v>
      </c>
      <c r="T30" s="930">
        <f>'ชื่อ-คะแนน'!BR29</f>
        <v>1</v>
      </c>
      <c r="U30" s="289">
        <f>IF('ชื่อ-คะแนน'!C29="","",'ชื่อ-คะแนน'!BS29)</f>
        <v>0</v>
      </c>
    </row>
    <row r="31" spans="1:21" s="275" customFormat="1" ht="18" customHeight="1" thickBot="1" x14ac:dyDescent="0.55000000000000004">
      <c r="A31" s="239"/>
      <c r="B31" s="276" t="str">
        <f>'ชื่อ-คะแนน'!A30</f>
        <v/>
      </c>
      <c r="C31" s="277">
        <f>'ชื่อ-คะแนน'!B30</f>
        <v>0</v>
      </c>
      <c r="D31" s="1315">
        <f>'ชื่อ-คะแนน'!C30</f>
        <v>0</v>
      </c>
      <c r="E31" s="290" t="str">
        <f>IF('ชื่อ-คะแนน'!D30="ร","เรียน",IF('ชื่อ-คะแนน'!D30="มส","เรียน",'ชื่อ-คะแนน'!D30))</f>
        <v/>
      </c>
      <c r="F31" s="265" t="str">
        <f>IF('ชื่อ-คะแนน'!C30="","",IF('ชื่อ-คะแนน'!O30&lt;0,"",('ชื่อ-คะแนน'!O30)))</f>
        <v/>
      </c>
      <c r="G31" s="265" t="str">
        <f>IF('ชื่อ-คะแนน'!C30="","",IF('ชื่อ-คะแนน'!AE30&lt;0,"",('ชื่อ-คะแนน'!AE30)))</f>
        <v/>
      </c>
      <c r="H31" s="265" t="str">
        <f t="shared" si="1"/>
        <v/>
      </c>
      <c r="I31" s="1106" t="str">
        <f t="shared" si="2"/>
        <v/>
      </c>
      <c r="J31" s="1107" t="str">
        <f>IF('ชื่อ-คะแนน'!C30="","",'ชื่อ-คะแนน'!U30)</f>
        <v/>
      </c>
      <c r="K31" s="1106" t="str">
        <f t="shared" si="0"/>
        <v/>
      </c>
      <c r="L31" s="1108" t="str">
        <f>IF('ชื่อ-คะแนน'!C30="","",'ชื่อ-คะแนน'!AL30)</f>
        <v/>
      </c>
      <c r="M31" s="1108" t="str">
        <f>IF('ชื่อ-คะแนน'!C30="","",'ชื่อ-คะแนน'!AM30)</f>
        <v/>
      </c>
      <c r="N31" s="1108" t="str">
        <f>IF('ชื่อ-คะแนน'!C30="","",'ชื่อ-คะแนน'!AN30)</f>
        <v/>
      </c>
      <c r="O31" s="1108" t="str">
        <f>IF('ชื่อ-คะแนน'!C30="","",'ชื่อ-คะแนน'!AO30)</f>
        <v/>
      </c>
      <c r="P31" s="1106" t="str">
        <f>IF('ชื่อ-คะแนน'!C30="","",'ชื่อ-คะแนน'!AT30)</f>
        <v/>
      </c>
      <c r="Q31" s="294" t="str">
        <f>IF('ชื่อ-คะแนน'!C30="","",'ชื่อ-คะแนน'!AW30)</f>
        <v/>
      </c>
      <c r="R31" s="295" t="str">
        <f>IF('ชื่อ-คะแนน'!C30="","",'ชื่อ-คะแนน'!AY30)</f>
        <v/>
      </c>
      <c r="S31" s="919" t="str">
        <f>'ชื่อ-คะแนน'!BG30</f>
        <v/>
      </c>
      <c r="T31" s="931" t="str">
        <f>'ชื่อ-คะแนน'!BR30</f>
        <v/>
      </c>
      <c r="U31" s="299" t="str">
        <f>IF('ชื่อ-คะแนน'!C30="","",'ชื่อ-คะแนน'!BS30)</f>
        <v/>
      </c>
    </row>
    <row r="32" spans="1:21" s="275" customFormat="1" ht="18" customHeight="1" thickBot="1" x14ac:dyDescent="0.55000000000000004">
      <c r="A32" s="239"/>
      <c r="B32" s="262" t="str">
        <f>'ชื่อ-คะแนน'!A31</f>
        <v/>
      </c>
      <c r="C32" s="263">
        <f>'ชื่อ-คะแนน'!B31</f>
        <v>0</v>
      </c>
      <c r="D32" s="1314">
        <f>'ชื่อ-คะแนน'!C31</f>
        <v>0</v>
      </c>
      <c r="E32" s="265" t="str">
        <f>IF('ชื่อ-คะแนน'!D31="ร","เรียน",IF('ชื่อ-คะแนน'!D31="มส","เรียน",'ชื่อ-คะแนน'!D31))</f>
        <v/>
      </c>
      <c r="F32" s="265" t="str">
        <f>IF('ชื่อ-คะแนน'!C31="","",IF('ชื่อ-คะแนน'!O31&lt;0,"",('ชื่อ-คะแนน'!O31)))</f>
        <v/>
      </c>
      <c r="G32" s="265" t="str">
        <f>IF('ชื่อ-คะแนน'!C31="","",IF('ชื่อ-คะแนน'!AE31&lt;0,"",('ชื่อ-คะแนน'!AE31)))</f>
        <v/>
      </c>
      <c r="H32" s="265" t="str">
        <f t="shared" si="1"/>
        <v/>
      </c>
      <c r="I32" s="1100" t="str">
        <f t="shared" si="2"/>
        <v/>
      </c>
      <c r="J32" s="1101" t="str">
        <f>IF('ชื่อ-คะแนน'!C31="","",'ชื่อ-คะแนน'!U31)</f>
        <v/>
      </c>
      <c r="K32" s="1100" t="str">
        <f t="shared" si="0"/>
        <v/>
      </c>
      <c r="L32" s="1102" t="str">
        <f>IF('ชื่อ-คะแนน'!C31="","",'ชื่อ-คะแนน'!AL31)</f>
        <v/>
      </c>
      <c r="M32" s="1102" t="str">
        <f>IF('ชื่อ-คะแนน'!C31="","",'ชื่อ-คะแนน'!AM31)</f>
        <v/>
      </c>
      <c r="N32" s="1102" t="str">
        <f>IF('ชื่อ-คะแนน'!C31="","",'ชื่อ-คะแนน'!AN31)</f>
        <v/>
      </c>
      <c r="O32" s="1102" t="str">
        <f>IF('ชื่อ-คะแนน'!C31="","",'ชื่อ-คะแนน'!AO31)</f>
        <v/>
      </c>
      <c r="P32" s="1100" t="str">
        <f>IF('ชื่อ-คะแนน'!C31="","",'ชื่อ-คะแนน'!AT31)</f>
        <v/>
      </c>
      <c r="Q32" s="268" t="str">
        <f>IF('ชื่อ-คะแนน'!C31="","",'ชื่อ-คะแนน'!AW31)</f>
        <v/>
      </c>
      <c r="R32" s="269" t="str">
        <f>IF('ชื่อ-คะแนน'!C31="","",'ชื่อ-คะแนน'!AY31)</f>
        <v/>
      </c>
      <c r="S32" s="924" t="str">
        <f>'ชื่อ-คะแนน'!BG31</f>
        <v/>
      </c>
      <c r="T32" s="929" t="str">
        <f>'ชื่อ-คะแนน'!BR31</f>
        <v/>
      </c>
      <c r="U32" s="274" t="str">
        <f>IF('ชื่อ-คะแนน'!C31="","",'ชื่อ-คะแนน'!BS31)</f>
        <v/>
      </c>
    </row>
    <row r="33" spans="1:21" s="275" customFormat="1" ht="18" customHeight="1" thickBot="1" x14ac:dyDescent="0.55000000000000004">
      <c r="A33" s="239"/>
      <c r="B33" s="276" t="str">
        <f>'ชื่อ-คะแนน'!A32</f>
        <v/>
      </c>
      <c r="C33" s="277">
        <f>'ชื่อ-คะแนน'!B32</f>
        <v>0</v>
      </c>
      <c r="D33" s="1315">
        <f>'ชื่อ-คะแนน'!C32</f>
        <v>0</v>
      </c>
      <c r="E33" s="279" t="str">
        <f>IF('ชื่อ-คะแนน'!D32="ร","เรียน",IF('ชื่อ-คะแนน'!D32="มส","เรียน",'ชื่อ-คะแนน'!D32))</f>
        <v/>
      </c>
      <c r="F33" s="265" t="str">
        <f>IF('ชื่อ-คะแนน'!C32="","",IF('ชื่อ-คะแนน'!O32&lt;0,"",('ชื่อ-คะแนน'!O32)))</f>
        <v/>
      </c>
      <c r="G33" s="265" t="str">
        <f>IF('ชื่อ-คะแนน'!C32="","",IF('ชื่อ-คะแนน'!AE32&lt;0,"",('ชื่อ-คะแนน'!AE32)))</f>
        <v/>
      </c>
      <c r="H33" s="265" t="str">
        <f t="shared" si="1"/>
        <v/>
      </c>
      <c r="I33" s="1103" t="str">
        <f t="shared" si="2"/>
        <v/>
      </c>
      <c r="J33" s="1104" t="str">
        <f>IF('ชื่อ-คะแนน'!C32="","",'ชื่อ-คะแนน'!U32)</f>
        <v/>
      </c>
      <c r="K33" s="1103" t="str">
        <f t="shared" si="0"/>
        <v/>
      </c>
      <c r="L33" s="1105" t="str">
        <f>IF('ชื่อ-คะแนน'!C32="","",'ชื่อ-คะแนน'!AL32)</f>
        <v/>
      </c>
      <c r="M33" s="1105" t="str">
        <f>IF('ชื่อ-คะแนน'!C32="","",'ชื่อ-คะแนน'!AM32)</f>
        <v/>
      </c>
      <c r="N33" s="1105" t="str">
        <f>IF('ชื่อ-คะแนน'!C32="","",'ชื่อ-คะแนน'!AN32)</f>
        <v/>
      </c>
      <c r="O33" s="1105" t="str">
        <f>IF('ชื่อ-คะแนน'!C32="","",'ชื่อ-คะแนน'!AO32)</f>
        <v/>
      </c>
      <c r="P33" s="1103" t="str">
        <f>IF('ชื่อ-คะแนน'!C32="","",'ชื่อ-คะแนน'!AT32)</f>
        <v/>
      </c>
      <c r="Q33" s="283" t="str">
        <f>IF('ชื่อ-คะแนน'!C32="","",'ชื่อ-คะแนน'!AW32)</f>
        <v/>
      </c>
      <c r="R33" s="284" t="str">
        <f>IF('ชื่อ-คะแนน'!C32="","",'ชื่อ-คะแนน'!AY32)</f>
        <v/>
      </c>
      <c r="S33" s="926" t="str">
        <f>'ชื่อ-คะแนน'!BG32</f>
        <v/>
      </c>
      <c r="T33" s="930" t="str">
        <f>'ชื่อ-คะแนน'!BR32</f>
        <v/>
      </c>
      <c r="U33" s="289" t="str">
        <f>IF('ชื่อ-คะแนน'!C32="","",'ชื่อ-คะแนน'!BS32)</f>
        <v/>
      </c>
    </row>
    <row r="34" spans="1:21" s="275" customFormat="1" ht="18" customHeight="1" thickBot="1" x14ac:dyDescent="0.55000000000000004">
      <c r="A34" s="239"/>
      <c r="B34" s="276" t="str">
        <f>'ชื่อ-คะแนน'!A33</f>
        <v/>
      </c>
      <c r="C34" s="277">
        <f>'ชื่อ-คะแนน'!B33</f>
        <v>0</v>
      </c>
      <c r="D34" s="1315">
        <f>'ชื่อ-คะแนน'!C33</f>
        <v>0</v>
      </c>
      <c r="E34" s="279" t="str">
        <f>IF('ชื่อ-คะแนน'!D33="ร","เรียน",IF('ชื่อ-คะแนน'!D33="มส","เรียน",'ชื่อ-คะแนน'!D33))</f>
        <v/>
      </c>
      <c r="F34" s="265" t="str">
        <f>IF('ชื่อ-คะแนน'!C33="","",IF('ชื่อ-คะแนน'!O33&lt;0,"",('ชื่อ-คะแนน'!O33)))</f>
        <v/>
      </c>
      <c r="G34" s="265" t="str">
        <f>IF('ชื่อ-คะแนน'!C33="","",IF('ชื่อ-คะแนน'!AE33&lt;0,"",('ชื่อ-คะแนน'!AE33)))</f>
        <v/>
      </c>
      <c r="H34" s="265" t="str">
        <f t="shared" si="1"/>
        <v/>
      </c>
      <c r="I34" s="1103" t="str">
        <f t="shared" si="2"/>
        <v/>
      </c>
      <c r="J34" s="1104" t="str">
        <f>IF('ชื่อ-คะแนน'!C33="","",'ชื่อ-คะแนน'!U33)</f>
        <v/>
      </c>
      <c r="K34" s="1103" t="str">
        <f t="shared" si="0"/>
        <v/>
      </c>
      <c r="L34" s="1105" t="str">
        <f>IF('ชื่อ-คะแนน'!C33="","",'ชื่อ-คะแนน'!AL33)</f>
        <v/>
      </c>
      <c r="M34" s="1105" t="str">
        <f>IF('ชื่อ-คะแนน'!C33="","",'ชื่อ-คะแนน'!AM33)</f>
        <v/>
      </c>
      <c r="N34" s="1105" t="str">
        <f>IF('ชื่อ-คะแนน'!C33="","",'ชื่อ-คะแนน'!AN33)</f>
        <v/>
      </c>
      <c r="O34" s="1105" t="str">
        <f>IF('ชื่อ-คะแนน'!C33="","",'ชื่อ-คะแนน'!AO33)</f>
        <v/>
      </c>
      <c r="P34" s="1103" t="str">
        <f>IF('ชื่อ-คะแนน'!C33="","",'ชื่อ-คะแนน'!AT33)</f>
        <v/>
      </c>
      <c r="Q34" s="283" t="str">
        <f>IF('ชื่อ-คะแนน'!C33="","",'ชื่อ-คะแนน'!AW33)</f>
        <v/>
      </c>
      <c r="R34" s="284" t="str">
        <f>IF('ชื่อ-คะแนน'!C33="","",'ชื่อ-คะแนน'!AY33)</f>
        <v/>
      </c>
      <c r="S34" s="926" t="str">
        <f>'ชื่อ-คะแนน'!BG33</f>
        <v/>
      </c>
      <c r="T34" s="930" t="str">
        <f>'ชื่อ-คะแนน'!BR33</f>
        <v/>
      </c>
      <c r="U34" s="289" t="str">
        <f>IF('ชื่อ-คะแนน'!C33="","",'ชื่อ-คะแนน'!BS33)</f>
        <v/>
      </c>
    </row>
    <row r="35" spans="1:21" s="275" customFormat="1" ht="18" customHeight="1" thickBot="1" x14ac:dyDescent="0.55000000000000004">
      <c r="A35" s="239"/>
      <c r="B35" s="276" t="str">
        <f>'ชื่อ-คะแนน'!A34</f>
        <v/>
      </c>
      <c r="C35" s="277">
        <f>'ชื่อ-คะแนน'!B34</f>
        <v>0</v>
      </c>
      <c r="D35" s="1315">
        <f>'ชื่อ-คะแนน'!C34</f>
        <v>0</v>
      </c>
      <c r="E35" s="279" t="str">
        <f>IF('ชื่อ-คะแนน'!D34="ร","เรียน",IF('ชื่อ-คะแนน'!D34="มส","เรียน",'ชื่อ-คะแนน'!D34))</f>
        <v/>
      </c>
      <c r="F35" s="265" t="str">
        <f>IF('ชื่อ-คะแนน'!C34="","",IF('ชื่อ-คะแนน'!O34&lt;0,"",('ชื่อ-คะแนน'!O34)))</f>
        <v/>
      </c>
      <c r="G35" s="265" t="str">
        <f>IF('ชื่อ-คะแนน'!C34="","",IF('ชื่อ-คะแนน'!AE34&lt;0,"",('ชื่อ-คะแนน'!AE34)))</f>
        <v/>
      </c>
      <c r="H35" s="265" t="str">
        <f t="shared" si="1"/>
        <v/>
      </c>
      <c r="I35" s="1103" t="str">
        <f t="shared" si="2"/>
        <v/>
      </c>
      <c r="J35" s="1104" t="str">
        <f>IF('ชื่อ-คะแนน'!C34="","",'ชื่อ-คะแนน'!U34)</f>
        <v/>
      </c>
      <c r="K35" s="1103" t="str">
        <f t="shared" si="0"/>
        <v/>
      </c>
      <c r="L35" s="1105" t="str">
        <f>IF('ชื่อ-คะแนน'!C34="","",'ชื่อ-คะแนน'!AL34)</f>
        <v/>
      </c>
      <c r="M35" s="1105" t="str">
        <f>IF('ชื่อ-คะแนน'!C34="","",'ชื่อ-คะแนน'!AM34)</f>
        <v/>
      </c>
      <c r="N35" s="1105" t="str">
        <f>IF('ชื่อ-คะแนน'!C34="","",'ชื่อ-คะแนน'!AN34)</f>
        <v/>
      </c>
      <c r="O35" s="1105" t="str">
        <f>IF('ชื่อ-คะแนน'!C34="","",'ชื่อ-คะแนน'!AO34)</f>
        <v/>
      </c>
      <c r="P35" s="1103" t="str">
        <f>IF('ชื่อ-คะแนน'!C34="","",'ชื่อ-คะแนน'!AT34)</f>
        <v/>
      </c>
      <c r="Q35" s="283" t="str">
        <f>IF('ชื่อ-คะแนน'!C34="","",'ชื่อ-คะแนน'!AW34)</f>
        <v/>
      </c>
      <c r="R35" s="284" t="str">
        <f>IF('ชื่อ-คะแนน'!C34="","",'ชื่อ-คะแนน'!AY34)</f>
        <v/>
      </c>
      <c r="S35" s="926" t="str">
        <f>'ชื่อ-คะแนน'!BG34</f>
        <v/>
      </c>
      <c r="T35" s="930" t="str">
        <f>'ชื่อ-คะแนน'!BR34</f>
        <v/>
      </c>
      <c r="U35" s="289" t="str">
        <f>IF('ชื่อ-คะแนน'!C34="","",'ชื่อ-คะแนน'!BS34)</f>
        <v/>
      </c>
    </row>
    <row r="36" spans="1:21" s="275" customFormat="1" ht="18" customHeight="1" thickBot="1" x14ac:dyDescent="0.55000000000000004">
      <c r="A36" s="239"/>
      <c r="B36" s="276" t="str">
        <f>'ชื่อ-คะแนน'!A35</f>
        <v/>
      </c>
      <c r="C36" s="277">
        <f>'ชื่อ-คะแนน'!B35</f>
        <v>0</v>
      </c>
      <c r="D36" s="1315">
        <f>'ชื่อ-คะแนน'!C35</f>
        <v>0</v>
      </c>
      <c r="E36" s="290" t="str">
        <f>IF('ชื่อ-คะแนน'!D35="ร","เรียน",IF('ชื่อ-คะแนน'!D35="มส","เรียน",'ชื่อ-คะแนน'!D35))</f>
        <v/>
      </c>
      <c r="F36" s="265" t="str">
        <f>IF('ชื่อ-คะแนน'!C35="","",IF('ชื่อ-คะแนน'!O35&lt;0,"",('ชื่อ-คะแนน'!O35)))</f>
        <v/>
      </c>
      <c r="G36" s="265" t="str">
        <f>IF('ชื่อ-คะแนน'!C35="","",IF('ชื่อ-คะแนน'!AE35&lt;0,"",('ชื่อ-คะแนน'!AE35)))</f>
        <v/>
      </c>
      <c r="H36" s="265" t="str">
        <f t="shared" si="1"/>
        <v/>
      </c>
      <c r="I36" s="1106" t="str">
        <f t="shared" si="2"/>
        <v/>
      </c>
      <c r="J36" s="1107" t="str">
        <f>IF('ชื่อ-คะแนน'!C35="","",'ชื่อ-คะแนน'!U35)</f>
        <v/>
      </c>
      <c r="K36" s="1106" t="str">
        <f t="shared" si="0"/>
        <v/>
      </c>
      <c r="L36" s="1108" t="str">
        <f>IF('ชื่อ-คะแนน'!C35="","",'ชื่อ-คะแนน'!AL35)</f>
        <v/>
      </c>
      <c r="M36" s="1108" t="str">
        <f>IF('ชื่อ-คะแนน'!C35="","",'ชื่อ-คะแนน'!AM35)</f>
        <v/>
      </c>
      <c r="N36" s="1108" t="str">
        <f>IF('ชื่อ-คะแนน'!C35="","",'ชื่อ-คะแนน'!AN35)</f>
        <v/>
      </c>
      <c r="O36" s="1108" t="str">
        <f>IF('ชื่อ-คะแนน'!C35="","",'ชื่อ-คะแนน'!AO35)</f>
        <v/>
      </c>
      <c r="P36" s="1106" t="str">
        <f>IF('ชื่อ-คะแนน'!C35="","",'ชื่อ-คะแนน'!AT35)</f>
        <v/>
      </c>
      <c r="Q36" s="294" t="str">
        <f>IF('ชื่อ-คะแนน'!C35="","",'ชื่อ-คะแนน'!AW35)</f>
        <v/>
      </c>
      <c r="R36" s="295" t="str">
        <f>IF('ชื่อ-คะแนน'!C35="","",'ชื่อ-คะแนน'!AY35)</f>
        <v/>
      </c>
      <c r="S36" s="919" t="str">
        <f>'ชื่อ-คะแนน'!BG35</f>
        <v/>
      </c>
      <c r="T36" s="931" t="str">
        <f>'ชื่อ-คะแนน'!BR35</f>
        <v/>
      </c>
      <c r="U36" s="299" t="str">
        <f>IF('ชื่อ-คะแนน'!C35="","",'ชื่อ-คะแนน'!BS35)</f>
        <v/>
      </c>
    </row>
    <row r="37" spans="1:21" s="275" customFormat="1" ht="18" customHeight="1" thickBot="1" x14ac:dyDescent="0.55000000000000004">
      <c r="A37" s="239"/>
      <c r="B37" s="262" t="str">
        <f>'ชื่อ-คะแนน'!A36</f>
        <v/>
      </c>
      <c r="C37" s="263">
        <f>'ชื่อ-คะแนน'!B36</f>
        <v>0</v>
      </c>
      <c r="D37" s="1314">
        <f>'ชื่อ-คะแนน'!C36</f>
        <v>0</v>
      </c>
      <c r="E37" s="265" t="str">
        <f>IF('ชื่อ-คะแนน'!D36="ร","เรียน",IF('ชื่อ-คะแนน'!D36="มส","เรียน",'ชื่อ-คะแนน'!D36))</f>
        <v/>
      </c>
      <c r="F37" s="265" t="str">
        <f>IF('ชื่อ-คะแนน'!C36="","",IF('ชื่อ-คะแนน'!O36&lt;0,"",('ชื่อ-คะแนน'!O36)))</f>
        <v/>
      </c>
      <c r="G37" s="265" t="str">
        <f>IF('ชื่อ-คะแนน'!C36="","",IF('ชื่อ-คะแนน'!AE36&lt;0,"",('ชื่อ-คะแนน'!AE36)))</f>
        <v/>
      </c>
      <c r="H37" s="265" t="str">
        <f t="shared" si="1"/>
        <v/>
      </c>
      <c r="I37" s="1100" t="str">
        <f t="shared" si="2"/>
        <v/>
      </c>
      <c r="J37" s="1101" t="str">
        <f>IF('ชื่อ-คะแนน'!C36="","",'ชื่อ-คะแนน'!U36)</f>
        <v/>
      </c>
      <c r="K37" s="1100" t="str">
        <f t="shared" si="0"/>
        <v/>
      </c>
      <c r="L37" s="1102" t="str">
        <f>IF('ชื่อ-คะแนน'!C36="","",'ชื่อ-คะแนน'!AL36)</f>
        <v/>
      </c>
      <c r="M37" s="1102" t="str">
        <f>IF('ชื่อ-คะแนน'!C36="","",'ชื่อ-คะแนน'!AM36)</f>
        <v/>
      </c>
      <c r="N37" s="1102" t="str">
        <f>IF('ชื่อ-คะแนน'!C36="","",'ชื่อ-คะแนน'!AN36)</f>
        <v/>
      </c>
      <c r="O37" s="1102" t="str">
        <f>IF('ชื่อ-คะแนน'!C36="","",'ชื่อ-คะแนน'!AO36)</f>
        <v/>
      </c>
      <c r="P37" s="1100" t="str">
        <f>IF('ชื่อ-คะแนน'!C36="","",'ชื่อ-คะแนน'!AT36)</f>
        <v/>
      </c>
      <c r="Q37" s="268" t="str">
        <f>IF('ชื่อ-คะแนน'!C36="","",'ชื่อ-คะแนน'!AW36)</f>
        <v/>
      </c>
      <c r="R37" s="269" t="str">
        <f>IF('ชื่อ-คะแนน'!C36="","",'ชื่อ-คะแนน'!AY36)</f>
        <v/>
      </c>
      <c r="S37" s="924" t="str">
        <f>'ชื่อ-คะแนน'!BG36</f>
        <v/>
      </c>
      <c r="T37" s="929" t="str">
        <f>'ชื่อ-คะแนน'!BR36</f>
        <v/>
      </c>
      <c r="U37" s="274" t="str">
        <f>IF('ชื่อ-คะแนน'!C36="","",'ชื่อ-คะแนน'!BS36)</f>
        <v/>
      </c>
    </row>
    <row r="38" spans="1:21" s="275" customFormat="1" ht="18" customHeight="1" thickBot="1" x14ac:dyDescent="0.55000000000000004">
      <c r="A38" s="239"/>
      <c r="B38" s="276" t="str">
        <f>'ชื่อ-คะแนน'!A37</f>
        <v/>
      </c>
      <c r="C38" s="277">
        <f>'ชื่อ-คะแนน'!B37</f>
        <v>0</v>
      </c>
      <c r="D38" s="1315">
        <f>'ชื่อ-คะแนน'!C37</f>
        <v>0</v>
      </c>
      <c r="E38" s="279" t="str">
        <f>IF('ชื่อ-คะแนน'!D37="ร","เรียน",IF('ชื่อ-คะแนน'!D37="มส","เรียน",'ชื่อ-คะแนน'!D37))</f>
        <v/>
      </c>
      <c r="F38" s="265" t="str">
        <f>IF('ชื่อ-คะแนน'!C37="","",IF('ชื่อ-คะแนน'!O37&lt;0,"",('ชื่อ-คะแนน'!O37)))</f>
        <v/>
      </c>
      <c r="G38" s="265" t="str">
        <f>IF('ชื่อ-คะแนน'!C37="","",IF('ชื่อ-คะแนน'!AE37&lt;0,"",('ชื่อ-คะแนน'!AE37)))</f>
        <v/>
      </c>
      <c r="H38" s="265" t="str">
        <f t="shared" si="1"/>
        <v/>
      </c>
      <c r="I38" s="1103" t="str">
        <f t="shared" si="2"/>
        <v/>
      </c>
      <c r="J38" s="1104" t="str">
        <f>IF('ชื่อ-คะแนน'!C37="","",'ชื่อ-คะแนน'!U37)</f>
        <v/>
      </c>
      <c r="K38" s="1103" t="str">
        <f t="shared" si="0"/>
        <v/>
      </c>
      <c r="L38" s="1105" t="str">
        <f>IF('ชื่อ-คะแนน'!C37="","",'ชื่อ-คะแนน'!AL37)</f>
        <v/>
      </c>
      <c r="M38" s="1105" t="str">
        <f>IF('ชื่อ-คะแนน'!C37="","",'ชื่อ-คะแนน'!AM37)</f>
        <v/>
      </c>
      <c r="N38" s="1105" t="str">
        <f>IF('ชื่อ-คะแนน'!C37="","",'ชื่อ-คะแนน'!AN37)</f>
        <v/>
      </c>
      <c r="O38" s="1105" t="str">
        <f>IF('ชื่อ-คะแนน'!C37="","",'ชื่อ-คะแนน'!AO37)</f>
        <v/>
      </c>
      <c r="P38" s="1103" t="str">
        <f>IF('ชื่อ-คะแนน'!C37="","",'ชื่อ-คะแนน'!AT37)</f>
        <v/>
      </c>
      <c r="Q38" s="283" t="str">
        <f>IF('ชื่อ-คะแนน'!C37="","",'ชื่อ-คะแนน'!AW37)</f>
        <v/>
      </c>
      <c r="R38" s="284" t="str">
        <f>IF('ชื่อ-คะแนน'!C37="","",'ชื่อ-คะแนน'!AY37)</f>
        <v/>
      </c>
      <c r="S38" s="926" t="str">
        <f>'ชื่อ-คะแนน'!BG37</f>
        <v/>
      </c>
      <c r="T38" s="930" t="str">
        <f>'ชื่อ-คะแนน'!BR37</f>
        <v/>
      </c>
      <c r="U38" s="289" t="str">
        <f>IF('ชื่อ-คะแนน'!C37="","",'ชื่อ-คะแนน'!BS37)</f>
        <v/>
      </c>
    </row>
    <row r="39" spans="1:21" s="275" customFormat="1" ht="18" customHeight="1" thickBot="1" x14ac:dyDescent="0.55000000000000004">
      <c r="A39" s="239"/>
      <c r="B39" s="276" t="str">
        <f>'ชื่อ-คะแนน'!A38</f>
        <v/>
      </c>
      <c r="C39" s="277">
        <f>'ชื่อ-คะแนน'!B38</f>
        <v>0</v>
      </c>
      <c r="D39" s="1315">
        <f>'ชื่อ-คะแนน'!C38</f>
        <v>0</v>
      </c>
      <c r="E39" s="279" t="str">
        <f>IF('ชื่อ-คะแนน'!D38="ร","เรียน",IF('ชื่อ-คะแนน'!D38="มส","เรียน",'ชื่อ-คะแนน'!D38))</f>
        <v/>
      </c>
      <c r="F39" s="265" t="str">
        <f>IF('ชื่อ-คะแนน'!C38="","",IF('ชื่อ-คะแนน'!O38&lt;0,"",('ชื่อ-คะแนน'!O38)))</f>
        <v/>
      </c>
      <c r="G39" s="265" t="str">
        <f>IF('ชื่อ-คะแนน'!C38="","",IF('ชื่อ-คะแนน'!AE38&lt;0,"",('ชื่อ-คะแนน'!AE38)))</f>
        <v/>
      </c>
      <c r="H39" s="265" t="str">
        <f t="shared" si="1"/>
        <v/>
      </c>
      <c r="I39" s="1103" t="str">
        <f t="shared" si="2"/>
        <v/>
      </c>
      <c r="J39" s="1104" t="str">
        <f>IF('ชื่อ-คะแนน'!C38="","",'ชื่อ-คะแนน'!U38)</f>
        <v/>
      </c>
      <c r="K39" s="1103" t="str">
        <f t="shared" si="0"/>
        <v/>
      </c>
      <c r="L39" s="1105" t="str">
        <f>IF('ชื่อ-คะแนน'!C38="","",'ชื่อ-คะแนน'!AL38)</f>
        <v/>
      </c>
      <c r="M39" s="1105" t="str">
        <f>IF('ชื่อ-คะแนน'!C38="","",'ชื่อ-คะแนน'!AM38)</f>
        <v/>
      </c>
      <c r="N39" s="1105" t="str">
        <f>IF('ชื่อ-คะแนน'!C38="","",'ชื่อ-คะแนน'!AN38)</f>
        <v/>
      </c>
      <c r="O39" s="1105" t="str">
        <f>IF('ชื่อ-คะแนน'!C38="","",'ชื่อ-คะแนน'!AO38)</f>
        <v/>
      </c>
      <c r="P39" s="1103" t="str">
        <f>IF('ชื่อ-คะแนน'!C38="","",'ชื่อ-คะแนน'!AT38)</f>
        <v/>
      </c>
      <c r="Q39" s="283" t="str">
        <f>IF('ชื่อ-คะแนน'!C38="","",'ชื่อ-คะแนน'!AW38)</f>
        <v/>
      </c>
      <c r="R39" s="284" t="str">
        <f>IF('ชื่อ-คะแนน'!C38="","",'ชื่อ-คะแนน'!AY38)</f>
        <v/>
      </c>
      <c r="S39" s="926" t="str">
        <f>'ชื่อ-คะแนน'!BG38</f>
        <v/>
      </c>
      <c r="T39" s="930" t="str">
        <f>'ชื่อ-คะแนน'!BR38</f>
        <v/>
      </c>
      <c r="U39" s="289" t="str">
        <f>IF('ชื่อ-คะแนน'!C38="","",'ชื่อ-คะแนน'!BS38)</f>
        <v/>
      </c>
    </row>
    <row r="40" spans="1:21" s="275" customFormat="1" ht="18" customHeight="1" thickBot="1" x14ac:dyDescent="0.55000000000000004">
      <c r="A40" s="239"/>
      <c r="B40" s="276" t="str">
        <f>'ชื่อ-คะแนน'!A39</f>
        <v/>
      </c>
      <c r="C40" s="277">
        <f>'ชื่อ-คะแนน'!B39</f>
        <v>0</v>
      </c>
      <c r="D40" s="1315">
        <f>'ชื่อ-คะแนน'!C39</f>
        <v>0</v>
      </c>
      <c r="E40" s="279" t="str">
        <f>IF('ชื่อ-คะแนน'!D39="ร","เรียน",IF('ชื่อ-คะแนน'!D39="มส","เรียน",'ชื่อ-คะแนน'!D39))</f>
        <v/>
      </c>
      <c r="F40" s="265" t="str">
        <f>IF('ชื่อ-คะแนน'!C39="","",IF('ชื่อ-คะแนน'!O39&lt;0,"",('ชื่อ-คะแนน'!O39)))</f>
        <v/>
      </c>
      <c r="G40" s="265" t="str">
        <f>IF('ชื่อ-คะแนน'!C39="","",IF('ชื่อ-คะแนน'!AE39&lt;0,"",('ชื่อ-คะแนน'!AE39)))</f>
        <v/>
      </c>
      <c r="H40" s="265" t="str">
        <f t="shared" si="1"/>
        <v/>
      </c>
      <c r="I40" s="1103" t="str">
        <f t="shared" si="2"/>
        <v/>
      </c>
      <c r="J40" s="1104" t="str">
        <f>IF('ชื่อ-คะแนน'!C39="","",'ชื่อ-คะแนน'!U39)</f>
        <v/>
      </c>
      <c r="K40" s="1103" t="str">
        <f t="shared" si="0"/>
        <v/>
      </c>
      <c r="L40" s="1105" t="str">
        <f>IF('ชื่อ-คะแนน'!C39="","",'ชื่อ-คะแนน'!AL39)</f>
        <v/>
      </c>
      <c r="M40" s="1105" t="str">
        <f>IF('ชื่อ-คะแนน'!C39="","",'ชื่อ-คะแนน'!AM39)</f>
        <v/>
      </c>
      <c r="N40" s="1105" t="str">
        <f>IF('ชื่อ-คะแนน'!C39="","",'ชื่อ-คะแนน'!AN39)</f>
        <v/>
      </c>
      <c r="O40" s="1105" t="str">
        <f>IF('ชื่อ-คะแนน'!C39="","",'ชื่อ-คะแนน'!AO39)</f>
        <v/>
      </c>
      <c r="P40" s="1103" t="str">
        <f>IF('ชื่อ-คะแนน'!C39="","",'ชื่อ-คะแนน'!AT39)</f>
        <v/>
      </c>
      <c r="Q40" s="283" t="str">
        <f>IF('ชื่อ-คะแนน'!C39="","",'ชื่อ-คะแนน'!AW39)</f>
        <v/>
      </c>
      <c r="R40" s="284" t="str">
        <f>IF('ชื่อ-คะแนน'!C39="","",'ชื่อ-คะแนน'!AY39)</f>
        <v/>
      </c>
      <c r="S40" s="926" t="str">
        <f>'ชื่อ-คะแนน'!BG39</f>
        <v/>
      </c>
      <c r="T40" s="930" t="str">
        <f>'ชื่อ-คะแนน'!BR39</f>
        <v/>
      </c>
      <c r="U40" s="289" t="str">
        <f>IF('ชื่อ-คะแนน'!C39="","",'ชื่อ-คะแนน'!BS39)</f>
        <v/>
      </c>
    </row>
    <row r="41" spans="1:21" s="275" customFormat="1" ht="18" customHeight="1" thickBot="1" x14ac:dyDescent="0.55000000000000004">
      <c r="A41" s="239"/>
      <c r="B41" s="276" t="str">
        <f>'ชื่อ-คะแนน'!A40</f>
        <v/>
      </c>
      <c r="C41" s="277">
        <f>'ชื่อ-คะแนน'!B40</f>
        <v>0</v>
      </c>
      <c r="D41" s="1315">
        <f>'ชื่อ-คะแนน'!C40</f>
        <v>0</v>
      </c>
      <c r="E41" s="290" t="str">
        <f>IF('ชื่อ-คะแนน'!D40="ร","เรียน",IF('ชื่อ-คะแนน'!D40="มส","เรียน",'ชื่อ-คะแนน'!D40))</f>
        <v/>
      </c>
      <c r="F41" s="265" t="str">
        <f>IF('ชื่อ-คะแนน'!C40="","",IF('ชื่อ-คะแนน'!O40&lt;0,"",('ชื่อ-คะแนน'!O40)))</f>
        <v/>
      </c>
      <c r="G41" s="265" t="str">
        <f>IF('ชื่อ-คะแนน'!C40="","",IF('ชื่อ-คะแนน'!AE40&lt;0,"",('ชื่อ-คะแนน'!AE40)))</f>
        <v/>
      </c>
      <c r="H41" s="265" t="str">
        <f t="shared" si="1"/>
        <v/>
      </c>
      <c r="I41" s="1106" t="str">
        <f t="shared" si="2"/>
        <v/>
      </c>
      <c r="J41" s="1107" t="str">
        <f>IF('ชื่อ-คะแนน'!C40="","",'ชื่อ-คะแนน'!U40)</f>
        <v/>
      </c>
      <c r="K41" s="1106" t="str">
        <f t="shared" si="0"/>
        <v/>
      </c>
      <c r="L41" s="1108" t="str">
        <f>IF('ชื่อ-คะแนน'!C40="","",'ชื่อ-คะแนน'!AL40)</f>
        <v/>
      </c>
      <c r="M41" s="1108" t="str">
        <f>IF('ชื่อ-คะแนน'!C40="","",'ชื่อ-คะแนน'!AM40)</f>
        <v/>
      </c>
      <c r="N41" s="1108" t="str">
        <f>IF('ชื่อ-คะแนน'!C40="","",'ชื่อ-คะแนน'!AN40)</f>
        <v/>
      </c>
      <c r="O41" s="1108" t="str">
        <f>IF('ชื่อ-คะแนน'!C40="","",'ชื่อ-คะแนน'!AO40)</f>
        <v/>
      </c>
      <c r="P41" s="1106" t="str">
        <f>IF('ชื่อ-คะแนน'!C40="","",'ชื่อ-คะแนน'!AT40)</f>
        <v/>
      </c>
      <c r="Q41" s="294" t="str">
        <f>IF('ชื่อ-คะแนน'!C40="","",'ชื่อ-คะแนน'!AW40)</f>
        <v/>
      </c>
      <c r="R41" s="295" t="str">
        <f>IF('ชื่อ-คะแนน'!C40="","",'ชื่อ-คะแนน'!AY40)</f>
        <v/>
      </c>
      <c r="S41" s="919" t="str">
        <f>'ชื่อ-คะแนน'!BG40</f>
        <v/>
      </c>
      <c r="T41" s="931" t="str">
        <f>'ชื่อ-คะแนน'!BR40</f>
        <v/>
      </c>
      <c r="U41" s="299" t="str">
        <f>IF('ชื่อ-คะแนน'!C40="","",'ชื่อ-คะแนน'!BS40)</f>
        <v/>
      </c>
    </row>
    <row r="42" spans="1:21" s="275" customFormat="1" ht="18" customHeight="1" thickBot="1" x14ac:dyDescent="0.55000000000000004">
      <c r="A42" s="239"/>
      <c r="B42" s="262" t="str">
        <f>'ชื่อ-คะแนน'!A41</f>
        <v/>
      </c>
      <c r="C42" s="263">
        <f>'ชื่อ-คะแนน'!B41</f>
        <v>0</v>
      </c>
      <c r="D42" s="1314">
        <f>'ชื่อ-คะแนน'!C41</f>
        <v>0</v>
      </c>
      <c r="E42" s="265" t="str">
        <f>IF('ชื่อ-คะแนน'!D41="ร","เรียน",IF('ชื่อ-คะแนน'!D41="มส","เรียน",'ชื่อ-คะแนน'!D41))</f>
        <v/>
      </c>
      <c r="F42" s="265" t="str">
        <f>IF('ชื่อ-คะแนน'!C41="","",IF('ชื่อ-คะแนน'!O41&lt;0,"",('ชื่อ-คะแนน'!O41)))</f>
        <v/>
      </c>
      <c r="G42" s="265" t="str">
        <f>IF('ชื่อ-คะแนน'!C41="","",IF('ชื่อ-คะแนน'!AE41&lt;0,"",('ชื่อ-คะแนน'!AE41)))</f>
        <v/>
      </c>
      <c r="H42" s="265" t="str">
        <f t="shared" si="1"/>
        <v/>
      </c>
      <c r="I42" s="1100" t="str">
        <f t="shared" si="2"/>
        <v/>
      </c>
      <c r="J42" s="1101" t="str">
        <f>IF('ชื่อ-คะแนน'!C41="","",'ชื่อ-คะแนน'!U41)</f>
        <v/>
      </c>
      <c r="K42" s="1100" t="str">
        <f t="shared" si="0"/>
        <v/>
      </c>
      <c r="L42" s="1102" t="str">
        <f>IF('ชื่อ-คะแนน'!C41="","",'ชื่อ-คะแนน'!AL41)</f>
        <v/>
      </c>
      <c r="M42" s="1102" t="str">
        <f>IF('ชื่อ-คะแนน'!C41="","",'ชื่อ-คะแนน'!AM41)</f>
        <v/>
      </c>
      <c r="N42" s="1102" t="str">
        <f>IF('ชื่อ-คะแนน'!C41="","",'ชื่อ-คะแนน'!AN41)</f>
        <v/>
      </c>
      <c r="O42" s="1102" t="str">
        <f>IF('ชื่อ-คะแนน'!C41="","",'ชื่อ-คะแนน'!AO41)</f>
        <v/>
      </c>
      <c r="P42" s="1100" t="str">
        <f>IF('ชื่อ-คะแนน'!C41="","",'ชื่อ-คะแนน'!AT41)</f>
        <v/>
      </c>
      <c r="Q42" s="268" t="str">
        <f>IF('ชื่อ-คะแนน'!C41="","",'ชื่อ-คะแนน'!AW41)</f>
        <v/>
      </c>
      <c r="R42" s="269" t="str">
        <f>IF('ชื่อ-คะแนน'!C41="","",'ชื่อ-คะแนน'!AY41)</f>
        <v/>
      </c>
      <c r="S42" s="924" t="str">
        <f>'ชื่อ-คะแนน'!BG41</f>
        <v/>
      </c>
      <c r="T42" s="929" t="str">
        <f>'ชื่อ-คะแนน'!BR41</f>
        <v/>
      </c>
      <c r="U42" s="274" t="str">
        <f>IF('ชื่อ-คะแนน'!C41="","",'ชื่อ-คะแนน'!BS41)</f>
        <v/>
      </c>
    </row>
    <row r="43" spans="1:21" s="275" customFormat="1" ht="18" customHeight="1" thickBot="1" x14ac:dyDescent="0.55000000000000004">
      <c r="A43" s="239"/>
      <c r="B43" s="276" t="str">
        <f>'ชื่อ-คะแนน'!A42</f>
        <v/>
      </c>
      <c r="C43" s="277">
        <f>'ชื่อ-คะแนน'!B42</f>
        <v>0</v>
      </c>
      <c r="D43" s="1315">
        <f>'ชื่อ-คะแนน'!C42</f>
        <v>0</v>
      </c>
      <c r="E43" s="279" t="str">
        <f>IF('ชื่อ-คะแนน'!D42="ร","เรียน",IF('ชื่อ-คะแนน'!D42="มส","เรียน",'ชื่อ-คะแนน'!D42))</f>
        <v/>
      </c>
      <c r="F43" s="265" t="str">
        <f>IF('ชื่อ-คะแนน'!C42="","",IF('ชื่อ-คะแนน'!O42&lt;0,"",('ชื่อ-คะแนน'!O42)))</f>
        <v/>
      </c>
      <c r="G43" s="265" t="str">
        <f>IF('ชื่อ-คะแนน'!C42="","",IF('ชื่อ-คะแนน'!AE42&lt;0,"",('ชื่อ-คะแนน'!AE42)))</f>
        <v/>
      </c>
      <c r="H43" s="265" t="str">
        <f t="shared" si="1"/>
        <v/>
      </c>
      <c r="I43" s="1103" t="str">
        <f t="shared" si="2"/>
        <v/>
      </c>
      <c r="J43" s="1104" t="str">
        <f>IF('ชื่อ-คะแนน'!C42="","",'ชื่อ-คะแนน'!U42)</f>
        <v/>
      </c>
      <c r="K43" s="1103" t="str">
        <f t="shared" si="0"/>
        <v/>
      </c>
      <c r="L43" s="1105" t="str">
        <f>IF('ชื่อ-คะแนน'!C42="","",'ชื่อ-คะแนน'!AL42)</f>
        <v/>
      </c>
      <c r="M43" s="1105" t="str">
        <f>IF('ชื่อ-คะแนน'!C42="","",'ชื่อ-คะแนน'!AM42)</f>
        <v/>
      </c>
      <c r="N43" s="1105" t="str">
        <f>IF('ชื่อ-คะแนน'!C42="","",'ชื่อ-คะแนน'!AN42)</f>
        <v/>
      </c>
      <c r="O43" s="1105" t="str">
        <f>IF('ชื่อ-คะแนน'!C42="","",'ชื่อ-คะแนน'!AO42)</f>
        <v/>
      </c>
      <c r="P43" s="1103" t="str">
        <f>IF('ชื่อ-คะแนน'!C42="","",'ชื่อ-คะแนน'!AT42)</f>
        <v/>
      </c>
      <c r="Q43" s="283" t="str">
        <f>IF('ชื่อ-คะแนน'!C42="","",'ชื่อ-คะแนน'!AW42)</f>
        <v/>
      </c>
      <c r="R43" s="284" t="str">
        <f>IF('ชื่อ-คะแนน'!C42="","",'ชื่อ-คะแนน'!AY42)</f>
        <v/>
      </c>
      <c r="S43" s="926" t="str">
        <f>'ชื่อ-คะแนน'!BG42</f>
        <v/>
      </c>
      <c r="T43" s="930" t="str">
        <f>'ชื่อ-คะแนน'!BR42</f>
        <v/>
      </c>
      <c r="U43" s="289" t="str">
        <f>IF('ชื่อ-คะแนน'!C42="","",'ชื่อ-คะแนน'!BS42)</f>
        <v/>
      </c>
    </row>
    <row r="44" spans="1:21" s="275" customFormat="1" ht="18" customHeight="1" thickBot="1" x14ac:dyDescent="0.55000000000000004">
      <c r="A44" s="239"/>
      <c r="B44" s="276" t="str">
        <f>'ชื่อ-คะแนน'!A43</f>
        <v/>
      </c>
      <c r="C44" s="277">
        <f>'ชื่อ-คะแนน'!B43</f>
        <v>0</v>
      </c>
      <c r="D44" s="1315">
        <f>'ชื่อ-คะแนน'!C43</f>
        <v>0</v>
      </c>
      <c r="E44" s="279" t="str">
        <f>IF('ชื่อ-คะแนน'!D43="ร","เรียน",IF('ชื่อ-คะแนน'!D43="มส","เรียน",'ชื่อ-คะแนน'!D43))</f>
        <v/>
      </c>
      <c r="F44" s="265" t="str">
        <f>IF('ชื่อ-คะแนน'!C43="","",IF('ชื่อ-คะแนน'!O43&lt;0,"",('ชื่อ-คะแนน'!O43)))</f>
        <v/>
      </c>
      <c r="G44" s="265" t="str">
        <f>IF('ชื่อ-คะแนน'!C43="","",IF('ชื่อ-คะแนน'!AE43&lt;0,"",('ชื่อ-คะแนน'!AE43)))</f>
        <v/>
      </c>
      <c r="H44" s="265" t="str">
        <f t="shared" si="1"/>
        <v/>
      </c>
      <c r="I44" s="1103" t="str">
        <f t="shared" si="2"/>
        <v/>
      </c>
      <c r="J44" s="1104" t="str">
        <f>IF('ชื่อ-คะแนน'!C43="","",'ชื่อ-คะแนน'!U43)</f>
        <v/>
      </c>
      <c r="K44" s="1103" t="str">
        <f t="shared" si="0"/>
        <v/>
      </c>
      <c r="L44" s="1105" t="str">
        <f>IF('ชื่อ-คะแนน'!C43="","",'ชื่อ-คะแนน'!AL43)</f>
        <v/>
      </c>
      <c r="M44" s="1105" t="str">
        <f>IF('ชื่อ-คะแนน'!C43="","",'ชื่อ-คะแนน'!AM43)</f>
        <v/>
      </c>
      <c r="N44" s="1105" t="str">
        <f>IF('ชื่อ-คะแนน'!C43="","",'ชื่อ-คะแนน'!AN43)</f>
        <v/>
      </c>
      <c r="O44" s="1105" t="str">
        <f>IF('ชื่อ-คะแนน'!C43="","",'ชื่อ-คะแนน'!AO43)</f>
        <v/>
      </c>
      <c r="P44" s="1103" t="str">
        <f>IF('ชื่อ-คะแนน'!C43="","",'ชื่อ-คะแนน'!AT43)</f>
        <v/>
      </c>
      <c r="Q44" s="283" t="str">
        <f>IF('ชื่อ-คะแนน'!C43="","",'ชื่อ-คะแนน'!AW43)</f>
        <v/>
      </c>
      <c r="R44" s="284" t="str">
        <f>IF('ชื่อ-คะแนน'!C43="","",'ชื่อ-คะแนน'!AY43)</f>
        <v/>
      </c>
      <c r="S44" s="926" t="str">
        <f>'ชื่อ-คะแนน'!BG43</f>
        <v/>
      </c>
      <c r="T44" s="930" t="str">
        <f>'ชื่อ-คะแนน'!BR43</f>
        <v/>
      </c>
      <c r="U44" s="289" t="str">
        <f>IF('ชื่อ-คะแนน'!C43="","",'ชื่อ-คะแนน'!BS43)</f>
        <v/>
      </c>
    </row>
    <row r="45" spans="1:21" s="275" customFormat="1" ht="18" customHeight="1" thickBot="1" x14ac:dyDescent="0.55000000000000004">
      <c r="A45" s="239"/>
      <c r="B45" s="276" t="str">
        <f>'ชื่อ-คะแนน'!A44</f>
        <v/>
      </c>
      <c r="C45" s="277">
        <f>'ชื่อ-คะแนน'!B44</f>
        <v>0</v>
      </c>
      <c r="D45" s="1315">
        <f>'ชื่อ-คะแนน'!C44</f>
        <v>0</v>
      </c>
      <c r="E45" s="279" t="str">
        <f>IF('ชื่อ-คะแนน'!D44="ร","เรียน",IF('ชื่อ-คะแนน'!D44="มส","เรียน",'ชื่อ-คะแนน'!D44))</f>
        <v/>
      </c>
      <c r="F45" s="265" t="str">
        <f>IF('ชื่อ-คะแนน'!C44="","",IF('ชื่อ-คะแนน'!O44&lt;0,"",('ชื่อ-คะแนน'!O44)))</f>
        <v/>
      </c>
      <c r="G45" s="265" t="str">
        <f>IF('ชื่อ-คะแนน'!C44="","",IF('ชื่อ-คะแนน'!AE44&lt;0,"",('ชื่อ-คะแนน'!AE44)))</f>
        <v/>
      </c>
      <c r="H45" s="265" t="str">
        <f t="shared" si="1"/>
        <v/>
      </c>
      <c r="I45" s="1103" t="str">
        <f t="shared" si="2"/>
        <v/>
      </c>
      <c r="J45" s="1104" t="str">
        <f>IF('ชื่อ-คะแนน'!C44="","",'ชื่อ-คะแนน'!U44)</f>
        <v/>
      </c>
      <c r="K45" s="1103" t="str">
        <f t="shared" si="0"/>
        <v/>
      </c>
      <c r="L45" s="1105" t="str">
        <f>IF('ชื่อ-คะแนน'!C44="","",'ชื่อ-คะแนน'!AL44)</f>
        <v/>
      </c>
      <c r="M45" s="1105" t="str">
        <f>IF('ชื่อ-คะแนน'!C44="","",'ชื่อ-คะแนน'!AM44)</f>
        <v/>
      </c>
      <c r="N45" s="1105" t="str">
        <f>IF('ชื่อ-คะแนน'!C44="","",'ชื่อ-คะแนน'!AN44)</f>
        <v/>
      </c>
      <c r="O45" s="1105" t="str">
        <f>IF('ชื่อ-คะแนน'!C44="","",'ชื่อ-คะแนน'!AO44)</f>
        <v/>
      </c>
      <c r="P45" s="1103" t="str">
        <f>IF('ชื่อ-คะแนน'!C44="","",'ชื่อ-คะแนน'!AT44)</f>
        <v/>
      </c>
      <c r="Q45" s="283" t="str">
        <f>IF('ชื่อ-คะแนน'!C44="","",'ชื่อ-คะแนน'!AW44)</f>
        <v/>
      </c>
      <c r="R45" s="284" t="str">
        <f>IF('ชื่อ-คะแนน'!C44="","",'ชื่อ-คะแนน'!AY44)</f>
        <v/>
      </c>
      <c r="S45" s="926" t="str">
        <f>'ชื่อ-คะแนน'!BG44</f>
        <v/>
      </c>
      <c r="T45" s="930" t="str">
        <f>'ชื่อ-คะแนน'!BR44</f>
        <v/>
      </c>
      <c r="U45" s="289" t="str">
        <f>IF('ชื่อ-คะแนน'!C44="","",'ชื่อ-คะแนน'!BS44)</f>
        <v/>
      </c>
    </row>
    <row r="46" spans="1:21" s="275" customFormat="1" ht="18" customHeight="1" thickBot="1" x14ac:dyDescent="0.55000000000000004">
      <c r="A46" s="239"/>
      <c r="B46" s="276" t="str">
        <f>'ชื่อ-คะแนน'!A45</f>
        <v/>
      </c>
      <c r="C46" s="277">
        <f>'ชื่อ-คะแนน'!B45</f>
        <v>0</v>
      </c>
      <c r="D46" s="1315">
        <f>'ชื่อ-คะแนน'!C45</f>
        <v>0</v>
      </c>
      <c r="E46" s="290" t="str">
        <f>IF('ชื่อ-คะแนน'!D45="ร","เรียน",IF('ชื่อ-คะแนน'!D45="มส","เรียน",'ชื่อ-คะแนน'!D45))</f>
        <v/>
      </c>
      <c r="F46" s="265" t="str">
        <f>IF('ชื่อ-คะแนน'!C45="","",IF('ชื่อ-คะแนน'!O45&lt;0,"",('ชื่อ-คะแนน'!O45)))</f>
        <v/>
      </c>
      <c r="G46" s="265" t="str">
        <f>IF('ชื่อ-คะแนน'!C45="","",IF('ชื่อ-คะแนน'!AE45&lt;0,"",('ชื่อ-คะแนน'!AE45)))</f>
        <v/>
      </c>
      <c r="H46" s="265" t="str">
        <f t="shared" si="1"/>
        <v/>
      </c>
      <c r="I46" s="1106" t="str">
        <f t="shared" si="2"/>
        <v/>
      </c>
      <c r="J46" s="1107" t="str">
        <f>IF('ชื่อ-คะแนน'!C45="","",'ชื่อ-คะแนน'!U45)</f>
        <v/>
      </c>
      <c r="K46" s="1106" t="str">
        <f t="shared" si="0"/>
        <v/>
      </c>
      <c r="L46" s="1108" t="str">
        <f>IF('ชื่อ-คะแนน'!C45="","",'ชื่อ-คะแนน'!AL45)</f>
        <v/>
      </c>
      <c r="M46" s="1108" t="str">
        <f>IF('ชื่อ-คะแนน'!C45="","",'ชื่อ-คะแนน'!AM45)</f>
        <v/>
      </c>
      <c r="N46" s="1108" t="str">
        <f>IF('ชื่อ-คะแนน'!C45="","",'ชื่อ-คะแนน'!AN45)</f>
        <v/>
      </c>
      <c r="O46" s="1108" t="str">
        <f>IF('ชื่อ-คะแนน'!C45="","",'ชื่อ-คะแนน'!AO45)</f>
        <v/>
      </c>
      <c r="P46" s="1106" t="str">
        <f>IF('ชื่อ-คะแนน'!C45="","",'ชื่อ-คะแนน'!AT45)</f>
        <v/>
      </c>
      <c r="Q46" s="294" t="str">
        <f>IF('ชื่อ-คะแนน'!C45="","",'ชื่อ-คะแนน'!AW45)</f>
        <v/>
      </c>
      <c r="R46" s="295" t="str">
        <f>IF('ชื่อ-คะแนน'!C45="","",'ชื่อ-คะแนน'!AY45)</f>
        <v/>
      </c>
      <c r="S46" s="919" t="str">
        <f>'ชื่อ-คะแนน'!BG45</f>
        <v/>
      </c>
      <c r="T46" s="931" t="str">
        <f>'ชื่อ-คะแนน'!BR45</f>
        <v/>
      </c>
      <c r="U46" s="299" t="str">
        <f>IF('ชื่อ-คะแนน'!C45="","",'ชื่อ-คะแนน'!BS45)</f>
        <v/>
      </c>
    </row>
    <row r="47" spans="1:21" s="275" customFormat="1" ht="18" customHeight="1" thickBot="1" x14ac:dyDescent="0.55000000000000004">
      <c r="A47" s="239"/>
      <c r="B47" s="262" t="str">
        <f>'ชื่อ-คะแนน'!A46</f>
        <v/>
      </c>
      <c r="C47" s="263">
        <f>'ชื่อ-คะแนน'!B46</f>
        <v>0</v>
      </c>
      <c r="D47" s="1314">
        <f>'ชื่อ-คะแนน'!C46</f>
        <v>0</v>
      </c>
      <c r="E47" s="265" t="str">
        <f>IF('ชื่อ-คะแนน'!D46="ร","เรียน",IF('ชื่อ-คะแนน'!D46="มส","เรียน",'ชื่อ-คะแนน'!D46))</f>
        <v/>
      </c>
      <c r="F47" s="265" t="str">
        <f>IF('ชื่อ-คะแนน'!C46="","",IF('ชื่อ-คะแนน'!O46&lt;0,"",('ชื่อ-คะแนน'!O46)))</f>
        <v/>
      </c>
      <c r="G47" s="265" t="str">
        <f>IF('ชื่อ-คะแนน'!C46="","",IF('ชื่อ-คะแนน'!AE46&lt;0,"",('ชื่อ-คะแนน'!AE46)))</f>
        <v/>
      </c>
      <c r="H47" s="265" t="str">
        <f t="shared" si="1"/>
        <v/>
      </c>
      <c r="I47" s="1100" t="str">
        <f t="shared" si="2"/>
        <v/>
      </c>
      <c r="J47" s="1101" t="str">
        <f>IF('ชื่อ-คะแนน'!C46="","",'ชื่อ-คะแนน'!U46)</f>
        <v/>
      </c>
      <c r="K47" s="1100" t="str">
        <f t="shared" si="0"/>
        <v/>
      </c>
      <c r="L47" s="1102" t="str">
        <f>IF('ชื่อ-คะแนน'!C46="","",'ชื่อ-คะแนน'!AL46)</f>
        <v/>
      </c>
      <c r="M47" s="1102" t="str">
        <f>IF('ชื่อ-คะแนน'!C46="","",'ชื่อ-คะแนน'!AM46)</f>
        <v/>
      </c>
      <c r="N47" s="1102" t="str">
        <f>IF('ชื่อ-คะแนน'!C46="","",'ชื่อ-คะแนน'!AN46)</f>
        <v/>
      </c>
      <c r="O47" s="1102" t="str">
        <f>IF('ชื่อ-คะแนน'!C46="","",'ชื่อ-คะแนน'!AO46)</f>
        <v/>
      </c>
      <c r="P47" s="1100" t="str">
        <f>IF('ชื่อ-คะแนน'!C46="","",'ชื่อ-คะแนน'!AT46)</f>
        <v/>
      </c>
      <c r="Q47" s="268" t="str">
        <f>IF('ชื่อ-คะแนน'!C46="","",'ชื่อ-คะแนน'!AW46)</f>
        <v/>
      </c>
      <c r="R47" s="269" t="str">
        <f>IF('ชื่อ-คะแนน'!C46="","",'ชื่อ-คะแนน'!AY46)</f>
        <v/>
      </c>
      <c r="S47" s="924" t="str">
        <f>'ชื่อ-คะแนน'!BG46</f>
        <v/>
      </c>
      <c r="T47" s="929" t="str">
        <f>'ชื่อ-คะแนน'!BR46</f>
        <v/>
      </c>
      <c r="U47" s="274" t="str">
        <f>IF('ชื่อ-คะแนน'!C46="","",'ชื่อ-คะแนน'!BS46)</f>
        <v/>
      </c>
    </row>
    <row r="48" spans="1:21" s="275" customFormat="1" ht="18" customHeight="1" thickBot="1" x14ac:dyDescent="0.55000000000000004">
      <c r="A48" s="239"/>
      <c r="B48" s="276" t="str">
        <f>'ชื่อ-คะแนน'!A47</f>
        <v/>
      </c>
      <c r="C48" s="277">
        <f>'ชื่อ-คะแนน'!B47</f>
        <v>0</v>
      </c>
      <c r="D48" s="1315">
        <f>'ชื่อ-คะแนน'!C47</f>
        <v>0</v>
      </c>
      <c r="E48" s="279" t="str">
        <f>IF('ชื่อ-คะแนน'!D47="ร","เรียน",IF('ชื่อ-คะแนน'!D47="มส","เรียน",'ชื่อ-คะแนน'!D47))</f>
        <v/>
      </c>
      <c r="F48" s="265" t="str">
        <f>IF('ชื่อ-คะแนน'!C47="","",IF('ชื่อ-คะแนน'!O47&lt;0,"",('ชื่อ-คะแนน'!O47)))</f>
        <v/>
      </c>
      <c r="G48" s="265" t="str">
        <f>IF('ชื่อ-คะแนน'!C47="","",IF('ชื่อ-คะแนน'!AE47&lt;0,"",('ชื่อ-คะแนน'!AE47)))</f>
        <v/>
      </c>
      <c r="H48" s="265" t="str">
        <f t="shared" si="1"/>
        <v/>
      </c>
      <c r="I48" s="1103" t="str">
        <f t="shared" si="2"/>
        <v/>
      </c>
      <c r="J48" s="1104" t="str">
        <f>IF('ชื่อ-คะแนน'!C47="","",'ชื่อ-คะแนน'!U47)</f>
        <v/>
      </c>
      <c r="K48" s="1103" t="str">
        <f t="shared" si="0"/>
        <v/>
      </c>
      <c r="L48" s="1105" t="str">
        <f>IF('ชื่อ-คะแนน'!C47="","",'ชื่อ-คะแนน'!AL47)</f>
        <v/>
      </c>
      <c r="M48" s="1105" t="str">
        <f>IF('ชื่อ-คะแนน'!C47="","",'ชื่อ-คะแนน'!AM47)</f>
        <v/>
      </c>
      <c r="N48" s="1105" t="str">
        <f>IF('ชื่อ-คะแนน'!C47="","",'ชื่อ-คะแนน'!AN47)</f>
        <v/>
      </c>
      <c r="O48" s="1105" t="str">
        <f>IF('ชื่อ-คะแนน'!C47="","",'ชื่อ-คะแนน'!AO47)</f>
        <v/>
      </c>
      <c r="P48" s="1103" t="str">
        <f>IF('ชื่อ-คะแนน'!C47="","",'ชื่อ-คะแนน'!AT47)</f>
        <v/>
      </c>
      <c r="Q48" s="283" t="str">
        <f>IF('ชื่อ-คะแนน'!C47="","",'ชื่อ-คะแนน'!AW47)</f>
        <v/>
      </c>
      <c r="R48" s="284" t="str">
        <f>IF('ชื่อ-คะแนน'!C47="","",'ชื่อ-คะแนน'!AY47)</f>
        <v/>
      </c>
      <c r="S48" s="926" t="str">
        <f>'ชื่อ-คะแนน'!BG47</f>
        <v/>
      </c>
      <c r="T48" s="930" t="str">
        <f>'ชื่อ-คะแนน'!BR47</f>
        <v/>
      </c>
      <c r="U48" s="289" t="str">
        <f>IF('ชื่อ-คะแนน'!C47="","",'ชื่อ-คะแนน'!BS47)</f>
        <v/>
      </c>
    </row>
    <row r="49" spans="1:21" s="275" customFormat="1" ht="18" customHeight="1" thickBot="1" x14ac:dyDescent="0.55000000000000004">
      <c r="A49" s="239"/>
      <c r="B49" s="276" t="str">
        <f>'ชื่อ-คะแนน'!A48</f>
        <v/>
      </c>
      <c r="C49" s="277">
        <f>'ชื่อ-คะแนน'!B48</f>
        <v>0</v>
      </c>
      <c r="D49" s="1315">
        <f>'ชื่อ-คะแนน'!C48</f>
        <v>0</v>
      </c>
      <c r="E49" s="279" t="str">
        <f>IF('ชื่อ-คะแนน'!D48="ร","เรียน",IF('ชื่อ-คะแนน'!D48="มส","เรียน",'ชื่อ-คะแนน'!D48))</f>
        <v/>
      </c>
      <c r="F49" s="265" t="str">
        <f>IF('ชื่อ-คะแนน'!C48="","",IF('ชื่อ-คะแนน'!O48&lt;0,"",('ชื่อ-คะแนน'!O48)))</f>
        <v/>
      </c>
      <c r="G49" s="265" t="str">
        <f>IF('ชื่อ-คะแนน'!C48="","",IF('ชื่อ-คะแนน'!AE48&lt;0,"",('ชื่อ-คะแนน'!AE48)))</f>
        <v/>
      </c>
      <c r="H49" s="265" t="str">
        <f t="shared" si="1"/>
        <v/>
      </c>
      <c r="I49" s="1103" t="str">
        <f t="shared" si="2"/>
        <v/>
      </c>
      <c r="J49" s="1104" t="str">
        <f>IF('ชื่อ-คะแนน'!C48="","",'ชื่อ-คะแนน'!U48)</f>
        <v/>
      </c>
      <c r="K49" s="1103" t="str">
        <f t="shared" si="0"/>
        <v/>
      </c>
      <c r="L49" s="1105" t="str">
        <f>IF('ชื่อ-คะแนน'!C48="","",'ชื่อ-คะแนน'!AL48)</f>
        <v/>
      </c>
      <c r="M49" s="1105" t="str">
        <f>IF('ชื่อ-คะแนน'!C48="","",'ชื่อ-คะแนน'!AM48)</f>
        <v/>
      </c>
      <c r="N49" s="1105" t="str">
        <f>IF('ชื่อ-คะแนน'!C48="","",'ชื่อ-คะแนน'!AN48)</f>
        <v/>
      </c>
      <c r="O49" s="1105" t="str">
        <f>IF('ชื่อ-คะแนน'!C48="","",'ชื่อ-คะแนน'!AO48)</f>
        <v/>
      </c>
      <c r="P49" s="1103" t="str">
        <f>IF('ชื่อ-คะแนน'!C48="","",'ชื่อ-คะแนน'!AT48)</f>
        <v/>
      </c>
      <c r="Q49" s="283" t="str">
        <f>IF('ชื่อ-คะแนน'!C48="","",'ชื่อ-คะแนน'!AW48)</f>
        <v/>
      </c>
      <c r="R49" s="284" t="str">
        <f>IF('ชื่อ-คะแนน'!C48="","",'ชื่อ-คะแนน'!AY48)</f>
        <v/>
      </c>
      <c r="S49" s="926" t="str">
        <f>'ชื่อ-คะแนน'!BG48</f>
        <v/>
      </c>
      <c r="T49" s="930" t="str">
        <f>'ชื่อ-คะแนน'!BR48</f>
        <v/>
      </c>
      <c r="U49" s="289" t="str">
        <f>IF('ชื่อ-คะแนน'!C48="","",'ชื่อ-คะแนน'!BS48)</f>
        <v/>
      </c>
    </row>
    <row r="50" spans="1:21" s="275" customFormat="1" ht="18" customHeight="1" thickBot="1" x14ac:dyDescent="0.55000000000000004">
      <c r="A50" s="239"/>
      <c r="B50" s="276" t="str">
        <f>'ชื่อ-คะแนน'!A49</f>
        <v/>
      </c>
      <c r="C50" s="277">
        <f>'ชื่อ-คะแนน'!B49</f>
        <v>0</v>
      </c>
      <c r="D50" s="1315">
        <f>'ชื่อ-คะแนน'!C49</f>
        <v>0</v>
      </c>
      <c r="E50" s="279" t="str">
        <f>IF('ชื่อ-คะแนน'!D49="ร","เรียน",IF('ชื่อ-คะแนน'!D49="มส","เรียน",'ชื่อ-คะแนน'!D49))</f>
        <v/>
      </c>
      <c r="F50" s="265" t="str">
        <f>IF('ชื่อ-คะแนน'!C49="","",IF('ชื่อ-คะแนน'!O49&lt;0,"",('ชื่อ-คะแนน'!O49)))</f>
        <v/>
      </c>
      <c r="G50" s="265" t="str">
        <f>IF('ชื่อ-คะแนน'!C49="","",IF('ชื่อ-คะแนน'!AE49&lt;0,"",('ชื่อ-คะแนน'!AE49)))</f>
        <v/>
      </c>
      <c r="H50" s="265" t="str">
        <f t="shared" si="1"/>
        <v/>
      </c>
      <c r="I50" s="1103" t="str">
        <f t="shared" si="2"/>
        <v/>
      </c>
      <c r="J50" s="1104" t="str">
        <f>IF('ชื่อ-คะแนน'!C49="","",'ชื่อ-คะแนน'!U49)</f>
        <v/>
      </c>
      <c r="K50" s="1103" t="str">
        <f t="shared" si="0"/>
        <v/>
      </c>
      <c r="L50" s="1105" t="str">
        <f>IF('ชื่อ-คะแนน'!C49="","",'ชื่อ-คะแนน'!AL49)</f>
        <v/>
      </c>
      <c r="M50" s="1105" t="str">
        <f>IF('ชื่อ-คะแนน'!C49="","",'ชื่อ-คะแนน'!AM49)</f>
        <v/>
      </c>
      <c r="N50" s="1105" t="str">
        <f>IF('ชื่อ-คะแนน'!C49="","",'ชื่อ-คะแนน'!AN49)</f>
        <v/>
      </c>
      <c r="O50" s="1105" t="str">
        <f>IF('ชื่อ-คะแนน'!C49="","",'ชื่อ-คะแนน'!AO49)</f>
        <v/>
      </c>
      <c r="P50" s="1103" t="str">
        <f>IF('ชื่อ-คะแนน'!C49="","",'ชื่อ-คะแนน'!AT49)</f>
        <v/>
      </c>
      <c r="Q50" s="283" t="str">
        <f>IF('ชื่อ-คะแนน'!C49="","",'ชื่อ-คะแนน'!AW49)</f>
        <v/>
      </c>
      <c r="R50" s="284" t="str">
        <f>IF('ชื่อ-คะแนน'!C49="","",'ชื่อ-คะแนน'!AY49)</f>
        <v/>
      </c>
      <c r="S50" s="926" t="str">
        <f>'ชื่อ-คะแนน'!BG49</f>
        <v/>
      </c>
      <c r="T50" s="930" t="str">
        <f>'ชื่อ-คะแนน'!BR49</f>
        <v/>
      </c>
      <c r="U50" s="289" t="str">
        <f>IF('ชื่อ-คะแนน'!C49="","",'ชื่อ-คะแนน'!BS49)</f>
        <v/>
      </c>
    </row>
    <row r="51" spans="1:21" s="275" customFormat="1" ht="18" customHeight="1" thickBot="1" x14ac:dyDescent="0.55000000000000004">
      <c r="A51" s="239"/>
      <c r="B51" s="276" t="str">
        <f>'ชื่อ-คะแนน'!A50</f>
        <v/>
      </c>
      <c r="C51" s="277">
        <f>'ชื่อ-คะแนน'!B50</f>
        <v>0</v>
      </c>
      <c r="D51" s="1315">
        <f>'ชื่อ-คะแนน'!C50</f>
        <v>0</v>
      </c>
      <c r="E51" s="290" t="str">
        <f>IF('ชื่อ-คะแนน'!D50="ร","เรียน",IF('ชื่อ-คะแนน'!D50="มส","เรียน",'ชื่อ-คะแนน'!D50))</f>
        <v/>
      </c>
      <c r="F51" s="265" t="str">
        <f>IF('ชื่อ-คะแนน'!C50="","",IF('ชื่อ-คะแนน'!O50&lt;0,"",('ชื่อ-คะแนน'!O50)))</f>
        <v/>
      </c>
      <c r="G51" s="265" t="str">
        <f>IF('ชื่อ-คะแนน'!C50="","",IF('ชื่อ-คะแนน'!AE50&lt;0,"",('ชื่อ-คะแนน'!AE50)))</f>
        <v/>
      </c>
      <c r="H51" s="265" t="str">
        <f t="shared" si="1"/>
        <v/>
      </c>
      <c r="I51" s="1106" t="str">
        <f t="shared" si="2"/>
        <v/>
      </c>
      <c r="J51" s="1107" t="str">
        <f>IF('ชื่อ-คะแนน'!C50="","",'ชื่อ-คะแนน'!U50)</f>
        <v/>
      </c>
      <c r="K51" s="1106" t="str">
        <f t="shared" si="0"/>
        <v/>
      </c>
      <c r="L51" s="1108" t="str">
        <f>IF('ชื่อ-คะแนน'!C50="","",'ชื่อ-คะแนน'!AL50)</f>
        <v/>
      </c>
      <c r="M51" s="1108" t="str">
        <f>IF('ชื่อ-คะแนน'!C50="","",'ชื่อ-คะแนน'!AM50)</f>
        <v/>
      </c>
      <c r="N51" s="1108" t="str">
        <f>IF('ชื่อ-คะแนน'!C50="","",'ชื่อ-คะแนน'!AN50)</f>
        <v/>
      </c>
      <c r="O51" s="1108" t="str">
        <f>IF('ชื่อ-คะแนน'!C50="","",'ชื่อ-คะแนน'!AO50)</f>
        <v/>
      </c>
      <c r="P51" s="1106" t="str">
        <f>IF('ชื่อ-คะแนน'!C50="","",'ชื่อ-คะแนน'!AT50)</f>
        <v/>
      </c>
      <c r="Q51" s="294" t="str">
        <f>IF('ชื่อ-คะแนน'!C50="","",'ชื่อ-คะแนน'!AW50)</f>
        <v/>
      </c>
      <c r="R51" s="295" t="str">
        <f>IF('ชื่อ-คะแนน'!C50="","",'ชื่อ-คะแนน'!AY50)</f>
        <v/>
      </c>
      <c r="S51" s="919" t="str">
        <f>'ชื่อ-คะแนน'!BG50</f>
        <v/>
      </c>
      <c r="T51" s="931" t="str">
        <f>'ชื่อ-คะแนน'!BR50</f>
        <v/>
      </c>
      <c r="U51" s="299" t="str">
        <f>IF('ชื่อ-คะแนน'!C50="","",'ชื่อ-คะแนน'!BS50)</f>
        <v/>
      </c>
    </row>
    <row r="52" spans="1:21" s="275" customFormat="1" ht="18" customHeight="1" thickBot="1" x14ac:dyDescent="0.55000000000000004">
      <c r="A52" s="239"/>
      <c r="B52" s="262" t="str">
        <f>'ชื่อ-คะแนน'!A51</f>
        <v/>
      </c>
      <c r="C52" s="263">
        <f>'ชื่อ-คะแนน'!B51</f>
        <v>0</v>
      </c>
      <c r="D52" s="1314">
        <f>'ชื่อ-คะแนน'!C51</f>
        <v>0</v>
      </c>
      <c r="E52" s="265" t="str">
        <f>IF('ชื่อ-คะแนน'!D51="ร","เรียน",IF('ชื่อ-คะแนน'!D51="มส","เรียน",'ชื่อ-คะแนน'!D51))</f>
        <v/>
      </c>
      <c r="F52" s="265" t="str">
        <f>IF('ชื่อ-คะแนน'!C51="","",IF('ชื่อ-คะแนน'!O51&lt;0,"",('ชื่อ-คะแนน'!O51)))</f>
        <v/>
      </c>
      <c r="G52" s="265" t="str">
        <f>IF('ชื่อ-คะแนน'!C51="","",IF('ชื่อ-คะแนน'!AE51&lt;0,"",('ชื่อ-คะแนน'!AE51)))</f>
        <v/>
      </c>
      <c r="H52" s="265" t="str">
        <f t="shared" si="1"/>
        <v/>
      </c>
      <c r="I52" s="1100" t="str">
        <f t="shared" si="2"/>
        <v/>
      </c>
      <c r="J52" s="1101" t="str">
        <f>IF('ชื่อ-คะแนน'!C51="","",'ชื่อ-คะแนน'!U51)</f>
        <v/>
      </c>
      <c r="K52" s="1100" t="str">
        <f t="shared" si="0"/>
        <v/>
      </c>
      <c r="L52" s="1102" t="str">
        <f>IF('ชื่อ-คะแนน'!C51="","",'ชื่อ-คะแนน'!AL51)</f>
        <v/>
      </c>
      <c r="M52" s="1102" t="str">
        <f>IF('ชื่อ-คะแนน'!C51="","",'ชื่อ-คะแนน'!AM51)</f>
        <v/>
      </c>
      <c r="N52" s="1102" t="str">
        <f>IF('ชื่อ-คะแนน'!C51="","",'ชื่อ-คะแนน'!AN51)</f>
        <v/>
      </c>
      <c r="O52" s="1102" t="str">
        <f>IF('ชื่อ-คะแนน'!C51="","",'ชื่อ-คะแนน'!AO51)</f>
        <v/>
      </c>
      <c r="P52" s="1100" t="str">
        <f>IF('ชื่อ-คะแนน'!C51="","",'ชื่อ-คะแนน'!AT51)</f>
        <v/>
      </c>
      <c r="Q52" s="268" t="str">
        <f>IF('ชื่อ-คะแนน'!C51="","",'ชื่อ-คะแนน'!AW51)</f>
        <v/>
      </c>
      <c r="R52" s="269" t="str">
        <f>IF('ชื่อ-คะแนน'!C51="","",'ชื่อ-คะแนน'!AY51)</f>
        <v/>
      </c>
      <c r="S52" s="924" t="str">
        <f>'ชื่อ-คะแนน'!BG51</f>
        <v/>
      </c>
      <c r="T52" s="929" t="str">
        <f>'ชื่อ-คะแนน'!BR51</f>
        <v/>
      </c>
      <c r="U52" s="274" t="str">
        <f>IF('ชื่อ-คะแนน'!C51="","",'ชื่อ-คะแนน'!BS51)</f>
        <v/>
      </c>
    </row>
    <row r="53" spans="1:21" s="275" customFormat="1" ht="18" customHeight="1" thickBot="1" x14ac:dyDescent="0.55000000000000004">
      <c r="A53" s="239"/>
      <c r="B53" s="276" t="str">
        <f>'ชื่อ-คะแนน'!A52</f>
        <v/>
      </c>
      <c r="C53" s="277">
        <f>'ชื่อ-คะแนน'!B52</f>
        <v>0</v>
      </c>
      <c r="D53" s="1315">
        <f>'ชื่อ-คะแนน'!C52</f>
        <v>0</v>
      </c>
      <c r="E53" s="279" t="str">
        <f>IF('ชื่อ-คะแนน'!D52="ร","เรียน",IF('ชื่อ-คะแนน'!D52="มส","เรียน",'ชื่อ-คะแนน'!D52))</f>
        <v/>
      </c>
      <c r="F53" s="265" t="str">
        <f>IF('ชื่อ-คะแนน'!C52="","",IF('ชื่อ-คะแนน'!O52&lt;0,"",('ชื่อ-คะแนน'!O52)))</f>
        <v/>
      </c>
      <c r="G53" s="265" t="str">
        <f>IF('ชื่อ-คะแนน'!C52="","",IF('ชื่อ-คะแนน'!AE52&lt;0,"",('ชื่อ-คะแนน'!AE52)))</f>
        <v/>
      </c>
      <c r="H53" s="265" t="str">
        <f t="shared" si="1"/>
        <v/>
      </c>
      <c r="I53" s="1103" t="str">
        <f t="shared" si="2"/>
        <v/>
      </c>
      <c r="J53" s="1104" t="str">
        <f>IF('ชื่อ-คะแนน'!C52="","",'ชื่อ-คะแนน'!U52)</f>
        <v/>
      </c>
      <c r="K53" s="1103" t="str">
        <f t="shared" si="0"/>
        <v/>
      </c>
      <c r="L53" s="1105" t="str">
        <f>IF('ชื่อ-คะแนน'!C52="","",'ชื่อ-คะแนน'!AL52)</f>
        <v/>
      </c>
      <c r="M53" s="1105" t="str">
        <f>IF('ชื่อ-คะแนน'!C52="","",'ชื่อ-คะแนน'!AM52)</f>
        <v/>
      </c>
      <c r="N53" s="1105" t="str">
        <f>IF('ชื่อ-คะแนน'!C52="","",'ชื่อ-คะแนน'!AN52)</f>
        <v/>
      </c>
      <c r="O53" s="1105" t="str">
        <f>IF('ชื่อ-คะแนน'!C52="","",'ชื่อ-คะแนน'!AO52)</f>
        <v/>
      </c>
      <c r="P53" s="1103" t="str">
        <f>IF('ชื่อ-คะแนน'!C52="","",'ชื่อ-คะแนน'!AT52)</f>
        <v/>
      </c>
      <c r="Q53" s="283" t="str">
        <f>IF('ชื่อ-คะแนน'!C52="","",'ชื่อ-คะแนน'!AW52)</f>
        <v/>
      </c>
      <c r="R53" s="284" t="str">
        <f>IF('ชื่อ-คะแนน'!C52="","",'ชื่อ-คะแนน'!AY52)</f>
        <v/>
      </c>
      <c r="S53" s="926" t="str">
        <f>'ชื่อ-คะแนน'!BG52</f>
        <v/>
      </c>
      <c r="T53" s="930" t="str">
        <f>'ชื่อ-คะแนน'!BR52</f>
        <v/>
      </c>
      <c r="U53" s="289" t="str">
        <f>IF('ชื่อ-คะแนน'!C52="","",'ชื่อ-คะแนน'!BS52)</f>
        <v/>
      </c>
    </row>
    <row r="54" spans="1:21" s="275" customFormat="1" ht="18" customHeight="1" thickBot="1" x14ac:dyDescent="0.55000000000000004">
      <c r="A54" s="239"/>
      <c r="B54" s="276" t="str">
        <f>'ชื่อ-คะแนน'!A53</f>
        <v/>
      </c>
      <c r="C54" s="277">
        <f>'ชื่อ-คะแนน'!B53</f>
        <v>0</v>
      </c>
      <c r="D54" s="1315">
        <f>'ชื่อ-คะแนน'!C53</f>
        <v>0</v>
      </c>
      <c r="E54" s="279" t="str">
        <f>IF('ชื่อ-คะแนน'!D53="ร","เรียน",IF('ชื่อ-คะแนน'!D53="มส","เรียน",'ชื่อ-คะแนน'!D53))</f>
        <v/>
      </c>
      <c r="F54" s="265" t="str">
        <f>IF('ชื่อ-คะแนน'!C53="","",IF('ชื่อ-คะแนน'!O53&lt;0,"",('ชื่อ-คะแนน'!O53)))</f>
        <v/>
      </c>
      <c r="G54" s="265" t="str">
        <f>IF('ชื่อ-คะแนน'!C53="","",IF('ชื่อ-คะแนน'!AE53&lt;0,"",('ชื่อ-คะแนน'!AE53)))</f>
        <v/>
      </c>
      <c r="H54" s="265" t="str">
        <f t="shared" si="1"/>
        <v/>
      </c>
      <c r="I54" s="1103" t="str">
        <f t="shared" si="2"/>
        <v/>
      </c>
      <c r="J54" s="1104" t="str">
        <f>IF('ชื่อ-คะแนน'!C53="","",'ชื่อ-คะแนน'!U53)</f>
        <v/>
      </c>
      <c r="K54" s="1103" t="str">
        <f t="shared" si="0"/>
        <v/>
      </c>
      <c r="L54" s="1105" t="str">
        <f>IF('ชื่อ-คะแนน'!C53="","",'ชื่อ-คะแนน'!AL53)</f>
        <v/>
      </c>
      <c r="M54" s="1105" t="str">
        <f>IF('ชื่อ-คะแนน'!C53="","",'ชื่อ-คะแนน'!AM53)</f>
        <v/>
      </c>
      <c r="N54" s="1105" t="str">
        <f>IF('ชื่อ-คะแนน'!C53="","",'ชื่อ-คะแนน'!AN53)</f>
        <v/>
      </c>
      <c r="O54" s="1105" t="str">
        <f>IF('ชื่อ-คะแนน'!C53="","",'ชื่อ-คะแนน'!AO53)</f>
        <v/>
      </c>
      <c r="P54" s="1103" t="str">
        <f>IF('ชื่อ-คะแนน'!C53="","",'ชื่อ-คะแนน'!AT53)</f>
        <v/>
      </c>
      <c r="Q54" s="283" t="str">
        <f>IF('ชื่อ-คะแนน'!C53="","",'ชื่อ-คะแนน'!AW53)</f>
        <v/>
      </c>
      <c r="R54" s="284" t="str">
        <f>IF('ชื่อ-คะแนน'!C53="","",'ชื่อ-คะแนน'!AY53)</f>
        <v/>
      </c>
      <c r="S54" s="926" t="str">
        <f>'ชื่อ-คะแนน'!BG53</f>
        <v/>
      </c>
      <c r="T54" s="930" t="str">
        <f>'ชื่อ-คะแนน'!BR53</f>
        <v/>
      </c>
      <c r="U54" s="289" t="str">
        <f>IF('ชื่อ-คะแนน'!C53="","",'ชื่อ-คะแนน'!BS53)</f>
        <v/>
      </c>
    </row>
    <row r="55" spans="1:21" s="275" customFormat="1" ht="18" customHeight="1" thickBot="1" x14ac:dyDescent="0.55000000000000004">
      <c r="A55" s="239"/>
      <c r="B55" s="276" t="str">
        <f>'ชื่อ-คะแนน'!A54</f>
        <v/>
      </c>
      <c r="C55" s="277">
        <f>'ชื่อ-คะแนน'!B54</f>
        <v>0</v>
      </c>
      <c r="D55" s="1315">
        <f>'ชื่อ-คะแนน'!C54</f>
        <v>0</v>
      </c>
      <c r="E55" s="279" t="str">
        <f>IF('ชื่อ-คะแนน'!D54="ร","เรียน",IF('ชื่อ-คะแนน'!D54="มส","เรียน",'ชื่อ-คะแนน'!D54))</f>
        <v/>
      </c>
      <c r="F55" s="265" t="str">
        <f>IF('ชื่อ-คะแนน'!C54="","",IF('ชื่อ-คะแนน'!O54&lt;0,"",('ชื่อ-คะแนน'!O54)))</f>
        <v/>
      </c>
      <c r="G55" s="265" t="str">
        <f>IF('ชื่อ-คะแนน'!C54="","",IF('ชื่อ-คะแนน'!AE54&lt;0,"",('ชื่อ-คะแนน'!AE54)))</f>
        <v/>
      </c>
      <c r="H55" s="265" t="str">
        <f t="shared" si="1"/>
        <v/>
      </c>
      <c r="I55" s="1103" t="str">
        <f t="shared" si="2"/>
        <v/>
      </c>
      <c r="J55" s="1104" t="str">
        <f>IF('ชื่อ-คะแนน'!C54="","",'ชื่อ-คะแนน'!U54)</f>
        <v/>
      </c>
      <c r="K55" s="1103" t="str">
        <f t="shared" si="0"/>
        <v/>
      </c>
      <c r="L55" s="1105" t="str">
        <f>IF('ชื่อ-คะแนน'!C54="","",'ชื่อ-คะแนน'!AL54)</f>
        <v/>
      </c>
      <c r="M55" s="1105" t="str">
        <f>IF('ชื่อ-คะแนน'!C54="","",'ชื่อ-คะแนน'!AM54)</f>
        <v/>
      </c>
      <c r="N55" s="1105" t="str">
        <f>IF('ชื่อ-คะแนน'!C54="","",'ชื่อ-คะแนน'!AN54)</f>
        <v/>
      </c>
      <c r="O55" s="1105" t="str">
        <f>IF('ชื่อ-คะแนน'!C54="","",'ชื่อ-คะแนน'!AO54)</f>
        <v/>
      </c>
      <c r="P55" s="1103" t="str">
        <f>IF('ชื่อ-คะแนน'!C54="","",'ชื่อ-คะแนน'!AT54)</f>
        <v/>
      </c>
      <c r="Q55" s="283" t="str">
        <f>IF('ชื่อ-คะแนน'!C54="","",'ชื่อ-คะแนน'!AW54)</f>
        <v/>
      </c>
      <c r="R55" s="284" t="str">
        <f>IF('ชื่อ-คะแนน'!C54="","",'ชื่อ-คะแนน'!AY54)</f>
        <v/>
      </c>
      <c r="S55" s="926" t="str">
        <f>'ชื่อ-คะแนน'!BG54</f>
        <v/>
      </c>
      <c r="T55" s="930" t="str">
        <f>'ชื่อ-คะแนน'!BR54</f>
        <v/>
      </c>
      <c r="U55" s="289" t="str">
        <f>IF('ชื่อ-คะแนน'!C54="","",'ชื่อ-คะแนน'!BS54)</f>
        <v/>
      </c>
    </row>
    <row r="56" spans="1:21" s="275" customFormat="1" ht="18" customHeight="1" thickBot="1" x14ac:dyDescent="0.55000000000000004">
      <c r="A56" s="239"/>
      <c r="B56" s="303" t="str">
        <f>'ชื่อ-คะแนน'!A55</f>
        <v/>
      </c>
      <c r="C56" s="304">
        <f>'ชื่อ-คะแนน'!B55</f>
        <v>0</v>
      </c>
      <c r="D56" s="1316">
        <f>'ชื่อ-คะแนน'!C55</f>
        <v>0</v>
      </c>
      <c r="E56" s="290" t="str">
        <f>IF('ชื่อ-คะแนน'!D55="ร","เรียน",IF('ชื่อ-คะแนน'!D55="มส","เรียน",'ชื่อ-คะแนน'!D55))</f>
        <v/>
      </c>
      <c r="F56" s="265" t="str">
        <f>IF('ชื่อ-คะแนน'!C55="","",IF('ชื่อ-คะแนน'!O55&lt;0,"",('ชื่อ-คะแนน'!O55)))</f>
        <v/>
      </c>
      <c r="G56" s="265" t="str">
        <f>IF('ชื่อ-คะแนน'!C55="","",IF('ชื่อ-คะแนน'!AE55&lt;0,"",('ชื่อ-คะแนน'!AE55)))</f>
        <v/>
      </c>
      <c r="H56" s="265" t="str">
        <f t="shared" si="1"/>
        <v/>
      </c>
      <c r="I56" s="1106" t="str">
        <f t="shared" si="2"/>
        <v/>
      </c>
      <c r="J56" s="1107" t="str">
        <f>IF('ชื่อ-คะแนน'!C55="","",'ชื่อ-คะแนน'!U55)</f>
        <v/>
      </c>
      <c r="K56" s="1106" t="str">
        <f t="shared" si="0"/>
        <v/>
      </c>
      <c r="L56" s="1108" t="str">
        <f>IF('ชื่อ-คะแนน'!C55="","",'ชื่อ-คะแนน'!AL55)</f>
        <v/>
      </c>
      <c r="M56" s="1108" t="str">
        <f>IF('ชื่อ-คะแนน'!C55="","",'ชื่อ-คะแนน'!AM55)</f>
        <v/>
      </c>
      <c r="N56" s="1108" t="str">
        <f>IF('ชื่อ-คะแนน'!C55="","",'ชื่อ-คะแนน'!AN55)</f>
        <v/>
      </c>
      <c r="O56" s="1108" t="str">
        <f>IF('ชื่อ-คะแนน'!C55="","",'ชื่อ-คะแนน'!AO55)</f>
        <v/>
      </c>
      <c r="P56" s="1106" t="str">
        <f>IF('ชื่อ-คะแนน'!C55="","",'ชื่อ-คะแนน'!AT55)</f>
        <v/>
      </c>
      <c r="Q56" s="294" t="str">
        <f>IF('ชื่อ-คะแนน'!C55="","",'ชื่อ-คะแนน'!AW55)</f>
        <v/>
      </c>
      <c r="R56" s="295" t="str">
        <f>IF('ชื่อ-คะแนน'!C55="","",'ชื่อ-คะแนน'!AY55)</f>
        <v/>
      </c>
      <c r="S56" s="919" t="str">
        <f>'ชื่อ-คะแนน'!BG55</f>
        <v/>
      </c>
      <c r="T56" s="931" t="str">
        <f>'ชื่อ-คะแนน'!BR55</f>
        <v/>
      </c>
      <c r="U56" s="299" t="str">
        <f>IF('ชื่อ-คะแนน'!C55="","",'ชื่อ-คะแนน'!BS55)</f>
        <v/>
      </c>
    </row>
    <row r="57" spans="1:21" s="275" customFormat="1" ht="18" hidden="1" customHeight="1" thickBot="1" x14ac:dyDescent="0.55000000000000004">
      <c r="A57" s="239"/>
      <c r="B57" s="262" t="str">
        <f>'ชื่อ-คะแนน'!A56</f>
        <v/>
      </c>
      <c r="C57" s="263">
        <f>'ชื่อ-คะแนน'!B56</f>
        <v>0</v>
      </c>
      <c r="D57" s="1314">
        <f>'ชื่อ-คะแนน'!C56</f>
        <v>0</v>
      </c>
      <c r="E57" s="265" t="str">
        <f>IF('ชื่อ-คะแนน'!D56="ร","เรียน",IF('ชื่อ-คะแนน'!D56="มส","เรียน",'ชื่อ-คะแนน'!D56))</f>
        <v/>
      </c>
      <c r="F57" s="265" t="str">
        <f>IF('ชื่อ-คะแนน'!C56="","",IF('ชื่อ-คะแนน'!O56&lt;0,"",('ชื่อ-คะแนน'!O56)))</f>
        <v/>
      </c>
      <c r="G57" s="265" t="str">
        <f>IF('ชื่อ-คะแนน'!C56="","",IF('ชื่อ-คะแนน'!AE56&lt;0,"",('ชื่อ-คะแนน'!AE56)))</f>
        <v/>
      </c>
      <c r="H57" s="265" t="str">
        <f t="shared" si="1"/>
        <v/>
      </c>
      <c r="I57" s="1100" t="str">
        <f t="shared" si="2"/>
        <v/>
      </c>
      <c r="J57" s="1101" t="str">
        <f>IF('ชื่อ-คะแนน'!C56="","",'ชื่อ-คะแนน'!U56)</f>
        <v/>
      </c>
      <c r="K57" s="1100" t="str">
        <f t="shared" si="0"/>
        <v/>
      </c>
      <c r="L57" s="1102" t="str">
        <f>IF('ชื่อ-คะแนน'!C56="","",'ชื่อ-คะแนน'!AL56)</f>
        <v/>
      </c>
      <c r="M57" s="1102" t="str">
        <f>IF('ชื่อ-คะแนน'!C56="","",'ชื่อ-คะแนน'!AM56)</f>
        <v/>
      </c>
      <c r="N57" s="1102" t="str">
        <f>IF('ชื่อ-คะแนน'!C56="","",'ชื่อ-คะแนน'!AN56)</f>
        <v/>
      </c>
      <c r="O57" s="1102" t="str">
        <f>IF('ชื่อ-คะแนน'!C56="","",'ชื่อ-คะแนน'!AO56)</f>
        <v/>
      </c>
      <c r="P57" s="1100" t="str">
        <f>IF('ชื่อ-คะแนน'!C56="","",'ชื่อ-คะแนน'!AT56)</f>
        <v/>
      </c>
      <c r="Q57" s="268" t="str">
        <f>IF('ชื่อ-คะแนน'!C56="","",'ชื่อ-คะแนน'!AW56)</f>
        <v/>
      </c>
      <c r="R57" s="269" t="str">
        <f>IF('ชื่อ-คะแนน'!C56="","",'ชื่อ-คะแนน'!AY56)</f>
        <v/>
      </c>
      <c r="S57" s="924" t="str">
        <f>'ชื่อ-คะแนน'!BG56</f>
        <v/>
      </c>
      <c r="T57" s="929" t="str">
        <f>'ชื่อ-คะแนน'!BR56</f>
        <v/>
      </c>
      <c r="U57" s="274" t="str">
        <f>IF('ชื่อ-คะแนน'!C56="","",'ชื่อ-คะแนน'!BS56)</f>
        <v/>
      </c>
    </row>
    <row r="58" spans="1:21" s="275" customFormat="1" ht="18" hidden="1" customHeight="1" thickBot="1" x14ac:dyDescent="0.55000000000000004">
      <c r="A58" s="239"/>
      <c r="B58" s="276" t="str">
        <f>'ชื่อ-คะแนน'!A57</f>
        <v/>
      </c>
      <c r="C58" s="277">
        <f>'ชื่อ-คะแนน'!B57</f>
        <v>0</v>
      </c>
      <c r="D58" s="1315">
        <f>'ชื่อ-คะแนน'!C57</f>
        <v>0</v>
      </c>
      <c r="E58" s="279" t="str">
        <f>IF('ชื่อ-คะแนน'!D57="ร","เรียน",IF('ชื่อ-คะแนน'!D57="มส","เรียน",'ชื่อ-คะแนน'!D57))</f>
        <v/>
      </c>
      <c r="F58" s="265" t="str">
        <f>IF('ชื่อ-คะแนน'!C57="","",IF('ชื่อ-คะแนน'!O57&lt;0,"",('ชื่อ-คะแนน'!O57)))</f>
        <v/>
      </c>
      <c r="G58" s="265" t="str">
        <f>IF('ชื่อ-คะแนน'!C57="","",IF('ชื่อ-คะแนน'!AE57&lt;0,"",('ชื่อ-คะแนน'!AE57)))</f>
        <v/>
      </c>
      <c r="H58" s="265" t="str">
        <f t="shared" si="1"/>
        <v/>
      </c>
      <c r="I58" s="1103" t="str">
        <f t="shared" si="2"/>
        <v/>
      </c>
      <c r="J58" s="1104" t="str">
        <f>IF('ชื่อ-คะแนน'!C57="","",'ชื่อ-คะแนน'!U57)</f>
        <v/>
      </c>
      <c r="K58" s="1103" t="str">
        <f t="shared" si="0"/>
        <v/>
      </c>
      <c r="L58" s="1105" t="str">
        <f>IF('ชื่อ-คะแนน'!C57="","",'ชื่อ-คะแนน'!AL57)</f>
        <v/>
      </c>
      <c r="M58" s="1105" t="str">
        <f>IF('ชื่อ-คะแนน'!C57="","",'ชื่อ-คะแนน'!AM57)</f>
        <v/>
      </c>
      <c r="N58" s="1105" t="str">
        <f>IF('ชื่อ-คะแนน'!C57="","",'ชื่อ-คะแนน'!AN57)</f>
        <v/>
      </c>
      <c r="O58" s="1105" t="str">
        <f>IF('ชื่อ-คะแนน'!C57="","",'ชื่อ-คะแนน'!AO57)</f>
        <v/>
      </c>
      <c r="P58" s="1103" t="str">
        <f>IF('ชื่อ-คะแนน'!C57="","",'ชื่อ-คะแนน'!AT57)</f>
        <v/>
      </c>
      <c r="Q58" s="283" t="str">
        <f>IF('ชื่อ-คะแนน'!C57="","",'ชื่อ-คะแนน'!AW57)</f>
        <v/>
      </c>
      <c r="R58" s="284" t="str">
        <f>IF('ชื่อ-คะแนน'!C57="","",'ชื่อ-คะแนน'!AY57)</f>
        <v/>
      </c>
      <c r="S58" s="926" t="str">
        <f>'ชื่อ-คะแนน'!BG57</f>
        <v/>
      </c>
      <c r="T58" s="930" t="str">
        <f>'ชื่อ-คะแนน'!BR57</f>
        <v/>
      </c>
      <c r="U58" s="289" t="str">
        <f>IF('ชื่อ-คะแนน'!C57="","",'ชื่อ-คะแนน'!BS57)</f>
        <v/>
      </c>
    </row>
    <row r="59" spans="1:21" s="275" customFormat="1" ht="18" hidden="1" customHeight="1" thickBot="1" x14ac:dyDescent="0.55000000000000004">
      <c r="A59" s="239"/>
      <c r="B59" s="276" t="str">
        <f>'ชื่อ-คะแนน'!A58</f>
        <v/>
      </c>
      <c r="C59" s="277">
        <f>'ชื่อ-คะแนน'!B58</f>
        <v>0</v>
      </c>
      <c r="D59" s="1315">
        <f>'ชื่อ-คะแนน'!C58</f>
        <v>0</v>
      </c>
      <c r="E59" s="279" t="str">
        <f>IF('ชื่อ-คะแนน'!D58="ร","เรียน",IF('ชื่อ-คะแนน'!D58="มส","เรียน",'ชื่อ-คะแนน'!D58))</f>
        <v/>
      </c>
      <c r="F59" s="265" t="str">
        <f>IF('ชื่อ-คะแนน'!C58="","",IF('ชื่อ-คะแนน'!O58&lt;0,"",('ชื่อ-คะแนน'!O58)))</f>
        <v/>
      </c>
      <c r="G59" s="265" t="str">
        <f>IF('ชื่อ-คะแนน'!C58="","",IF('ชื่อ-คะแนน'!AE58&lt;0,"",('ชื่อ-คะแนน'!AE58)))</f>
        <v/>
      </c>
      <c r="H59" s="265" t="str">
        <f t="shared" si="1"/>
        <v/>
      </c>
      <c r="I59" s="1103" t="str">
        <f t="shared" si="2"/>
        <v/>
      </c>
      <c r="J59" s="1104" t="str">
        <f>IF('ชื่อ-คะแนน'!C58="","",'ชื่อ-คะแนน'!U58)</f>
        <v/>
      </c>
      <c r="K59" s="1103" t="str">
        <f t="shared" si="0"/>
        <v/>
      </c>
      <c r="L59" s="1105" t="str">
        <f>IF('ชื่อ-คะแนน'!C58="","",'ชื่อ-คะแนน'!AL58)</f>
        <v/>
      </c>
      <c r="M59" s="1105" t="str">
        <f>IF('ชื่อ-คะแนน'!C58="","",'ชื่อ-คะแนน'!AM58)</f>
        <v/>
      </c>
      <c r="N59" s="1105" t="str">
        <f>IF('ชื่อ-คะแนน'!C58="","",'ชื่อ-คะแนน'!AN58)</f>
        <v/>
      </c>
      <c r="O59" s="1105" t="str">
        <f>IF('ชื่อ-คะแนน'!C58="","",'ชื่อ-คะแนน'!AO58)</f>
        <v/>
      </c>
      <c r="P59" s="1103" t="str">
        <f>IF('ชื่อ-คะแนน'!C58="","",'ชื่อ-คะแนน'!AT58)</f>
        <v/>
      </c>
      <c r="Q59" s="283" t="str">
        <f>IF('ชื่อ-คะแนน'!C58="","",'ชื่อ-คะแนน'!AW58)</f>
        <v/>
      </c>
      <c r="R59" s="284" t="str">
        <f>IF('ชื่อ-คะแนน'!C58="","",'ชื่อ-คะแนน'!AY58)</f>
        <v/>
      </c>
      <c r="S59" s="926" t="str">
        <f>'ชื่อ-คะแนน'!BG58</f>
        <v/>
      </c>
      <c r="T59" s="930" t="str">
        <f>'ชื่อ-คะแนน'!BR58</f>
        <v/>
      </c>
      <c r="U59" s="289" t="str">
        <f>IF('ชื่อ-คะแนน'!C58="","",'ชื่อ-คะแนน'!BS58)</f>
        <v/>
      </c>
    </row>
    <row r="60" spans="1:21" s="275" customFormat="1" ht="18" hidden="1" customHeight="1" thickBot="1" x14ac:dyDescent="0.55000000000000004">
      <c r="A60" s="239"/>
      <c r="B60" s="276" t="str">
        <f>'ชื่อ-คะแนน'!A59</f>
        <v/>
      </c>
      <c r="C60" s="277">
        <f>'ชื่อ-คะแนน'!B59</f>
        <v>0</v>
      </c>
      <c r="D60" s="1315">
        <f>'ชื่อ-คะแนน'!C59</f>
        <v>0</v>
      </c>
      <c r="E60" s="279" t="str">
        <f>IF('ชื่อ-คะแนน'!D59="ร","เรียน",IF('ชื่อ-คะแนน'!D59="มส","เรียน",'ชื่อ-คะแนน'!D59))</f>
        <v/>
      </c>
      <c r="F60" s="265" t="str">
        <f>IF('ชื่อ-คะแนน'!C59="","",IF('ชื่อ-คะแนน'!O59&lt;0,"",('ชื่อ-คะแนน'!O59)))</f>
        <v/>
      </c>
      <c r="G60" s="265" t="str">
        <f>IF('ชื่อ-คะแนน'!C59="","",IF('ชื่อ-คะแนน'!AE59&lt;0,"",('ชื่อ-คะแนน'!AE59)))</f>
        <v/>
      </c>
      <c r="H60" s="265" t="str">
        <f t="shared" si="1"/>
        <v/>
      </c>
      <c r="I60" s="1103" t="str">
        <f t="shared" si="2"/>
        <v/>
      </c>
      <c r="J60" s="1104" t="str">
        <f>IF('ชื่อ-คะแนน'!C59="","",'ชื่อ-คะแนน'!U59)</f>
        <v/>
      </c>
      <c r="K60" s="1103" t="str">
        <f t="shared" si="0"/>
        <v/>
      </c>
      <c r="L60" s="1105" t="str">
        <f>IF('ชื่อ-คะแนน'!C59="","",'ชื่อ-คะแนน'!AL59)</f>
        <v/>
      </c>
      <c r="M60" s="1105" t="str">
        <f>IF('ชื่อ-คะแนน'!C59="","",'ชื่อ-คะแนน'!AM59)</f>
        <v/>
      </c>
      <c r="N60" s="1105" t="str">
        <f>IF('ชื่อ-คะแนน'!C59="","",'ชื่อ-คะแนน'!AN59)</f>
        <v/>
      </c>
      <c r="O60" s="1105" t="str">
        <f>IF('ชื่อ-คะแนน'!C59="","",'ชื่อ-คะแนน'!AO59)</f>
        <v/>
      </c>
      <c r="P60" s="1103" t="str">
        <f>IF('ชื่อ-คะแนน'!C59="","",'ชื่อ-คะแนน'!AT59)</f>
        <v/>
      </c>
      <c r="Q60" s="283" t="str">
        <f>IF('ชื่อ-คะแนน'!C59="","",'ชื่อ-คะแนน'!AW59)</f>
        <v/>
      </c>
      <c r="R60" s="284" t="str">
        <f>IF('ชื่อ-คะแนน'!C59="","",'ชื่อ-คะแนน'!AY59)</f>
        <v/>
      </c>
      <c r="S60" s="926" t="str">
        <f>'ชื่อ-คะแนน'!BG59</f>
        <v/>
      </c>
      <c r="T60" s="930" t="str">
        <f>'ชื่อ-คะแนน'!BR59</f>
        <v/>
      </c>
      <c r="U60" s="289" t="str">
        <f>IF('ชื่อ-คะแนน'!C59="","",'ชื่อ-คะแนน'!BS59)</f>
        <v/>
      </c>
    </row>
    <row r="61" spans="1:21" s="275" customFormat="1" ht="18" hidden="1" customHeight="1" thickBot="1" x14ac:dyDescent="0.55000000000000004">
      <c r="A61" s="239"/>
      <c r="B61" s="303" t="str">
        <f>'ชื่อ-คะแนน'!A60</f>
        <v/>
      </c>
      <c r="C61" s="304">
        <f>'ชื่อ-คะแนน'!B60</f>
        <v>0</v>
      </c>
      <c r="D61" s="1316">
        <f>'ชื่อ-คะแนน'!C60</f>
        <v>0</v>
      </c>
      <c r="E61" s="290" t="str">
        <f>IF('ชื่อ-คะแนน'!D60="ร","เรียน",IF('ชื่อ-คะแนน'!D60="มส","เรียน",'ชื่อ-คะแนน'!D60))</f>
        <v/>
      </c>
      <c r="F61" s="923" t="str">
        <f>IF('ชื่อ-คะแนน'!C60="","",IF('ชื่อ-คะแนน'!O60&lt;0,"",('ชื่อ-คะแนน'!O60)))</f>
        <v/>
      </c>
      <c r="G61" s="923" t="str">
        <f>IF('ชื่อ-คะแนน'!C60="","",IF('ชื่อ-คะแนน'!AE60&lt;0,"",('ชื่อ-คะแนน'!AE60)))</f>
        <v/>
      </c>
      <c r="H61" s="923" t="str">
        <f t="shared" si="1"/>
        <v/>
      </c>
      <c r="I61" s="1106" t="str">
        <f t="shared" si="2"/>
        <v/>
      </c>
      <c r="J61" s="1107" t="str">
        <f>IF('ชื่อ-คะแนน'!C60="","",'ชื่อ-คะแนน'!U60)</f>
        <v/>
      </c>
      <c r="K61" s="1106" t="str">
        <f t="shared" si="0"/>
        <v/>
      </c>
      <c r="L61" s="1108" t="str">
        <f>IF('ชื่อ-คะแนน'!C60="","",'ชื่อ-คะแนน'!AL60)</f>
        <v/>
      </c>
      <c r="M61" s="1108" t="str">
        <f>IF('ชื่อ-คะแนน'!C60="","",'ชื่อ-คะแนน'!AM60)</f>
        <v/>
      </c>
      <c r="N61" s="1108" t="str">
        <f>IF('ชื่อ-คะแนน'!C60="","",'ชื่อ-คะแนน'!AN60)</f>
        <v/>
      </c>
      <c r="O61" s="1108" t="str">
        <f>IF('ชื่อ-คะแนน'!C60="","",'ชื่อ-คะแนน'!AO60)</f>
        <v/>
      </c>
      <c r="P61" s="1106" t="str">
        <f>IF('ชื่อ-คะแนน'!C60="","",'ชื่อ-คะแนน'!AT60)</f>
        <v/>
      </c>
      <c r="Q61" s="294" t="str">
        <f>IF('ชื่อ-คะแนน'!C60="","",'ชื่อ-คะแนน'!AW60)</f>
        <v/>
      </c>
      <c r="R61" s="295" t="str">
        <f>IF('ชื่อ-คะแนน'!C60="","",'ชื่อ-คะแนน'!AY60)</f>
        <v/>
      </c>
      <c r="S61" s="919" t="str">
        <f>'ชื่อ-คะแนน'!BG60</f>
        <v/>
      </c>
      <c r="T61" s="931" t="str">
        <f>'ชื่อ-คะแนน'!BR60</f>
        <v/>
      </c>
      <c r="U61" s="299" t="str">
        <f>IF('ชื่อ-คะแนน'!C60="","",'ชื่อ-คะแนน'!BS60)</f>
        <v/>
      </c>
    </row>
    <row r="62" spans="1:21" s="275" customFormat="1" ht="18" hidden="1" customHeight="1" thickBot="1" x14ac:dyDescent="0.55000000000000004">
      <c r="A62" s="239"/>
      <c r="B62" s="262" t="str">
        <f>'ชื่อ-คะแนน'!A61</f>
        <v/>
      </c>
      <c r="C62" s="263">
        <f>'ชื่อ-คะแนน'!B61</f>
        <v>0</v>
      </c>
      <c r="D62" s="1314">
        <f>'ชื่อ-คะแนน'!C61</f>
        <v>0</v>
      </c>
      <c r="E62" s="265" t="str">
        <f>IF('ชื่อ-คะแนน'!D61="ร","เรียน",IF('ชื่อ-คะแนน'!D61="มส","เรียน",'ชื่อ-คะแนน'!D61))</f>
        <v/>
      </c>
      <c r="F62" s="265" t="str">
        <f>IF('ชื่อ-คะแนน'!C61="","",IF('ชื่อ-คะแนน'!O61&lt;0,"",('ชื่อ-คะแนน'!O61)))</f>
        <v/>
      </c>
      <c r="G62" s="265" t="str">
        <f>IF('ชื่อ-คะแนน'!C61="","",IF('ชื่อ-คะแนน'!AE61&lt;0,"",('ชื่อ-คะแนน'!AE61)))</f>
        <v/>
      </c>
      <c r="H62" s="265" t="str">
        <f t="shared" si="1"/>
        <v/>
      </c>
      <c r="I62" s="266" t="str">
        <f t="shared" si="2"/>
        <v/>
      </c>
      <c r="J62" s="265" t="str">
        <f>IF('ชื่อ-คะแนน'!C61="","",'ชื่อ-คะแนน'!U61)</f>
        <v/>
      </c>
      <c r="K62" s="266" t="str">
        <f t="shared" si="0"/>
        <v/>
      </c>
      <c r="L62" s="267" t="str">
        <f>IF('ชื่อ-คะแนน'!C61="","",'ชื่อ-คะแนน'!AP61)</f>
        <v/>
      </c>
      <c r="M62" s="267"/>
      <c r="N62" s="267"/>
      <c r="O62" s="267"/>
      <c r="P62" s="266" t="str">
        <f>IF('ชื่อ-คะแนน'!C61="","",'ชื่อ-คะแนน'!AT61)</f>
        <v/>
      </c>
      <c r="Q62" s="268" t="str">
        <f>IF('ชื่อ-คะแนน'!C61="","",'ชื่อ-คะแนน'!AW61)</f>
        <v/>
      </c>
      <c r="R62" s="269" t="str">
        <f>IF('ชื่อ-คะแนน'!C61="","",'ชื่อ-คะแนน'!AY61)</f>
        <v/>
      </c>
      <c r="S62" s="924" t="str">
        <f>'ชื่อ-คะแนน'!BG61</f>
        <v/>
      </c>
      <c r="T62" s="929" t="str">
        <f>'ชื่อ-คะแนน'!BR61</f>
        <v/>
      </c>
      <c r="U62" s="274" t="str">
        <f>IF('ชื่อ-คะแนน'!C61="","",'ชื่อ-คะแนน'!BS61)</f>
        <v/>
      </c>
    </row>
    <row r="63" spans="1:21" s="275" customFormat="1" ht="18" hidden="1" customHeight="1" thickBot="1" x14ac:dyDescent="0.55000000000000004">
      <c r="A63" s="239"/>
      <c r="B63" s="276" t="str">
        <f>'ชื่อ-คะแนน'!A62</f>
        <v/>
      </c>
      <c r="C63" s="277">
        <f>'ชื่อ-คะแนน'!B62</f>
        <v>0</v>
      </c>
      <c r="D63" s="1315">
        <f>'ชื่อ-คะแนน'!C62</f>
        <v>0</v>
      </c>
      <c r="E63" s="279" t="str">
        <f>IF('ชื่อ-คะแนน'!D62="ร","เรียน",IF('ชื่อ-คะแนน'!D62="มส","เรียน",'ชื่อ-คะแนน'!D62))</f>
        <v/>
      </c>
      <c r="F63" s="265" t="str">
        <f>IF('ชื่อ-คะแนน'!C62="","",IF('ชื่อ-คะแนน'!O62&lt;0,"",('ชื่อ-คะแนน'!O62)))</f>
        <v/>
      </c>
      <c r="G63" s="265" t="str">
        <f>IF('ชื่อ-คะแนน'!C62="","",IF('ชื่อ-คะแนน'!AE62&lt;0,"",('ชื่อ-คะแนน'!AE62)))</f>
        <v/>
      </c>
      <c r="H63" s="265" t="str">
        <f t="shared" si="1"/>
        <v/>
      </c>
      <c r="I63" s="280" t="str">
        <f t="shared" si="2"/>
        <v/>
      </c>
      <c r="J63" s="281" t="str">
        <f>IF('ชื่อ-คะแนน'!C62="","",'ชื่อ-คะแนน'!U62)</f>
        <v/>
      </c>
      <c r="K63" s="280" t="str">
        <f t="shared" si="0"/>
        <v/>
      </c>
      <c r="L63" s="282" t="str">
        <f>IF('ชื่อ-คะแนน'!C62="","",'ชื่อ-คะแนน'!AP62)</f>
        <v/>
      </c>
      <c r="M63" s="282"/>
      <c r="N63" s="282"/>
      <c r="O63" s="282"/>
      <c r="P63" s="280" t="str">
        <f>IF('ชื่อ-คะแนน'!C62="","",'ชื่อ-คะแนน'!AT62)</f>
        <v/>
      </c>
      <c r="Q63" s="283" t="str">
        <f>IF('ชื่อ-คะแนน'!C62="","",'ชื่อ-คะแนน'!AW62)</f>
        <v/>
      </c>
      <c r="R63" s="284" t="str">
        <f>IF('ชื่อ-คะแนน'!C62="","",'ชื่อ-คะแนน'!AY62)</f>
        <v/>
      </c>
      <c r="S63" s="926" t="str">
        <f>'ชื่อ-คะแนน'!BG62</f>
        <v/>
      </c>
      <c r="T63" s="930" t="str">
        <f>'ชื่อ-คะแนน'!BR62</f>
        <v/>
      </c>
      <c r="U63" s="289" t="str">
        <f>IF('ชื่อ-คะแนน'!C62="","",'ชื่อ-คะแนน'!BS62)</f>
        <v/>
      </c>
    </row>
    <row r="64" spans="1:21" s="275" customFormat="1" ht="18" hidden="1" customHeight="1" thickBot="1" x14ac:dyDescent="0.55000000000000004">
      <c r="A64" s="239"/>
      <c r="B64" s="276" t="str">
        <f>'ชื่อ-คะแนน'!A63</f>
        <v/>
      </c>
      <c r="C64" s="277">
        <f>'ชื่อ-คะแนน'!B63</f>
        <v>0</v>
      </c>
      <c r="D64" s="1315">
        <f>'ชื่อ-คะแนน'!C63</f>
        <v>0</v>
      </c>
      <c r="E64" s="279" t="str">
        <f>IF('ชื่อ-คะแนน'!D63="ร","เรียน",IF('ชื่อ-คะแนน'!D63="มส","เรียน",'ชื่อ-คะแนน'!D63))</f>
        <v/>
      </c>
      <c r="F64" s="265" t="str">
        <f>IF('ชื่อ-คะแนน'!C63="","",IF('ชื่อ-คะแนน'!O63&lt;0,"",('ชื่อ-คะแนน'!O63)))</f>
        <v/>
      </c>
      <c r="G64" s="265" t="str">
        <f>IF('ชื่อ-คะแนน'!C63="","",IF('ชื่อ-คะแนน'!AE63&lt;0,"",('ชื่อ-คะแนน'!AE63)))</f>
        <v/>
      </c>
      <c r="H64" s="265" t="str">
        <f t="shared" si="1"/>
        <v/>
      </c>
      <c r="I64" s="280" t="str">
        <f t="shared" si="2"/>
        <v/>
      </c>
      <c r="J64" s="281" t="str">
        <f>IF('ชื่อ-คะแนน'!C63="","",'ชื่อ-คะแนน'!U63)</f>
        <v/>
      </c>
      <c r="K64" s="280" t="str">
        <f t="shared" si="0"/>
        <v/>
      </c>
      <c r="L64" s="282" t="str">
        <f>IF('ชื่อ-คะแนน'!C63="","",'ชื่อ-คะแนน'!AP63)</f>
        <v/>
      </c>
      <c r="M64" s="282"/>
      <c r="N64" s="282"/>
      <c r="O64" s="282"/>
      <c r="P64" s="280" t="str">
        <f>IF('ชื่อ-คะแนน'!C63="","",'ชื่อ-คะแนน'!AT63)</f>
        <v/>
      </c>
      <c r="Q64" s="283" t="str">
        <f>IF('ชื่อ-คะแนน'!C63="","",'ชื่อ-คะแนน'!AW63)</f>
        <v/>
      </c>
      <c r="R64" s="284" t="str">
        <f>IF('ชื่อ-คะแนน'!C63="","",'ชื่อ-คะแนน'!AY63)</f>
        <v/>
      </c>
      <c r="S64" s="926" t="str">
        <f>'ชื่อ-คะแนน'!BG63</f>
        <v/>
      </c>
      <c r="T64" s="930" t="str">
        <f>'ชื่อ-คะแนน'!BR63</f>
        <v/>
      </c>
      <c r="U64" s="289" t="str">
        <f>IF('ชื่อ-คะแนน'!C63="","",'ชื่อ-คะแนน'!BS63)</f>
        <v/>
      </c>
    </row>
    <row r="65" spans="1:21" s="275" customFormat="1" ht="18" hidden="1" customHeight="1" thickBot="1" x14ac:dyDescent="0.55000000000000004">
      <c r="A65" s="239"/>
      <c r="B65" s="276" t="str">
        <f>'ชื่อ-คะแนน'!A64</f>
        <v/>
      </c>
      <c r="C65" s="277">
        <f>'ชื่อ-คะแนน'!B64</f>
        <v>0</v>
      </c>
      <c r="D65" s="1315">
        <f>'ชื่อ-คะแนน'!C64</f>
        <v>0</v>
      </c>
      <c r="E65" s="279" t="str">
        <f>IF('ชื่อ-คะแนน'!D64="ร","เรียน",IF('ชื่อ-คะแนน'!D64="มส","เรียน",'ชื่อ-คะแนน'!D64))</f>
        <v/>
      </c>
      <c r="F65" s="265" t="str">
        <f>IF('ชื่อ-คะแนน'!C64="","",IF('ชื่อ-คะแนน'!O64&lt;0,"",('ชื่อ-คะแนน'!O64)))</f>
        <v/>
      </c>
      <c r="G65" s="265" t="str">
        <f>IF('ชื่อ-คะแนน'!C64="","",IF('ชื่อ-คะแนน'!AE64&lt;0,"",('ชื่อ-คะแนน'!AE64)))</f>
        <v/>
      </c>
      <c r="H65" s="265" t="str">
        <f t="shared" si="1"/>
        <v/>
      </c>
      <c r="I65" s="280" t="str">
        <f t="shared" si="2"/>
        <v/>
      </c>
      <c r="J65" s="281" t="str">
        <f>IF('ชื่อ-คะแนน'!C64="","",'ชื่อ-คะแนน'!U64)</f>
        <v/>
      </c>
      <c r="K65" s="280" t="str">
        <f t="shared" si="0"/>
        <v/>
      </c>
      <c r="L65" s="282" t="str">
        <f>IF('ชื่อ-คะแนน'!C64="","",'ชื่อ-คะแนน'!AP64)</f>
        <v/>
      </c>
      <c r="M65" s="282"/>
      <c r="N65" s="282"/>
      <c r="O65" s="282"/>
      <c r="P65" s="280" t="str">
        <f>IF('ชื่อ-คะแนน'!C64="","",'ชื่อ-คะแนน'!AT64)</f>
        <v/>
      </c>
      <c r="Q65" s="283" t="str">
        <f>IF('ชื่อ-คะแนน'!C64="","",'ชื่อ-คะแนน'!AW64)</f>
        <v/>
      </c>
      <c r="R65" s="284" t="str">
        <f>IF('ชื่อ-คะแนน'!C64="","",'ชื่อ-คะแนน'!AY64)</f>
        <v/>
      </c>
      <c r="S65" s="926" t="str">
        <f>'ชื่อ-คะแนน'!BG64</f>
        <v/>
      </c>
      <c r="T65" s="930" t="str">
        <f>'ชื่อ-คะแนน'!BR64</f>
        <v/>
      </c>
      <c r="U65" s="289" t="str">
        <f>IF('ชื่อ-คะแนน'!C64="","",'ชื่อ-คะแนน'!BS64)</f>
        <v/>
      </c>
    </row>
    <row r="66" spans="1:21" s="275" customFormat="1" ht="18" hidden="1" customHeight="1" thickBot="1" x14ac:dyDescent="0.55000000000000004">
      <c r="A66" s="239"/>
      <c r="B66" s="303" t="str">
        <f>'ชื่อ-คะแนน'!A65</f>
        <v/>
      </c>
      <c r="C66" s="304">
        <f>'ชื่อ-คะแนน'!B65</f>
        <v>0</v>
      </c>
      <c r="D66" s="1316">
        <f>'ชื่อ-คะแนน'!C65</f>
        <v>0</v>
      </c>
      <c r="E66" s="290" t="str">
        <f>IF('ชื่อ-คะแนน'!D65="ร","เรียน",IF('ชื่อ-คะแนน'!D65="มส","เรียน",'ชื่อ-คะแนน'!D65))</f>
        <v/>
      </c>
      <c r="F66" s="265" t="str">
        <f>IF('ชื่อ-คะแนน'!C65="","",IF('ชื่อ-คะแนน'!O65&lt;0,"",('ชื่อ-คะแนน'!O65)))</f>
        <v/>
      </c>
      <c r="G66" s="265" t="str">
        <f>IF('ชื่อ-คะแนน'!C65="","",IF('ชื่อ-คะแนน'!AE65&lt;0,"",('ชื่อ-คะแนน'!AE65)))</f>
        <v/>
      </c>
      <c r="H66" s="265" t="str">
        <f t="shared" si="1"/>
        <v/>
      </c>
      <c r="I66" s="291" t="str">
        <f t="shared" si="2"/>
        <v/>
      </c>
      <c r="J66" s="292" t="str">
        <f>IF('ชื่อ-คะแนน'!C65="","",'ชื่อ-คะแนน'!U65)</f>
        <v/>
      </c>
      <c r="K66" s="291" t="str">
        <f t="shared" si="0"/>
        <v/>
      </c>
      <c r="L66" s="293" t="str">
        <f>IF('ชื่อ-คะแนน'!C65="","",'ชื่อ-คะแนน'!AP65)</f>
        <v/>
      </c>
      <c r="M66" s="293"/>
      <c r="N66" s="293"/>
      <c r="O66" s="293"/>
      <c r="P66" s="291" t="str">
        <f>IF('ชื่อ-คะแนน'!C65="","",'ชื่อ-คะแนน'!AT65)</f>
        <v/>
      </c>
      <c r="Q66" s="294" t="str">
        <f>IF('ชื่อ-คะแนน'!C65="","",'ชื่อ-คะแนน'!AW65)</f>
        <v/>
      </c>
      <c r="R66" s="295" t="str">
        <f>IF('ชื่อ-คะแนน'!C65="","",'ชื่อ-คะแนน'!AY65)</f>
        <v/>
      </c>
      <c r="S66" s="919" t="str">
        <f>'ชื่อ-คะแนน'!BG65</f>
        <v/>
      </c>
      <c r="T66" s="931" t="str">
        <f>'ชื่อ-คะแนน'!BR65</f>
        <v/>
      </c>
      <c r="U66" s="299" t="str">
        <f>IF('ชื่อ-คะแนน'!C65="","",'ชื่อ-คะแนน'!BS65)</f>
        <v/>
      </c>
    </row>
  </sheetData>
  <sheetProtection algorithmName="SHA-512" hashValue="hi6tEjFCJTljaOC3HnJisCTnMwMnmSaULyY+hho31g6NlLfwIrZz9EA5N+gAUFO0K9IVxF66K5Dg9fJgYxwyFg==" saltValue="Lk8czp7/EiESYvE3Mdpx8Q==" spinCount="100000" sheet="1" objects="1" scenarios="1" formatCells="0"/>
  <mergeCells count="21">
    <mergeCell ref="M2:O2"/>
    <mergeCell ref="L4:L5"/>
    <mergeCell ref="P4:P5"/>
    <mergeCell ref="Q4:Q6"/>
    <mergeCell ref="R4:R6"/>
    <mergeCell ref="A1:U1"/>
    <mergeCell ref="B4:B6"/>
    <mergeCell ref="C4:C6"/>
    <mergeCell ref="D4:D6"/>
    <mergeCell ref="E4:E6"/>
    <mergeCell ref="I4:I5"/>
    <mergeCell ref="J4:J5"/>
    <mergeCell ref="K4:K5"/>
    <mergeCell ref="P3:U3"/>
    <mergeCell ref="A3:L3"/>
    <mergeCell ref="U4:U6"/>
    <mergeCell ref="T5:T6"/>
    <mergeCell ref="S5:S6"/>
    <mergeCell ref="M4:M5"/>
    <mergeCell ref="N4:N5"/>
    <mergeCell ref="O4:O5"/>
  </mergeCells>
  <conditionalFormatting sqref="E7:H66">
    <cfRule type="cellIs" dxfId="63" priority="4" stopIfTrue="1" operator="equal">
      <formula>"ออก"</formula>
    </cfRule>
    <cfRule type="cellIs" dxfId="62" priority="5" stopIfTrue="1" operator="equal">
      <formula>"ย้าย"</formula>
    </cfRule>
    <cfRule type="cellIs" dxfId="61" priority="6" stopIfTrue="1" operator="equal">
      <formula>"มส"</formula>
    </cfRule>
  </conditionalFormatting>
  <conditionalFormatting sqref="S7:T66">
    <cfRule type="cellIs" dxfId="60" priority="7" stopIfTrue="1" operator="equal">
      <formula>"0"</formula>
    </cfRule>
    <cfRule type="cellIs" dxfId="59" priority="8" stopIfTrue="1" operator="equal">
      <formula>"1"</formula>
    </cfRule>
    <cfRule type="cellIs" dxfId="58" priority="9" stopIfTrue="1" operator="equal">
      <formula>"2"</formula>
    </cfRule>
  </conditionalFormatting>
  <conditionalFormatting sqref="I7:P66">
    <cfRule type="cellIs" dxfId="57" priority="10" stopIfTrue="1" operator="greaterThanOrEqual">
      <formula>I$6/1.5</formula>
    </cfRule>
    <cfRule type="cellIs" dxfId="56" priority="11" stopIfTrue="1" operator="greaterThanOrEqual">
      <formula>I$6/2</formula>
    </cfRule>
    <cfRule type="cellIs" dxfId="55" priority="12" stopIfTrue="1" operator="lessThan">
      <formula>I$6/2</formula>
    </cfRule>
  </conditionalFormatting>
  <conditionalFormatting sqref="Q7:Q66">
    <cfRule type="cellIs" dxfId="54" priority="13" stopIfTrue="1" operator="equal">
      <formula>"0"</formula>
    </cfRule>
    <cfRule type="cellIs" dxfId="53" priority="14" stopIfTrue="1" operator="equal">
      <formula>"ร"</formula>
    </cfRule>
    <cfRule type="cellIs" dxfId="52" priority="15" stopIfTrue="1" operator="equal">
      <formula>"มส"</formula>
    </cfRule>
  </conditionalFormatting>
  <conditionalFormatting sqref="R7:R66">
    <cfRule type="cellIs" dxfId="51" priority="16" stopIfTrue="1" operator="equal">
      <formula>1</formula>
    </cfRule>
    <cfRule type="cellIs" dxfId="50" priority="17" stopIfTrue="1" operator="equal">
      <formula>2</formula>
    </cfRule>
    <cfRule type="cellIs" dxfId="49" priority="18" stopIfTrue="1" operator="equal">
      <formula>3</formula>
    </cfRule>
  </conditionalFormatting>
  <printOptions horizontalCentered="1"/>
  <pageMargins left="0.35433070866141736" right="0.35433070866141736" top="0" bottom="0" header="0.51181102362204722" footer="0.51181102362204722"/>
  <pageSetup paperSize="9" scale="78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A1:AE57"/>
  <sheetViews>
    <sheetView showZeros="0" view="pageBreakPreview" zoomScaleSheetLayoutView="100" workbookViewId="0">
      <pane xSplit="9" ySplit="8" topLeftCell="J9" activePane="bottomRight" state="frozen"/>
      <selection pane="topRight" activeCell="J1" sqref="J1"/>
      <selection pane="bottomLeft" activeCell="A8" sqref="A8"/>
      <selection pane="bottomRight" activeCell="D8" sqref="D8"/>
    </sheetView>
  </sheetViews>
  <sheetFormatPr defaultRowHeight="24" x14ac:dyDescent="0.5"/>
  <cols>
    <col min="1" max="1" width="2.28515625" style="1178" customWidth="1"/>
    <col min="2" max="2" width="3.7109375" style="1179" customWidth="1"/>
    <col min="3" max="3" width="7.7109375" style="1180" customWidth="1"/>
    <col min="4" max="4" width="27.28515625" style="1180" customWidth="1"/>
    <col min="5" max="5" width="4.5703125" style="1181" customWidth="1"/>
    <col min="6" max="8" width="3.42578125" style="1181" hidden="1" customWidth="1"/>
    <col min="9" max="9" width="0.85546875" style="1179" hidden="1" customWidth="1"/>
    <col min="10" max="10" width="3.140625" style="1179" customWidth="1"/>
    <col min="11" max="14" width="3.140625" style="1181" customWidth="1"/>
    <col min="15" max="15" width="4.140625" style="1181" customWidth="1"/>
    <col min="16" max="25" width="3.42578125" style="1181" customWidth="1"/>
    <col min="26" max="26" width="4" style="1179" customWidth="1"/>
    <col min="27" max="28" width="4" style="1182" customWidth="1"/>
    <col min="29" max="29" width="11" style="1179" customWidth="1"/>
    <col min="30" max="16384" width="9.140625" style="1122"/>
  </cols>
  <sheetData>
    <row r="1" spans="1:31" ht="21" customHeight="1" x14ac:dyDescent="0.5">
      <c r="A1" s="1739" t="str">
        <f>"แบบสรุปประเมินการอ่านและคุณลักษณะฯ "&amp;ปก!C7</f>
        <v>แบบสรุปประเมินการอ่านและคุณลักษณะฯ ภาคเรียนที่ 1  ปีการศึกษา 2566</v>
      </c>
      <c r="B1" s="1739"/>
      <c r="C1" s="1739"/>
      <c r="D1" s="1739"/>
      <c r="E1" s="1739"/>
      <c r="F1" s="1739"/>
      <c r="G1" s="1739"/>
      <c r="H1" s="1739"/>
      <c r="I1" s="1739"/>
      <c r="J1" s="1739"/>
      <c r="K1" s="1739"/>
      <c r="L1" s="1739"/>
      <c r="M1" s="1739"/>
      <c r="N1" s="1739"/>
      <c r="O1" s="1739"/>
      <c r="P1" s="1739"/>
      <c r="Q1" s="1740" t="str">
        <f>ปก!A6</f>
        <v>โรงเรียนศักดิ์สุนันท์วิทยา ตำบลแม่พริก อำเภอแม่พริก จังหวัดลำปาง</v>
      </c>
      <c r="R1" s="1740"/>
      <c r="S1" s="1740"/>
      <c r="T1" s="1740"/>
      <c r="U1" s="1740"/>
      <c r="V1" s="1740"/>
      <c r="W1" s="1740"/>
      <c r="X1" s="1740"/>
      <c r="Y1" s="1740"/>
      <c r="Z1" s="1740"/>
      <c r="AA1" s="1740"/>
      <c r="AB1" s="1740"/>
      <c r="AC1" s="1740"/>
    </row>
    <row r="2" spans="1:31" s="1124" customFormat="1" ht="21" customHeight="1" x14ac:dyDescent="0.55000000000000004">
      <c r="A2" s="1743" t="str">
        <f>ปก!B10&amp;"  "&amp;ปก!C10</f>
        <v>กลุ่มสาระ  เลือกจากรายการ</v>
      </c>
      <c r="B2" s="1743"/>
      <c r="C2" s="1743"/>
      <c r="D2" s="1743"/>
      <c r="E2" s="1743"/>
      <c r="F2" s="1743"/>
      <c r="G2" s="1743"/>
      <c r="H2" s="1743"/>
      <c r="I2" s="1743"/>
      <c r="J2" s="1743"/>
      <c r="K2" s="1123"/>
      <c r="L2" s="1123"/>
      <c r="M2" s="1123"/>
      <c r="N2" s="1123"/>
      <c r="O2" s="1123"/>
      <c r="P2" s="1123"/>
      <c r="Q2" s="1123"/>
      <c r="R2" s="1123"/>
      <c r="S2" s="1123"/>
      <c r="T2" s="1123"/>
      <c r="U2" s="1744"/>
      <c r="V2" s="1744"/>
      <c r="W2" s="1744"/>
      <c r="X2" s="1427"/>
      <c r="Y2" s="1427"/>
      <c r="Z2" s="1123"/>
      <c r="AA2" s="1745" t="str">
        <f>ปก!B8&amp;"  "&amp;ปก!D8&amp;"   "</f>
        <v xml:space="preserve">ชั้นมัธยมศึกษาปีที่   5/2   </v>
      </c>
      <c r="AB2" s="1745"/>
      <c r="AC2" s="1745"/>
    </row>
    <row r="3" spans="1:31" s="1124" customFormat="1" ht="21" customHeight="1" thickBot="1" x14ac:dyDescent="0.6">
      <c r="A3" s="1741" t="str">
        <f>"วิชา"&amp;" "&amp;ปก!H10&amp;" "&amp;ปก!E12&amp;" "&amp;ปก!F12</f>
        <v>วิชา x21242 xxxxxxxxxxxxx ครูผู้สอน นายxxxxxxxxxxxxxxx</v>
      </c>
      <c r="B3" s="1741"/>
      <c r="C3" s="1741"/>
      <c r="D3" s="1741"/>
      <c r="E3" s="1741"/>
      <c r="F3" s="1741"/>
      <c r="G3" s="1741"/>
      <c r="H3" s="1741"/>
      <c r="I3" s="1741"/>
      <c r="J3" s="1741"/>
      <c r="K3" s="1741"/>
      <c r="L3" s="1741"/>
      <c r="M3" s="1741"/>
      <c r="N3" s="1741"/>
      <c r="O3" s="1741"/>
      <c r="P3" s="1741"/>
      <c r="Q3" s="1741"/>
      <c r="R3" s="1741"/>
      <c r="S3" s="1741"/>
      <c r="T3" s="1125"/>
      <c r="U3" s="1126"/>
      <c r="V3" s="1742" t="str">
        <f>ปก!B11 &amp;" "&amp;ปก!C11&amp;""&amp;ปก!D11&amp;" "&amp;ปก!H11&amp;" "&amp;ปก!I11&amp;"   "</f>
        <v xml:space="preserve">หน่วยการเรียน 1.5หน่วยกิต  3 คาบ   </v>
      </c>
      <c r="W3" s="1742"/>
      <c r="X3" s="1742"/>
      <c r="Y3" s="1742"/>
      <c r="Z3" s="1742"/>
      <c r="AA3" s="1742"/>
      <c r="AB3" s="1742"/>
      <c r="AC3" s="1742"/>
    </row>
    <row r="4" spans="1:31" s="1124" customFormat="1" ht="18" customHeight="1" thickBot="1" x14ac:dyDescent="0.6">
      <c r="A4" s="1196"/>
      <c r="B4" s="1746" t="s">
        <v>28</v>
      </c>
      <c r="C4" s="1749" t="s">
        <v>228</v>
      </c>
      <c r="D4" s="1752" t="s">
        <v>29</v>
      </c>
      <c r="E4" s="1755" t="s">
        <v>177</v>
      </c>
      <c r="F4" s="1198"/>
      <c r="G4" s="1198"/>
      <c r="H4" s="1198"/>
      <c r="I4" s="1198"/>
      <c r="J4" s="1758" t="s">
        <v>384</v>
      </c>
      <c r="K4" s="1759"/>
      <c r="L4" s="1759"/>
      <c r="M4" s="1759"/>
      <c r="N4" s="1759"/>
      <c r="O4" s="1760"/>
      <c r="P4" s="1772" t="s">
        <v>305</v>
      </c>
      <c r="Q4" s="1773"/>
      <c r="R4" s="1773"/>
      <c r="S4" s="1773"/>
      <c r="T4" s="1773"/>
      <c r="U4" s="1773"/>
      <c r="V4" s="1773"/>
      <c r="W4" s="1773"/>
      <c r="X4" s="1773"/>
      <c r="Y4" s="1773"/>
      <c r="Z4" s="1774"/>
      <c r="AA4" s="1775" t="s">
        <v>304</v>
      </c>
      <c r="AB4" s="1778" t="s">
        <v>41</v>
      </c>
      <c r="AC4" s="1752" t="s">
        <v>30</v>
      </c>
    </row>
    <row r="5" spans="1:31" ht="17.25" customHeight="1" x14ac:dyDescent="0.5">
      <c r="A5" s="1127"/>
      <c r="B5" s="1747"/>
      <c r="C5" s="1750"/>
      <c r="D5" s="1753"/>
      <c r="E5" s="1756"/>
      <c r="F5" s="1766" t="s">
        <v>300</v>
      </c>
      <c r="G5" s="1768" t="s">
        <v>301</v>
      </c>
      <c r="H5" s="1770" t="s">
        <v>31</v>
      </c>
      <c r="I5" s="1761" t="s">
        <v>302</v>
      </c>
      <c r="J5" s="1763" t="str">
        <f>'ชื่อ-คะแนน'!BB3</f>
        <v>คิด-วิเคราะห์ 1</v>
      </c>
      <c r="K5" s="1763" t="str">
        <f>'ชื่อ-คะแนน'!BC3</f>
        <v>คิด-วิเคราะห์ 2</v>
      </c>
      <c r="L5" s="1763" t="str">
        <f>'ชื่อ-คะแนน'!BD3</f>
        <v>คิด-วิเคราะห์ 3</v>
      </c>
      <c r="M5" s="1763" t="str">
        <f>'ชื่อ-คะแนน'!BE3</f>
        <v>คิด-วิเคราะห์ 4</v>
      </c>
      <c r="N5" s="1763" t="str">
        <f>'ชื่อ-คะแนน'!BF3</f>
        <v>คิด-วิเคราะห์ 5</v>
      </c>
      <c r="O5" s="1128" t="s">
        <v>120</v>
      </c>
      <c r="P5" s="1785" t="str">
        <f>'ชื่อ-คะแนน'!BH3</f>
        <v>คุณลักษณฯ 1</v>
      </c>
      <c r="Q5" s="1785" t="str">
        <f>'ชื่อ-คะแนน'!BI3</f>
        <v>คุณลักษณฯ 2</v>
      </c>
      <c r="R5" s="1785" t="str">
        <f>'ชื่อ-คะแนน'!BJ3</f>
        <v>คุณลักษณฯ 3</v>
      </c>
      <c r="S5" s="1785" t="str">
        <f>'ชื่อ-คะแนน'!BK3</f>
        <v>คุณลักษณฯ 4</v>
      </c>
      <c r="T5" s="1785" t="str">
        <f>'ชื่อ-คะแนน'!BL3</f>
        <v>คุณลักษณฯ 5</v>
      </c>
      <c r="U5" s="1785" t="str">
        <f>'ชื่อ-คะแนน'!BM3</f>
        <v>คุณลักษณฯ 6</v>
      </c>
      <c r="V5" s="1785" t="str">
        <f>'ชื่อ-คะแนน'!BN3</f>
        <v>คุณลักษณฯ 7</v>
      </c>
      <c r="W5" s="1785" t="str">
        <f>'ชื่อ-คะแนน'!BO3</f>
        <v>คุณลักษณฯ 8</v>
      </c>
      <c r="X5" s="1785" t="str">
        <f>'ชื่อ-คะแนน'!BP3</f>
        <v>คุณลักษณฯ 9</v>
      </c>
      <c r="Y5" s="1785" t="str">
        <f>'ชื่อ-คะแนน'!BQ3</f>
        <v>คุณลักษณฯ 10</v>
      </c>
      <c r="Z5" s="1129" t="s">
        <v>120</v>
      </c>
      <c r="AA5" s="1776"/>
      <c r="AB5" s="1779"/>
      <c r="AC5" s="1753"/>
      <c r="AE5" s="1130"/>
    </row>
    <row r="6" spans="1:31" ht="17.25" customHeight="1" thickBot="1" x14ac:dyDescent="0.55000000000000004">
      <c r="A6" s="1127"/>
      <c r="B6" s="1747"/>
      <c r="C6" s="1750"/>
      <c r="D6" s="1753"/>
      <c r="E6" s="1756"/>
      <c r="F6" s="1767"/>
      <c r="G6" s="1769"/>
      <c r="H6" s="1771"/>
      <c r="I6" s="1762"/>
      <c r="J6" s="1764"/>
      <c r="K6" s="1764"/>
      <c r="L6" s="1764"/>
      <c r="M6" s="1764"/>
      <c r="N6" s="1764"/>
      <c r="O6" s="1781" t="s">
        <v>295</v>
      </c>
      <c r="P6" s="1786"/>
      <c r="Q6" s="1786"/>
      <c r="R6" s="1786"/>
      <c r="S6" s="1786"/>
      <c r="T6" s="1786"/>
      <c r="U6" s="1786"/>
      <c r="V6" s="1786"/>
      <c r="W6" s="1786"/>
      <c r="X6" s="1786">
        <f>'ชื่อ-คะแนน'!BP4</f>
        <v>0</v>
      </c>
      <c r="Y6" s="1786">
        <f>'ชื่อ-คะแนน'!BQ4</f>
        <v>0</v>
      </c>
      <c r="Z6" s="1783" t="s">
        <v>298</v>
      </c>
      <c r="AA6" s="1776"/>
      <c r="AB6" s="1779"/>
      <c r="AC6" s="1753"/>
      <c r="AE6" s="1131"/>
    </row>
    <row r="7" spans="1:31" ht="17.25" customHeight="1" thickBot="1" x14ac:dyDescent="0.55000000000000004">
      <c r="A7" s="1132"/>
      <c r="B7" s="1748"/>
      <c r="C7" s="1751"/>
      <c r="D7" s="1754"/>
      <c r="E7" s="1757"/>
      <c r="F7" s="1199">
        <f>'ชื่อ-คะแนน'!X5</f>
        <v>0</v>
      </c>
      <c r="G7" s="1183">
        <f>'ชื่อ-คะแนน'!AR5</f>
        <v>0</v>
      </c>
      <c r="H7" s="1134">
        <f>'ชื่อ-คะแนน'!AT5</f>
        <v>0</v>
      </c>
      <c r="I7" s="1133">
        <f>IF('ชื่อ-คะแนน'!D6="","",IF('ชื่อ-คะแนน'!AS5/2&gt;50,"เกิน",'ชื่อ-คะแนน'!AS5/2))</f>
        <v>0</v>
      </c>
      <c r="J7" s="1765"/>
      <c r="K7" s="1765"/>
      <c r="L7" s="1765"/>
      <c r="M7" s="1765"/>
      <c r="N7" s="1765"/>
      <c r="O7" s="1782"/>
      <c r="P7" s="1787"/>
      <c r="Q7" s="1787"/>
      <c r="R7" s="1787"/>
      <c r="S7" s="1787"/>
      <c r="T7" s="1787"/>
      <c r="U7" s="1787"/>
      <c r="V7" s="1787"/>
      <c r="W7" s="1787"/>
      <c r="X7" s="1787">
        <f>'ชื่อ-คะแนน'!BP5</f>
        <v>0</v>
      </c>
      <c r="Y7" s="1787">
        <f>'ชื่อ-คะแนน'!BQ5</f>
        <v>0</v>
      </c>
      <c r="Z7" s="1784"/>
      <c r="AA7" s="1777"/>
      <c r="AB7" s="1780"/>
      <c r="AC7" s="1754"/>
      <c r="AE7" s="1131"/>
    </row>
    <row r="8" spans="1:31" s="1146" customFormat="1" ht="17.45" customHeight="1" x14ac:dyDescent="0.5">
      <c r="A8" s="1135"/>
      <c r="B8" s="1136">
        <f>'ชื่อ-คะแนน'!A6</f>
        <v>1</v>
      </c>
      <c r="C8" s="1184" t="str">
        <f>'ชื่อ-คะแนน'!B6</f>
        <v>12686</v>
      </c>
      <c r="D8" s="1323" t="str">
        <f>'ชื่อ-คะแนน'!C6</f>
        <v>นางสาว ปริฉัตร  เดชพพันธุ์</v>
      </c>
      <c r="E8" s="1137" t="str">
        <f>'ชื่อ-คะแนน'!D6</f>
        <v>เรียน</v>
      </c>
      <c r="F8" s="1138">
        <f>'ชื่อ-คะแนน'!X6</f>
        <v>0</v>
      </c>
      <c r="G8" s="1139">
        <f>'ชื่อ-คะแนน'!AR6</f>
        <v>0</v>
      </c>
      <c r="H8" s="1139">
        <f>'ชื่อ-คะแนน'!AT6</f>
        <v>0</v>
      </c>
      <c r="I8" s="1140">
        <f>IF('ชื่อ-คะแนน'!D6="","",IF('ชื่อ-คะแนน'!D6="ออก","-",IF('ชื่อ-คะแนน'!D6="ย้าย","-",IF('ชื่อ-คะแนน'!D6="พัก","-",ROUND(IF('ชื่อ-คะแนน'!AS6/2&gt;50,"เกิน",'ชื่อ-คะแนน'!AS6/2),0)))))</f>
        <v>0</v>
      </c>
      <c r="J8" s="1141">
        <f>'ชื่อ-คะแนน'!BB6</f>
        <v>1</v>
      </c>
      <c r="K8" s="1141">
        <f>'ชื่อ-คะแนน'!BC6</f>
        <v>1</v>
      </c>
      <c r="L8" s="1141">
        <f>'ชื่อ-คะแนน'!BD6</f>
        <v>1</v>
      </c>
      <c r="M8" s="1141">
        <f>'ชื่อ-คะแนน'!BE6</f>
        <v>1</v>
      </c>
      <c r="N8" s="1141">
        <f>'ชื่อ-คะแนน'!BF6</f>
        <v>1</v>
      </c>
      <c r="O8" s="1185">
        <f>'ชื่อ-คะแนน'!BG6</f>
        <v>1</v>
      </c>
      <c r="P8" s="1142">
        <f>'ชื่อ-คะแนน'!BH6</f>
        <v>1</v>
      </c>
      <c r="Q8" s="1142">
        <f>'ชื่อ-คะแนน'!BI6</f>
        <v>1</v>
      </c>
      <c r="R8" s="1142">
        <f>'ชื่อ-คะแนน'!BJ6</f>
        <v>1</v>
      </c>
      <c r="S8" s="1142">
        <f>'ชื่อ-คะแนน'!BK6</f>
        <v>1</v>
      </c>
      <c r="T8" s="1142">
        <f>'ชื่อ-คะแนน'!BL6</f>
        <v>1</v>
      </c>
      <c r="U8" s="1142">
        <f>'ชื่อ-คะแนน'!BM6</f>
        <v>1</v>
      </c>
      <c r="V8" s="1142">
        <f>'ชื่อ-คะแนน'!BN6</f>
        <v>1</v>
      </c>
      <c r="W8" s="1142">
        <f>'ชื่อ-คะแนน'!BO6</f>
        <v>1</v>
      </c>
      <c r="X8" s="1142">
        <f>'ชื่อ-คะแนน'!BP6</f>
        <v>1</v>
      </c>
      <c r="Y8" s="1142">
        <f>'ชื่อ-คะแนน'!BQ6</f>
        <v>1</v>
      </c>
      <c r="Z8" s="1193">
        <f>'ชื่อ-คะแนน'!BR6</f>
        <v>1</v>
      </c>
      <c r="AA8" s="1143" t="str">
        <f>'ชื่อ-คะแนน'!AW6</f>
        <v>0</v>
      </c>
      <c r="AB8" s="1144">
        <f>'ชื่อ-คะแนน'!AY6</f>
        <v>1</v>
      </c>
      <c r="AC8" s="1145">
        <f>'ชื่อ-คะแนน'!BS6</f>
        <v>0</v>
      </c>
    </row>
    <row r="9" spans="1:31" s="1146" customFormat="1" ht="17.45" customHeight="1" x14ac:dyDescent="0.5">
      <c r="A9" s="1135"/>
      <c r="B9" s="1147">
        <f>'ชื่อ-คะแนน'!A7</f>
        <v>2</v>
      </c>
      <c r="C9" s="1186" t="str">
        <f>'ชื่อ-คะแนน'!B7</f>
        <v>12707</v>
      </c>
      <c r="D9" s="1324" t="str">
        <f>'ชื่อ-คะแนน'!C7</f>
        <v>นาย กมลวัทน์  ช่อมณี</v>
      </c>
      <c r="E9" s="1148" t="str">
        <f>'ชื่อ-คะแนน'!D7</f>
        <v>เรียน</v>
      </c>
      <c r="F9" s="1149">
        <f>'ชื่อ-คะแนน'!X7</f>
        <v>0</v>
      </c>
      <c r="G9" s="1150">
        <f>'ชื่อ-คะแนน'!AR7</f>
        <v>0</v>
      </c>
      <c r="H9" s="1150">
        <f>'ชื่อ-คะแนน'!AT7</f>
        <v>0</v>
      </c>
      <c r="I9" s="1151">
        <f>IF('ชื่อ-คะแนน'!D7="","",IF('ชื่อ-คะแนน'!D7="ออก","-",IF('ชื่อ-คะแนน'!D7="ย้าย","-",IF('ชื่อ-คะแนน'!D7="พัก","-",ROUND(IF('ชื่อ-คะแนน'!AS7/2&gt;50,"เกิน",'ชื่อ-คะแนน'!AS7/2),0)))))</f>
        <v>0</v>
      </c>
      <c r="J9" s="1152">
        <f>'ชื่อ-คะแนน'!BB7</f>
        <v>1</v>
      </c>
      <c r="K9" s="1152">
        <f>'ชื่อ-คะแนน'!BC7</f>
        <v>1</v>
      </c>
      <c r="L9" s="1152">
        <f>'ชื่อ-คะแนน'!BD7</f>
        <v>1</v>
      </c>
      <c r="M9" s="1152">
        <f>'ชื่อ-คะแนน'!BE7</f>
        <v>1</v>
      </c>
      <c r="N9" s="1152">
        <f>'ชื่อ-คะแนน'!BF7</f>
        <v>1</v>
      </c>
      <c r="O9" s="1187">
        <f>'ชื่อ-คะแนน'!BG7</f>
        <v>1</v>
      </c>
      <c r="P9" s="1153">
        <f>'ชื่อ-คะแนน'!BH7</f>
        <v>1</v>
      </c>
      <c r="Q9" s="1153">
        <f>'ชื่อ-คะแนน'!BI7</f>
        <v>1</v>
      </c>
      <c r="R9" s="1153">
        <f>'ชื่อ-คะแนน'!BJ7</f>
        <v>1</v>
      </c>
      <c r="S9" s="1153">
        <f>'ชื่อ-คะแนน'!BK7</f>
        <v>1</v>
      </c>
      <c r="T9" s="1153">
        <f>'ชื่อ-คะแนน'!BL7</f>
        <v>1</v>
      </c>
      <c r="U9" s="1153">
        <f>'ชื่อ-คะแนน'!BM7</f>
        <v>1</v>
      </c>
      <c r="V9" s="1153">
        <f>'ชื่อ-คะแนน'!BN7</f>
        <v>1</v>
      </c>
      <c r="W9" s="1153">
        <f>'ชื่อ-คะแนน'!BO7</f>
        <v>1</v>
      </c>
      <c r="X9" s="1438">
        <f>'ชื่อ-คะแนน'!BP7</f>
        <v>1</v>
      </c>
      <c r="Y9" s="1438">
        <f>'ชื่อ-คะแนน'!BQ7</f>
        <v>1</v>
      </c>
      <c r="Z9" s="1194">
        <f>'ชื่อ-คะแนน'!BR7</f>
        <v>1</v>
      </c>
      <c r="AA9" s="1154" t="str">
        <f>'ชื่อ-คะแนน'!AW7</f>
        <v>0</v>
      </c>
      <c r="AB9" s="1155">
        <f>'ชื่อ-คะแนน'!AY7</f>
        <v>1</v>
      </c>
      <c r="AC9" s="1156">
        <f>'ชื่อ-คะแนน'!BS7</f>
        <v>0</v>
      </c>
    </row>
    <row r="10" spans="1:31" s="1146" customFormat="1" ht="17.45" customHeight="1" x14ac:dyDescent="0.5">
      <c r="A10" s="1135"/>
      <c r="B10" s="1147">
        <f>'ชื่อ-คะแนน'!A8</f>
        <v>3</v>
      </c>
      <c r="C10" s="1186" t="str">
        <f>'ชื่อ-คะแนน'!B8</f>
        <v>12708</v>
      </c>
      <c r="D10" s="1324" t="str">
        <f>'ชื่อ-คะแนน'!C8</f>
        <v>นางสาว เกวลิน  โมลา</v>
      </c>
      <c r="E10" s="1148" t="str">
        <f>'ชื่อ-คะแนน'!D8</f>
        <v>เรียน</v>
      </c>
      <c r="F10" s="1149">
        <f>'ชื่อ-คะแนน'!X8</f>
        <v>0</v>
      </c>
      <c r="G10" s="1150">
        <f>'ชื่อ-คะแนน'!AR8</f>
        <v>0</v>
      </c>
      <c r="H10" s="1150">
        <f>'ชื่อ-คะแนน'!AT8</f>
        <v>0</v>
      </c>
      <c r="I10" s="1151">
        <f>IF('ชื่อ-คะแนน'!D8="","",IF('ชื่อ-คะแนน'!D8="ออก","-",IF('ชื่อ-คะแนน'!D8="ย้าย","-",IF('ชื่อ-คะแนน'!D8="พัก","-",ROUND(IF('ชื่อ-คะแนน'!AS8/2&gt;50,"เกิน",'ชื่อ-คะแนน'!AS8/2),0)))))</f>
        <v>0</v>
      </c>
      <c r="J10" s="1152">
        <f>'ชื่อ-คะแนน'!BB8</f>
        <v>1</v>
      </c>
      <c r="K10" s="1152">
        <f>'ชื่อ-คะแนน'!BC8</f>
        <v>1</v>
      </c>
      <c r="L10" s="1152">
        <f>'ชื่อ-คะแนน'!BD8</f>
        <v>1</v>
      </c>
      <c r="M10" s="1152">
        <f>'ชื่อ-คะแนน'!BE8</f>
        <v>1</v>
      </c>
      <c r="N10" s="1152">
        <f>'ชื่อ-คะแนน'!BF8</f>
        <v>1</v>
      </c>
      <c r="O10" s="1187">
        <f>'ชื่อ-คะแนน'!BG8</f>
        <v>1</v>
      </c>
      <c r="P10" s="1153">
        <f>'ชื่อ-คะแนน'!BH8</f>
        <v>1</v>
      </c>
      <c r="Q10" s="1153">
        <f>'ชื่อ-คะแนน'!BI8</f>
        <v>1</v>
      </c>
      <c r="R10" s="1153">
        <f>'ชื่อ-คะแนน'!BJ8</f>
        <v>1</v>
      </c>
      <c r="S10" s="1153">
        <f>'ชื่อ-คะแนน'!BK8</f>
        <v>1</v>
      </c>
      <c r="T10" s="1153">
        <f>'ชื่อ-คะแนน'!BL8</f>
        <v>1</v>
      </c>
      <c r="U10" s="1153">
        <f>'ชื่อ-คะแนน'!BM8</f>
        <v>1</v>
      </c>
      <c r="V10" s="1153">
        <f>'ชื่อ-คะแนน'!BN8</f>
        <v>1</v>
      </c>
      <c r="W10" s="1153">
        <f>'ชื่อ-คะแนน'!BO8</f>
        <v>1</v>
      </c>
      <c r="X10" s="1438">
        <f>'ชื่อ-คะแนน'!BP8</f>
        <v>1</v>
      </c>
      <c r="Y10" s="1438">
        <f>'ชื่อ-คะแนน'!BQ8</f>
        <v>1</v>
      </c>
      <c r="Z10" s="1194">
        <f>'ชื่อ-คะแนน'!BR8</f>
        <v>1</v>
      </c>
      <c r="AA10" s="1154" t="str">
        <f>'ชื่อ-คะแนน'!AW8</f>
        <v>0</v>
      </c>
      <c r="AB10" s="1155">
        <f>'ชื่อ-คะแนน'!AY8</f>
        <v>1</v>
      </c>
      <c r="AC10" s="1156">
        <f>'ชื่อ-คะแนน'!BS8</f>
        <v>0</v>
      </c>
    </row>
    <row r="11" spans="1:31" s="1146" customFormat="1" ht="17.45" customHeight="1" x14ac:dyDescent="0.5">
      <c r="A11" s="1135"/>
      <c r="B11" s="1147">
        <f>'ชื่อ-คะแนน'!A9</f>
        <v>4</v>
      </c>
      <c r="C11" s="1186" t="str">
        <f>'ชื่อ-คะแนน'!B9</f>
        <v>12709</v>
      </c>
      <c r="D11" s="1324" t="str">
        <f>'ชื่อ-คะแนน'!C9</f>
        <v>สามเณร จิรกิตติ์  แก้วน้อย</v>
      </c>
      <c r="E11" s="1148" t="str">
        <f>'ชื่อ-คะแนน'!D9</f>
        <v>เรียน</v>
      </c>
      <c r="F11" s="1149">
        <f>'ชื่อ-คะแนน'!X9</f>
        <v>0</v>
      </c>
      <c r="G11" s="1150">
        <f>'ชื่อ-คะแนน'!AR9</f>
        <v>0</v>
      </c>
      <c r="H11" s="1150">
        <f>'ชื่อ-คะแนน'!AT9</f>
        <v>0</v>
      </c>
      <c r="I11" s="1151">
        <f>IF('ชื่อ-คะแนน'!D9="","",IF('ชื่อ-คะแนน'!D9="ออก","-",IF('ชื่อ-คะแนน'!D9="ย้าย","-",IF('ชื่อ-คะแนน'!D9="พัก","-",ROUND(IF('ชื่อ-คะแนน'!AS9/2&gt;50,"เกิน",'ชื่อ-คะแนน'!AS9/2),0)))))</f>
        <v>0</v>
      </c>
      <c r="J11" s="1152">
        <f>'ชื่อ-คะแนน'!BB9</f>
        <v>1</v>
      </c>
      <c r="K11" s="1152">
        <f>'ชื่อ-คะแนน'!BC9</f>
        <v>1</v>
      </c>
      <c r="L11" s="1152">
        <f>'ชื่อ-คะแนน'!BD9</f>
        <v>1</v>
      </c>
      <c r="M11" s="1152">
        <f>'ชื่อ-คะแนน'!BE9</f>
        <v>1</v>
      </c>
      <c r="N11" s="1152">
        <f>'ชื่อ-คะแนน'!BF9</f>
        <v>1</v>
      </c>
      <c r="O11" s="1187">
        <f>'ชื่อ-คะแนน'!BG9</f>
        <v>1</v>
      </c>
      <c r="P11" s="1153">
        <f>'ชื่อ-คะแนน'!BH9</f>
        <v>1</v>
      </c>
      <c r="Q11" s="1153">
        <f>'ชื่อ-คะแนน'!BI9</f>
        <v>1</v>
      </c>
      <c r="R11" s="1153">
        <f>'ชื่อ-คะแนน'!BJ9</f>
        <v>1</v>
      </c>
      <c r="S11" s="1153">
        <f>'ชื่อ-คะแนน'!BK9</f>
        <v>1</v>
      </c>
      <c r="T11" s="1153">
        <f>'ชื่อ-คะแนน'!BL9</f>
        <v>1</v>
      </c>
      <c r="U11" s="1153">
        <f>'ชื่อ-คะแนน'!BM9</f>
        <v>1</v>
      </c>
      <c r="V11" s="1153">
        <f>'ชื่อ-คะแนน'!BN9</f>
        <v>1</v>
      </c>
      <c r="W11" s="1153">
        <f>'ชื่อ-คะแนน'!BO9</f>
        <v>1</v>
      </c>
      <c r="X11" s="1438">
        <f>'ชื่อ-คะแนน'!BP9</f>
        <v>1</v>
      </c>
      <c r="Y11" s="1438">
        <f>'ชื่อ-คะแนน'!BQ9</f>
        <v>1</v>
      </c>
      <c r="Z11" s="1194">
        <f>'ชื่อ-คะแนน'!BR9</f>
        <v>1</v>
      </c>
      <c r="AA11" s="1154" t="str">
        <f>'ชื่อ-คะแนน'!AW9</f>
        <v>0</v>
      </c>
      <c r="AB11" s="1155">
        <f>'ชื่อ-คะแนน'!AY9</f>
        <v>1</v>
      </c>
      <c r="AC11" s="1156">
        <f>'ชื่อ-คะแนน'!BS9</f>
        <v>0</v>
      </c>
    </row>
    <row r="12" spans="1:31" s="1146" customFormat="1" ht="17.45" customHeight="1" thickBot="1" x14ac:dyDescent="0.55000000000000004">
      <c r="A12" s="1135"/>
      <c r="B12" s="1147">
        <f>'ชื่อ-คะแนน'!A10</f>
        <v>5</v>
      </c>
      <c r="C12" s="1186" t="str">
        <f>'ชื่อ-คะแนน'!B10</f>
        <v>12710</v>
      </c>
      <c r="D12" s="1324" t="str">
        <f>'ชื่อ-คะแนน'!C10</f>
        <v>สามเณร จิรภัทร  แก้วน้อย</v>
      </c>
      <c r="E12" s="1157" t="str">
        <f>'ชื่อ-คะแนน'!D10</f>
        <v>เรียน</v>
      </c>
      <c r="F12" s="1158">
        <f>'ชื่อ-คะแนน'!X10</f>
        <v>0</v>
      </c>
      <c r="G12" s="1159">
        <f>'ชื่อ-คะแนน'!AR10</f>
        <v>0</v>
      </c>
      <c r="H12" s="1159">
        <f>'ชื่อ-คะแนน'!AT10</f>
        <v>0</v>
      </c>
      <c r="I12" s="1160">
        <f>IF('ชื่อ-คะแนน'!D10="","",IF('ชื่อ-คะแนน'!D10="ออก","-",IF('ชื่อ-คะแนน'!D10="ย้าย","-",IF('ชื่อ-คะแนน'!D10="พัก","-",ROUND(IF('ชื่อ-คะแนน'!AS10/2&gt;50,"เกิน",'ชื่อ-คะแนน'!AS10/2),0)))))</f>
        <v>0</v>
      </c>
      <c r="J12" s="1161">
        <f>'ชื่อ-คะแนน'!BB10</f>
        <v>1</v>
      </c>
      <c r="K12" s="1161">
        <f>'ชื่อ-คะแนน'!BC10</f>
        <v>1</v>
      </c>
      <c r="L12" s="1161">
        <f>'ชื่อ-คะแนน'!BD10</f>
        <v>1</v>
      </c>
      <c r="M12" s="1161">
        <f>'ชื่อ-คะแนน'!BE10</f>
        <v>1</v>
      </c>
      <c r="N12" s="1161">
        <f>'ชื่อ-คะแนน'!BF10</f>
        <v>1</v>
      </c>
      <c r="O12" s="1188">
        <f>'ชื่อ-คะแนน'!BG10</f>
        <v>1</v>
      </c>
      <c r="P12" s="1162">
        <f>'ชื่อ-คะแนน'!BH10</f>
        <v>1</v>
      </c>
      <c r="Q12" s="1162">
        <f>'ชื่อ-คะแนน'!BI10</f>
        <v>1</v>
      </c>
      <c r="R12" s="1162">
        <f>'ชื่อ-คะแนน'!BJ10</f>
        <v>1</v>
      </c>
      <c r="S12" s="1162">
        <f>'ชื่อ-คะแนน'!BK10</f>
        <v>1</v>
      </c>
      <c r="T12" s="1162">
        <f>'ชื่อ-คะแนน'!BL10</f>
        <v>1</v>
      </c>
      <c r="U12" s="1162">
        <f>'ชื่อ-คะแนน'!BM10</f>
        <v>1</v>
      </c>
      <c r="V12" s="1162">
        <f>'ชื่อ-คะแนน'!BN10</f>
        <v>1</v>
      </c>
      <c r="W12" s="1162">
        <f>'ชื่อ-คะแนน'!BO10</f>
        <v>1</v>
      </c>
      <c r="X12" s="1439">
        <f>'ชื่อ-คะแนน'!BP10</f>
        <v>1</v>
      </c>
      <c r="Y12" s="1439">
        <f>'ชื่อ-คะแนน'!BQ10</f>
        <v>1</v>
      </c>
      <c r="Z12" s="1195">
        <f>'ชื่อ-คะแนน'!BR10</f>
        <v>1</v>
      </c>
      <c r="AA12" s="1163" t="str">
        <f>'ชื่อ-คะแนน'!AW10</f>
        <v>0</v>
      </c>
      <c r="AB12" s="1164">
        <f>'ชื่อ-คะแนน'!AY10</f>
        <v>1</v>
      </c>
      <c r="AC12" s="1156">
        <f>'ชื่อ-คะแนน'!BS10</f>
        <v>0</v>
      </c>
    </row>
    <row r="13" spans="1:31" s="1146" customFormat="1" ht="17.45" customHeight="1" x14ac:dyDescent="0.5">
      <c r="A13" s="1135"/>
      <c r="B13" s="1136">
        <f>'ชื่อ-คะแนน'!A11</f>
        <v>6</v>
      </c>
      <c r="C13" s="1184" t="str">
        <f>'ชื่อ-คะแนน'!B11</f>
        <v>12711</v>
      </c>
      <c r="D13" s="1325" t="str">
        <f>'ชื่อ-คะแนน'!C11</f>
        <v>นาย จิรายุ  คัตสงค์</v>
      </c>
      <c r="E13" s="1165" t="str">
        <f>'ชื่อ-คะแนน'!D11</f>
        <v>เรียน</v>
      </c>
      <c r="F13" s="1166">
        <f>'ชื่อ-คะแนน'!X11</f>
        <v>0</v>
      </c>
      <c r="G13" s="1167">
        <f>'ชื่อ-คะแนน'!AR11</f>
        <v>0</v>
      </c>
      <c r="H13" s="1167">
        <f>'ชื่อ-คะแนน'!AT11</f>
        <v>0</v>
      </c>
      <c r="I13" s="1140">
        <f>IF('ชื่อ-คะแนน'!D11="","",IF('ชื่อ-คะแนน'!D11="ออก","-",IF('ชื่อ-คะแนน'!D11="ย้าย","-",IF('ชื่อ-คะแนน'!D11="พัก","-",ROUND(IF('ชื่อ-คะแนน'!AS11/2&gt;50,"เกิน",'ชื่อ-คะแนน'!AS11/2),0)))))</f>
        <v>0</v>
      </c>
      <c r="J13" s="1141">
        <f>'ชื่อ-คะแนน'!BB11</f>
        <v>1</v>
      </c>
      <c r="K13" s="1141">
        <f>'ชื่อ-คะแนน'!BC11</f>
        <v>1</v>
      </c>
      <c r="L13" s="1141">
        <f>'ชื่อ-คะแนน'!BD11</f>
        <v>1</v>
      </c>
      <c r="M13" s="1141">
        <f>'ชื่อ-คะแนน'!BE11</f>
        <v>1</v>
      </c>
      <c r="N13" s="1141">
        <f>'ชื่อ-คะแนน'!BF11</f>
        <v>1</v>
      </c>
      <c r="O13" s="1189">
        <f>'ชื่อ-คะแนน'!BG11</f>
        <v>1</v>
      </c>
      <c r="P13" s="1142">
        <f>'ชื่อ-คะแนน'!BH11</f>
        <v>1</v>
      </c>
      <c r="Q13" s="1142">
        <f>'ชื่อ-คะแนน'!BI11</f>
        <v>1</v>
      </c>
      <c r="R13" s="1142">
        <f>'ชื่อ-คะแนน'!BJ11</f>
        <v>1</v>
      </c>
      <c r="S13" s="1142">
        <f>'ชื่อ-คะแนน'!BK11</f>
        <v>1</v>
      </c>
      <c r="T13" s="1142">
        <f>'ชื่อ-คะแนน'!BL11</f>
        <v>1</v>
      </c>
      <c r="U13" s="1142">
        <f>'ชื่อ-คะแนน'!BM11</f>
        <v>1</v>
      </c>
      <c r="V13" s="1142">
        <f>'ชื่อ-คะแนน'!BN11</f>
        <v>1</v>
      </c>
      <c r="W13" s="1142">
        <f>'ชื่อ-คะแนน'!BO11</f>
        <v>1</v>
      </c>
      <c r="X13" s="1142">
        <f>'ชื่อ-คะแนน'!BP11</f>
        <v>1</v>
      </c>
      <c r="Y13" s="1142">
        <f>'ชื่อ-คะแนน'!BQ11</f>
        <v>1</v>
      </c>
      <c r="Z13" s="1193">
        <f>'ชื่อ-คะแนน'!BR11</f>
        <v>1</v>
      </c>
      <c r="AA13" s="1143" t="str">
        <f>'ชื่อ-คะแนน'!AW11</f>
        <v>0</v>
      </c>
      <c r="AB13" s="1168">
        <f>'ชื่อ-คะแนน'!AY11</f>
        <v>1</v>
      </c>
      <c r="AC13" s="1145">
        <f>'ชื่อ-คะแนน'!BS11</f>
        <v>0</v>
      </c>
    </row>
    <row r="14" spans="1:31" s="1146" customFormat="1" ht="17.45" customHeight="1" x14ac:dyDescent="0.5">
      <c r="A14" s="1135"/>
      <c r="B14" s="1147">
        <f>'ชื่อ-คะแนน'!A12</f>
        <v>7</v>
      </c>
      <c r="C14" s="1186" t="str">
        <f>'ชื่อ-คะแนน'!B12</f>
        <v>12712</v>
      </c>
      <c r="D14" s="1324" t="str">
        <f>'ชื่อ-คะแนน'!C12</f>
        <v>นาย ฐิติวุฒิ  ป้องกา</v>
      </c>
      <c r="E14" s="1169" t="str">
        <f>'ชื่อ-คะแนน'!D12</f>
        <v>เรียน</v>
      </c>
      <c r="F14" s="1170">
        <f>'ชื่อ-คะแนน'!X12</f>
        <v>0</v>
      </c>
      <c r="G14" s="1171">
        <f>'ชื่อ-คะแนน'!AR12</f>
        <v>0</v>
      </c>
      <c r="H14" s="1171">
        <f>'ชื่อ-คะแนน'!AT12</f>
        <v>0</v>
      </c>
      <c r="I14" s="1151">
        <f>IF('ชื่อ-คะแนน'!D12="","",IF('ชื่อ-คะแนน'!D12="ออก","-",IF('ชื่อ-คะแนน'!D12="ย้าย","-",IF('ชื่อ-คะแนน'!D12="พัก","-",ROUND(IF('ชื่อ-คะแนน'!AS12/2&gt;50,"เกิน",'ชื่อ-คะแนน'!AS12/2),0)))))</f>
        <v>0</v>
      </c>
      <c r="J14" s="1152">
        <f>'ชื่อ-คะแนน'!BB12</f>
        <v>1</v>
      </c>
      <c r="K14" s="1152">
        <f>'ชื่อ-คะแนน'!BC12</f>
        <v>1</v>
      </c>
      <c r="L14" s="1152">
        <f>'ชื่อ-คะแนน'!BD12</f>
        <v>1</v>
      </c>
      <c r="M14" s="1152">
        <f>'ชื่อ-คะแนน'!BE12</f>
        <v>1</v>
      </c>
      <c r="N14" s="1152">
        <f>'ชื่อ-คะแนน'!BF12</f>
        <v>1</v>
      </c>
      <c r="O14" s="1190">
        <f>'ชื่อ-คะแนน'!BG12</f>
        <v>1</v>
      </c>
      <c r="P14" s="1153">
        <f>'ชื่อ-คะแนน'!BH12</f>
        <v>1</v>
      </c>
      <c r="Q14" s="1153">
        <f>'ชื่อ-คะแนน'!BI12</f>
        <v>1</v>
      </c>
      <c r="R14" s="1153">
        <f>'ชื่อ-คะแนน'!BJ12</f>
        <v>1</v>
      </c>
      <c r="S14" s="1153">
        <f>'ชื่อ-คะแนน'!BK12</f>
        <v>1</v>
      </c>
      <c r="T14" s="1153">
        <f>'ชื่อ-คะแนน'!BL12</f>
        <v>1</v>
      </c>
      <c r="U14" s="1153">
        <f>'ชื่อ-คะแนน'!BM12</f>
        <v>1</v>
      </c>
      <c r="V14" s="1153">
        <f>'ชื่อ-คะแนน'!BN12</f>
        <v>1</v>
      </c>
      <c r="W14" s="1153">
        <f>'ชื่อ-คะแนน'!BO12</f>
        <v>1</v>
      </c>
      <c r="X14" s="1438">
        <f>'ชื่อ-คะแนน'!BP12</f>
        <v>1</v>
      </c>
      <c r="Y14" s="1438">
        <f>'ชื่อ-คะแนน'!BQ12</f>
        <v>1</v>
      </c>
      <c r="Z14" s="1194">
        <f>'ชื่อ-คะแนน'!BR12</f>
        <v>1</v>
      </c>
      <c r="AA14" s="1154" t="str">
        <f>'ชื่อ-คะแนน'!AW12</f>
        <v>0</v>
      </c>
      <c r="AB14" s="1172">
        <f>'ชื่อ-คะแนน'!AY12</f>
        <v>1</v>
      </c>
      <c r="AC14" s="1156">
        <f>'ชื่อ-คะแนน'!BS12</f>
        <v>0</v>
      </c>
    </row>
    <row r="15" spans="1:31" s="1146" customFormat="1" ht="17.45" customHeight="1" x14ac:dyDescent="0.5">
      <c r="A15" s="1135"/>
      <c r="B15" s="1147">
        <f>'ชื่อ-คะแนน'!A13</f>
        <v>8</v>
      </c>
      <c r="C15" s="1186" t="str">
        <f>'ชื่อ-คะแนน'!B13</f>
        <v>12713</v>
      </c>
      <c r="D15" s="1324" t="str">
        <f>'ชื่อ-คะแนน'!C13</f>
        <v>นาย ณัฐกิตติ์  เมืองเดช</v>
      </c>
      <c r="E15" s="1169" t="str">
        <f>'ชื่อ-คะแนน'!D13</f>
        <v>เรียน</v>
      </c>
      <c r="F15" s="1170">
        <f>'ชื่อ-คะแนน'!X13</f>
        <v>0</v>
      </c>
      <c r="G15" s="1171">
        <f>'ชื่อ-คะแนน'!AR13</f>
        <v>0</v>
      </c>
      <c r="H15" s="1171">
        <f>'ชื่อ-คะแนน'!AT13</f>
        <v>0</v>
      </c>
      <c r="I15" s="1151">
        <f>IF('ชื่อ-คะแนน'!D13="","",IF('ชื่อ-คะแนน'!D13="ออก","-",IF('ชื่อ-คะแนน'!D13="ย้าย","-",IF('ชื่อ-คะแนน'!D13="พัก","-",ROUND(IF('ชื่อ-คะแนน'!AS13/2&gt;50,"เกิน",'ชื่อ-คะแนน'!AS13/2),0)))))</f>
        <v>0</v>
      </c>
      <c r="J15" s="1152">
        <f>'ชื่อ-คะแนน'!BB13</f>
        <v>1</v>
      </c>
      <c r="K15" s="1152">
        <f>'ชื่อ-คะแนน'!BC13</f>
        <v>1</v>
      </c>
      <c r="L15" s="1152">
        <f>'ชื่อ-คะแนน'!BD13</f>
        <v>1</v>
      </c>
      <c r="M15" s="1152">
        <f>'ชื่อ-คะแนน'!BE13</f>
        <v>1</v>
      </c>
      <c r="N15" s="1152">
        <f>'ชื่อ-คะแนน'!BF13</f>
        <v>1</v>
      </c>
      <c r="O15" s="1190">
        <f>'ชื่อ-คะแนน'!BG13</f>
        <v>1</v>
      </c>
      <c r="P15" s="1153">
        <f>'ชื่อ-คะแนน'!BH13</f>
        <v>1</v>
      </c>
      <c r="Q15" s="1153">
        <f>'ชื่อ-คะแนน'!BI13</f>
        <v>1</v>
      </c>
      <c r="R15" s="1153">
        <f>'ชื่อ-คะแนน'!BJ13</f>
        <v>1</v>
      </c>
      <c r="S15" s="1153">
        <f>'ชื่อ-คะแนน'!BK13</f>
        <v>1</v>
      </c>
      <c r="T15" s="1153">
        <f>'ชื่อ-คะแนน'!BL13</f>
        <v>1</v>
      </c>
      <c r="U15" s="1153">
        <f>'ชื่อ-คะแนน'!BM13</f>
        <v>1</v>
      </c>
      <c r="V15" s="1153">
        <f>'ชื่อ-คะแนน'!BN13</f>
        <v>1</v>
      </c>
      <c r="W15" s="1153">
        <f>'ชื่อ-คะแนน'!BO13</f>
        <v>1</v>
      </c>
      <c r="X15" s="1438">
        <f>'ชื่อ-คะแนน'!BP13</f>
        <v>1</v>
      </c>
      <c r="Y15" s="1438">
        <f>'ชื่อ-คะแนน'!BQ13</f>
        <v>1</v>
      </c>
      <c r="Z15" s="1194">
        <f>'ชื่อ-คะแนน'!BR13</f>
        <v>1</v>
      </c>
      <c r="AA15" s="1154" t="str">
        <f>'ชื่อ-คะแนน'!AW13</f>
        <v>0</v>
      </c>
      <c r="AB15" s="1172">
        <f>'ชื่อ-คะแนน'!AY13</f>
        <v>1</v>
      </c>
      <c r="AC15" s="1156">
        <f>'ชื่อ-คะแนน'!BS13</f>
        <v>0</v>
      </c>
    </row>
    <row r="16" spans="1:31" s="1146" customFormat="1" ht="17.45" customHeight="1" x14ac:dyDescent="0.5">
      <c r="A16" s="1135"/>
      <c r="B16" s="1147">
        <f>'ชื่อ-คะแนน'!A14</f>
        <v>9</v>
      </c>
      <c r="C16" s="1186" t="str">
        <f>'ชื่อ-คะแนน'!B14</f>
        <v>12714</v>
      </c>
      <c r="D16" s="1324" t="str">
        <f>'ชื่อ-คะแนน'!C14</f>
        <v>นาย ณัฐยศ  ก้ะสุ</v>
      </c>
      <c r="E16" s="1169" t="str">
        <f>'ชื่อ-คะแนน'!D14</f>
        <v>เรียน</v>
      </c>
      <c r="F16" s="1170">
        <f>'ชื่อ-คะแนน'!X14</f>
        <v>0</v>
      </c>
      <c r="G16" s="1171">
        <f>'ชื่อ-คะแนน'!AR14</f>
        <v>0</v>
      </c>
      <c r="H16" s="1171">
        <f>'ชื่อ-คะแนน'!AT14</f>
        <v>0</v>
      </c>
      <c r="I16" s="1151">
        <f>IF('ชื่อ-คะแนน'!D14="","",IF('ชื่อ-คะแนน'!D14="ออก","-",IF('ชื่อ-คะแนน'!D14="ย้าย","-",IF('ชื่อ-คะแนน'!D14="พัก","-",ROUND(IF('ชื่อ-คะแนน'!AS14/2&gt;50,"เกิน",'ชื่อ-คะแนน'!AS14/2),0)))))</f>
        <v>0</v>
      </c>
      <c r="J16" s="1152">
        <f>'ชื่อ-คะแนน'!BB14</f>
        <v>1</v>
      </c>
      <c r="K16" s="1152">
        <f>'ชื่อ-คะแนน'!BC14</f>
        <v>1</v>
      </c>
      <c r="L16" s="1152">
        <f>'ชื่อ-คะแนน'!BD14</f>
        <v>1</v>
      </c>
      <c r="M16" s="1152">
        <f>'ชื่อ-คะแนน'!BE14</f>
        <v>1</v>
      </c>
      <c r="N16" s="1152">
        <f>'ชื่อ-คะแนน'!BF14</f>
        <v>1</v>
      </c>
      <c r="O16" s="1190">
        <f>'ชื่อ-คะแนน'!BG14</f>
        <v>1</v>
      </c>
      <c r="P16" s="1153">
        <f>'ชื่อ-คะแนน'!BH14</f>
        <v>1</v>
      </c>
      <c r="Q16" s="1153">
        <f>'ชื่อ-คะแนน'!BI14</f>
        <v>1</v>
      </c>
      <c r="R16" s="1153">
        <f>'ชื่อ-คะแนน'!BJ14</f>
        <v>1</v>
      </c>
      <c r="S16" s="1153">
        <f>'ชื่อ-คะแนน'!BK14</f>
        <v>1</v>
      </c>
      <c r="T16" s="1153">
        <f>'ชื่อ-คะแนน'!BL14</f>
        <v>1</v>
      </c>
      <c r="U16" s="1153">
        <f>'ชื่อ-คะแนน'!BM14</f>
        <v>1</v>
      </c>
      <c r="V16" s="1153">
        <f>'ชื่อ-คะแนน'!BN14</f>
        <v>1</v>
      </c>
      <c r="W16" s="1153">
        <f>'ชื่อ-คะแนน'!BO14</f>
        <v>1</v>
      </c>
      <c r="X16" s="1438">
        <f>'ชื่อ-คะแนน'!BP14</f>
        <v>1</v>
      </c>
      <c r="Y16" s="1438">
        <f>'ชื่อ-คะแนน'!BQ14</f>
        <v>1</v>
      </c>
      <c r="Z16" s="1194">
        <f>'ชื่อ-คะแนน'!BR14</f>
        <v>1</v>
      </c>
      <c r="AA16" s="1154" t="str">
        <f>'ชื่อ-คะแนน'!AW14</f>
        <v>0</v>
      </c>
      <c r="AB16" s="1172">
        <f>'ชื่อ-คะแนน'!AY14</f>
        <v>1</v>
      </c>
      <c r="AC16" s="1156">
        <f>'ชื่อ-คะแนน'!BS14</f>
        <v>0</v>
      </c>
    </row>
    <row r="17" spans="1:30" s="1146" customFormat="1" ht="17.45" customHeight="1" thickBot="1" x14ac:dyDescent="0.55000000000000004">
      <c r="A17" s="1135"/>
      <c r="B17" s="1147">
        <f>'ชื่อ-คะแนน'!A15</f>
        <v>10</v>
      </c>
      <c r="C17" s="1186" t="str">
        <f>'ชื่อ-คะแนน'!B15</f>
        <v>12715</v>
      </c>
      <c r="D17" s="1324" t="str">
        <f>'ชื่อ-คะแนน'!C15</f>
        <v>นาย ณัฐวุฒิ  ใจวงศ์</v>
      </c>
      <c r="E17" s="1173" t="str">
        <f>'ชื่อ-คะแนน'!D15</f>
        <v>เรียน</v>
      </c>
      <c r="F17" s="1174">
        <f>'ชื่อ-คะแนน'!X15</f>
        <v>0</v>
      </c>
      <c r="G17" s="1175">
        <f>'ชื่อ-คะแนน'!AR15</f>
        <v>0</v>
      </c>
      <c r="H17" s="1175">
        <f>'ชื่อ-คะแนน'!AT15</f>
        <v>0</v>
      </c>
      <c r="I17" s="1160">
        <f>IF('ชื่อ-คะแนน'!D15="","",IF('ชื่อ-คะแนน'!D15="ออก","-",IF('ชื่อ-คะแนน'!D15="ย้าย","-",IF('ชื่อ-คะแนน'!D15="พัก","-",ROUND(IF('ชื่อ-คะแนน'!AS15/2&gt;50,"เกิน",'ชื่อ-คะแนน'!AS15/2),0)))))</f>
        <v>0</v>
      </c>
      <c r="J17" s="1161">
        <f>'ชื่อ-คะแนน'!BB15</f>
        <v>1</v>
      </c>
      <c r="K17" s="1161">
        <f>'ชื่อ-คะแนน'!BC15</f>
        <v>1</v>
      </c>
      <c r="L17" s="1161">
        <f>'ชื่อ-คะแนน'!BD15</f>
        <v>1</v>
      </c>
      <c r="M17" s="1161">
        <f>'ชื่อ-คะแนน'!BE15</f>
        <v>1</v>
      </c>
      <c r="N17" s="1161">
        <f>'ชื่อ-คะแนน'!BF15</f>
        <v>1</v>
      </c>
      <c r="O17" s="1191">
        <f>'ชื่อ-คะแนน'!BG15</f>
        <v>1</v>
      </c>
      <c r="P17" s="1162">
        <f>'ชื่อ-คะแนน'!BH15</f>
        <v>1</v>
      </c>
      <c r="Q17" s="1162">
        <f>'ชื่อ-คะแนน'!BI15</f>
        <v>1</v>
      </c>
      <c r="R17" s="1162">
        <f>'ชื่อ-คะแนน'!BJ15</f>
        <v>1</v>
      </c>
      <c r="S17" s="1162">
        <f>'ชื่อ-คะแนน'!BK15</f>
        <v>1</v>
      </c>
      <c r="T17" s="1162">
        <f>'ชื่อ-คะแนน'!BL15</f>
        <v>1</v>
      </c>
      <c r="U17" s="1162">
        <f>'ชื่อ-คะแนน'!BM15</f>
        <v>1</v>
      </c>
      <c r="V17" s="1162">
        <f>'ชื่อ-คะแนน'!BN15</f>
        <v>1</v>
      </c>
      <c r="W17" s="1162">
        <f>'ชื่อ-คะแนน'!BO15</f>
        <v>1</v>
      </c>
      <c r="X17" s="1439">
        <f>'ชื่อ-คะแนน'!BP15</f>
        <v>1</v>
      </c>
      <c r="Y17" s="1439">
        <f>'ชื่อ-คะแนน'!BQ15</f>
        <v>1</v>
      </c>
      <c r="Z17" s="1195">
        <f>'ชื่อ-คะแนน'!BR15</f>
        <v>1</v>
      </c>
      <c r="AA17" s="1163" t="str">
        <f>'ชื่อ-คะแนน'!AW15</f>
        <v>0</v>
      </c>
      <c r="AB17" s="1176">
        <f>'ชื่อ-คะแนน'!AY15</f>
        <v>1</v>
      </c>
      <c r="AC17" s="1156">
        <f>'ชื่อ-คะแนน'!BS15</f>
        <v>0</v>
      </c>
    </row>
    <row r="18" spans="1:30" s="1146" customFormat="1" ht="17.45" customHeight="1" x14ac:dyDescent="0.5">
      <c r="A18" s="1135"/>
      <c r="B18" s="1136">
        <f>'ชื่อ-คะแนน'!A16</f>
        <v>11</v>
      </c>
      <c r="C18" s="1184" t="str">
        <f>'ชื่อ-คะแนน'!B16</f>
        <v>12716</v>
      </c>
      <c r="D18" s="1325" t="str">
        <f>'ชื่อ-คะแนน'!C16</f>
        <v>นาย ธนานุรักษ์  กิตติคุณาดุลย์</v>
      </c>
      <c r="E18" s="1165" t="str">
        <f>'ชื่อ-คะแนน'!D16</f>
        <v>เรียน</v>
      </c>
      <c r="F18" s="1166">
        <f>'ชื่อ-คะแนน'!X16</f>
        <v>0</v>
      </c>
      <c r="G18" s="1167">
        <f>'ชื่อ-คะแนน'!AR16</f>
        <v>0</v>
      </c>
      <c r="H18" s="1167">
        <f>'ชื่อ-คะแนน'!AT16</f>
        <v>0</v>
      </c>
      <c r="I18" s="1140">
        <f>IF('ชื่อ-คะแนน'!D16="","",IF('ชื่อ-คะแนน'!D16="ออก","-",IF('ชื่อ-คะแนน'!D16="ย้าย","-",IF('ชื่อ-คะแนน'!D16="พัก","-",ROUND(IF('ชื่อ-คะแนน'!AS16/2&gt;50,"เกิน",'ชื่อ-คะแนน'!AS16/2),0)))))</f>
        <v>0</v>
      </c>
      <c r="J18" s="1141">
        <f>'ชื่อ-คะแนน'!BB16</f>
        <v>1</v>
      </c>
      <c r="K18" s="1141">
        <f>'ชื่อ-คะแนน'!BC16</f>
        <v>1</v>
      </c>
      <c r="L18" s="1141">
        <f>'ชื่อ-คะแนน'!BD16</f>
        <v>1</v>
      </c>
      <c r="M18" s="1141">
        <f>'ชื่อ-คะแนน'!BE16</f>
        <v>1</v>
      </c>
      <c r="N18" s="1141">
        <f>'ชื่อ-คะแนน'!BF16</f>
        <v>1</v>
      </c>
      <c r="O18" s="1189">
        <f>'ชื่อ-คะแนน'!BG16</f>
        <v>1</v>
      </c>
      <c r="P18" s="1142">
        <f>'ชื่อ-คะแนน'!BH16</f>
        <v>1</v>
      </c>
      <c r="Q18" s="1142">
        <f>'ชื่อ-คะแนน'!BI16</f>
        <v>1</v>
      </c>
      <c r="R18" s="1142">
        <f>'ชื่อ-คะแนน'!BJ16</f>
        <v>1</v>
      </c>
      <c r="S18" s="1142">
        <f>'ชื่อ-คะแนน'!BK16</f>
        <v>1</v>
      </c>
      <c r="T18" s="1142">
        <f>'ชื่อ-คะแนน'!BL16</f>
        <v>1</v>
      </c>
      <c r="U18" s="1142">
        <f>'ชื่อ-คะแนน'!BM16</f>
        <v>1</v>
      </c>
      <c r="V18" s="1142">
        <f>'ชื่อ-คะแนน'!BN16</f>
        <v>1</v>
      </c>
      <c r="W18" s="1142">
        <f>'ชื่อ-คะแนน'!BO16</f>
        <v>1</v>
      </c>
      <c r="X18" s="1142">
        <f>'ชื่อ-คะแนน'!BP16</f>
        <v>1</v>
      </c>
      <c r="Y18" s="1142">
        <f>'ชื่อ-คะแนน'!BQ16</f>
        <v>1</v>
      </c>
      <c r="Z18" s="1193">
        <f>'ชื่อ-คะแนน'!BR16</f>
        <v>1</v>
      </c>
      <c r="AA18" s="1143" t="str">
        <f>'ชื่อ-คะแนน'!AW16</f>
        <v>0</v>
      </c>
      <c r="AB18" s="1168">
        <f>'ชื่อ-คะแนน'!AY16</f>
        <v>1</v>
      </c>
      <c r="AC18" s="1145">
        <f>'ชื่อ-คะแนน'!BS16</f>
        <v>0</v>
      </c>
    </row>
    <row r="19" spans="1:30" s="1146" customFormat="1" ht="17.45" customHeight="1" x14ac:dyDescent="0.5">
      <c r="A19" s="1135"/>
      <c r="B19" s="1147">
        <f>'ชื่อ-คะแนน'!A17</f>
        <v>12</v>
      </c>
      <c r="C19" s="1186" t="str">
        <f>'ชื่อ-คะแนน'!B17</f>
        <v>12717</v>
      </c>
      <c r="D19" s="1324" t="str">
        <f>'ชื่อ-คะแนน'!C17</f>
        <v>นางสาว ธัญญรัตน์  ธนศิริสกุลวงษ์</v>
      </c>
      <c r="E19" s="1169" t="str">
        <f>'ชื่อ-คะแนน'!D17</f>
        <v>เรียน</v>
      </c>
      <c r="F19" s="1170">
        <f>'ชื่อ-คะแนน'!X17</f>
        <v>0</v>
      </c>
      <c r="G19" s="1171">
        <f>'ชื่อ-คะแนน'!AR17</f>
        <v>0</v>
      </c>
      <c r="H19" s="1171">
        <f>'ชื่อ-คะแนน'!AT17</f>
        <v>0</v>
      </c>
      <c r="I19" s="1151">
        <f>IF('ชื่อ-คะแนน'!D17="","",IF('ชื่อ-คะแนน'!D17="ออก","-",IF('ชื่อ-คะแนน'!D17="ย้าย","-",IF('ชื่อ-คะแนน'!D17="พัก","-",ROUND(IF('ชื่อ-คะแนน'!AS17/2&gt;50,"เกิน",'ชื่อ-คะแนน'!AS17/2),0)))))</f>
        <v>0</v>
      </c>
      <c r="J19" s="1152">
        <f>'ชื่อ-คะแนน'!BB17</f>
        <v>1</v>
      </c>
      <c r="K19" s="1152">
        <f>'ชื่อ-คะแนน'!BC17</f>
        <v>1</v>
      </c>
      <c r="L19" s="1152">
        <f>'ชื่อ-คะแนน'!BD17</f>
        <v>1</v>
      </c>
      <c r="M19" s="1152">
        <f>'ชื่อ-คะแนน'!BE17</f>
        <v>1</v>
      </c>
      <c r="N19" s="1152">
        <f>'ชื่อ-คะแนน'!BF17</f>
        <v>1</v>
      </c>
      <c r="O19" s="1190">
        <f>'ชื่อ-คะแนน'!BG17</f>
        <v>1</v>
      </c>
      <c r="P19" s="1153">
        <f>'ชื่อ-คะแนน'!BH17</f>
        <v>1</v>
      </c>
      <c r="Q19" s="1153">
        <f>'ชื่อ-คะแนน'!BI17</f>
        <v>1</v>
      </c>
      <c r="R19" s="1153">
        <f>'ชื่อ-คะแนน'!BJ17</f>
        <v>1</v>
      </c>
      <c r="S19" s="1153">
        <f>'ชื่อ-คะแนน'!BK17</f>
        <v>1</v>
      </c>
      <c r="T19" s="1153">
        <f>'ชื่อ-คะแนน'!BL17</f>
        <v>1</v>
      </c>
      <c r="U19" s="1153">
        <f>'ชื่อ-คะแนน'!BM17</f>
        <v>1</v>
      </c>
      <c r="V19" s="1153">
        <f>'ชื่อ-คะแนน'!BN17</f>
        <v>1</v>
      </c>
      <c r="W19" s="1153">
        <f>'ชื่อ-คะแนน'!BO17</f>
        <v>1</v>
      </c>
      <c r="X19" s="1438">
        <f>'ชื่อ-คะแนน'!BP17</f>
        <v>1</v>
      </c>
      <c r="Y19" s="1438">
        <f>'ชื่อ-คะแนน'!BQ17</f>
        <v>1</v>
      </c>
      <c r="Z19" s="1194">
        <f>'ชื่อ-คะแนน'!BR17</f>
        <v>1</v>
      </c>
      <c r="AA19" s="1154" t="str">
        <f>'ชื่อ-คะแนน'!AW17</f>
        <v>0</v>
      </c>
      <c r="AB19" s="1172">
        <f>'ชื่อ-คะแนน'!AY17</f>
        <v>1</v>
      </c>
      <c r="AC19" s="1156">
        <f>'ชื่อ-คะแนน'!BS17</f>
        <v>0</v>
      </c>
    </row>
    <row r="20" spans="1:30" s="1146" customFormat="1" ht="17.45" customHeight="1" x14ac:dyDescent="0.5">
      <c r="A20" s="1135"/>
      <c r="B20" s="1147">
        <f>'ชื่อ-คะแนน'!A18</f>
        <v>13</v>
      </c>
      <c r="C20" s="1186" t="str">
        <f>'ชื่อ-คะแนน'!B18</f>
        <v>12718</v>
      </c>
      <c r="D20" s="1324" t="str">
        <f>'ชื่อ-คะแนน'!C18</f>
        <v>สามเณร นิติพงษ์  อินทร์แก้ว</v>
      </c>
      <c r="E20" s="1169" t="str">
        <f>'ชื่อ-คะแนน'!D18</f>
        <v>เรียน</v>
      </c>
      <c r="F20" s="1170">
        <f>'ชื่อ-คะแนน'!X18</f>
        <v>0</v>
      </c>
      <c r="G20" s="1171">
        <f>'ชื่อ-คะแนน'!AR18</f>
        <v>0</v>
      </c>
      <c r="H20" s="1171">
        <f>'ชื่อ-คะแนน'!AT18</f>
        <v>0</v>
      </c>
      <c r="I20" s="1151">
        <f>IF('ชื่อ-คะแนน'!D18="","",IF('ชื่อ-คะแนน'!D18="ออก","-",IF('ชื่อ-คะแนน'!D18="ย้าย","-",IF('ชื่อ-คะแนน'!D18="พัก","-",ROUND(IF('ชื่อ-คะแนน'!AS18/2&gt;50,"เกิน",'ชื่อ-คะแนน'!AS18/2),0)))))</f>
        <v>0</v>
      </c>
      <c r="J20" s="1152">
        <f>'ชื่อ-คะแนน'!BB18</f>
        <v>1</v>
      </c>
      <c r="K20" s="1152">
        <f>'ชื่อ-คะแนน'!BC18</f>
        <v>1</v>
      </c>
      <c r="L20" s="1152">
        <f>'ชื่อ-คะแนน'!BD18</f>
        <v>1</v>
      </c>
      <c r="M20" s="1152">
        <f>'ชื่อ-คะแนน'!BE18</f>
        <v>1</v>
      </c>
      <c r="N20" s="1152">
        <f>'ชื่อ-คะแนน'!BF18</f>
        <v>1</v>
      </c>
      <c r="O20" s="1190">
        <f>'ชื่อ-คะแนน'!BG18</f>
        <v>1</v>
      </c>
      <c r="P20" s="1153">
        <f>'ชื่อ-คะแนน'!BH18</f>
        <v>1</v>
      </c>
      <c r="Q20" s="1153">
        <f>'ชื่อ-คะแนน'!BI18</f>
        <v>1</v>
      </c>
      <c r="R20" s="1153">
        <f>'ชื่อ-คะแนน'!BJ18</f>
        <v>1</v>
      </c>
      <c r="S20" s="1153">
        <f>'ชื่อ-คะแนน'!BK18</f>
        <v>1</v>
      </c>
      <c r="T20" s="1153">
        <f>'ชื่อ-คะแนน'!BL18</f>
        <v>1</v>
      </c>
      <c r="U20" s="1153">
        <f>'ชื่อ-คะแนน'!BM18</f>
        <v>1</v>
      </c>
      <c r="V20" s="1153">
        <f>'ชื่อ-คะแนน'!BN18</f>
        <v>1</v>
      </c>
      <c r="W20" s="1153">
        <f>'ชื่อ-คะแนน'!BO18</f>
        <v>1</v>
      </c>
      <c r="X20" s="1438">
        <f>'ชื่อ-คะแนน'!BP18</f>
        <v>1</v>
      </c>
      <c r="Y20" s="1438">
        <f>'ชื่อ-คะแนน'!BQ18</f>
        <v>1</v>
      </c>
      <c r="Z20" s="1194">
        <f>'ชื่อ-คะแนน'!BR18</f>
        <v>1</v>
      </c>
      <c r="AA20" s="1154" t="str">
        <f>'ชื่อ-คะแนน'!AW18</f>
        <v>0</v>
      </c>
      <c r="AB20" s="1172">
        <f>'ชื่อ-คะแนน'!AY18</f>
        <v>1</v>
      </c>
      <c r="AC20" s="1156">
        <f>'ชื่อ-คะแนน'!BS18</f>
        <v>0</v>
      </c>
    </row>
    <row r="21" spans="1:30" s="1146" customFormat="1" ht="17.45" customHeight="1" x14ac:dyDescent="0.5">
      <c r="A21" s="1135"/>
      <c r="B21" s="1147">
        <f>'ชื่อ-คะแนน'!A19</f>
        <v>14</v>
      </c>
      <c r="C21" s="1186" t="str">
        <f>'ชื่อ-คะแนน'!B19</f>
        <v>12719</v>
      </c>
      <c r="D21" s="1324" t="str">
        <f>'ชื่อ-คะแนน'!C19</f>
        <v>นางสาว ปวริศา  แซ่เติ๋น</v>
      </c>
      <c r="E21" s="1169" t="str">
        <f>'ชื่อ-คะแนน'!D19</f>
        <v>เรียน</v>
      </c>
      <c r="F21" s="1170">
        <f>'ชื่อ-คะแนน'!X19</f>
        <v>0</v>
      </c>
      <c r="G21" s="1171">
        <f>'ชื่อ-คะแนน'!AR19</f>
        <v>0</v>
      </c>
      <c r="H21" s="1171">
        <f>'ชื่อ-คะแนน'!AT19</f>
        <v>0</v>
      </c>
      <c r="I21" s="1151">
        <f>IF('ชื่อ-คะแนน'!D19="","",IF('ชื่อ-คะแนน'!D19="ออก","-",IF('ชื่อ-คะแนน'!D19="ย้าย","-",IF('ชื่อ-คะแนน'!D19="พัก","-",ROUND(IF('ชื่อ-คะแนน'!AS19/2&gt;50,"เกิน",'ชื่อ-คะแนน'!AS19/2),0)))))</f>
        <v>0</v>
      </c>
      <c r="J21" s="1152">
        <f>'ชื่อ-คะแนน'!BB19</f>
        <v>1</v>
      </c>
      <c r="K21" s="1152">
        <f>'ชื่อ-คะแนน'!BC19</f>
        <v>1</v>
      </c>
      <c r="L21" s="1152">
        <f>'ชื่อ-คะแนน'!BD19</f>
        <v>1</v>
      </c>
      <c r="M21" s="1152">
        <f>'ชื่อ-คะแนน'!BE19</f>
        <v>1</v>
      </c>
      <c r="N21" s="1152">
        <f>'ชื่อ-คะแนน'!BF19</f>
        <v>1</v>
      </c>
      <c r="O21" s="1190">
        <f>'ชื่อ-คะแนน'!BG19</f>
        <v>1</v>
      </c>
      <c r="P21" s="1153">
        <f>'ชื่อ-คะแนน'!BH19</f>
        <v>1</v>
      </c>
      <c r="Q21" s="1153">
        <f>'ชื่อ-คะแนน'!BI19</f>
        <v>1</v>
      </c>
      <c r="R21" s="1153">
        <f>'ชื่อ-คะแนน'!BJ19</f>
        <v>1</v>
      </c>
      <c r="S21" s="1153">
        <f>'ชื่อ-คะแนน'!BK19</f>
        <v>1</v>
      </c>
      <c r="T21" s="1153">
        <f>'ชื่อ-คะแนน'!BL19</f>
        <v>1</v>
      </c>
      <c r="U21" s="1153">
        <f>'ชื่อ-คะแนน'!BM19</f>
        <v>1</v>
      </c>
      <c r="V21" s="1153">
        <f>'ชื่อ-คะแนน'!BN19</f>
        <v>1</v>
      </c>
      <c r="W21" s="1153">
        <f>'ชื่อ-คะแนน'!BO19</f>
        <v>1</v>
      </c>
      <c r="X21" s="1438">
        <f>'ชื่อ-คะแนน'!BP19</f>
        <v>1</v>
      </c>
      <c r="Y21" s="1438">
        <f>'ชื่อ-คะแนน'!BQ19</f>
        <v>1</v>
      </c>
      <c r="Z21" s="1194">
        <f>'ชื่อ-คะแนน'!BR19</f>
        <v>1</v>
      </c>
      <c r="AA21" s="1154" t="str">
        <f>'ชื่อ-คะแนน'!AW19</f>
        <v>0</v>
      </c>
      <c r="AB21" s="1172">
        <f>'ชื่อ-คะแนน'!AY19</f>
        <v>1</v>
      </c>
      <c r="AC21" s="1156">
        <f>'ชื่อ-คะแนน'!BS19</f>
        <v>0</v>
      </c>
    </row>
    <row r="22" spans="1:30" s="1146" customFormat="1" ht="17.45" customHeight="1" thickBot="1" x14ac:dyDescent="0.55000000000000004">
      <c r="A22" s="1135"/>
      <c r="B22" s="1147">
        <f>'ชื่อ-คะแนน'!A20</f>
        <v>15</v>
      </c>
      <c r="C22" s="1186" t="str">
        <f>'ชื่อ-คะแนน'!B20</f>
        <v>12720</v>
      </c>
      <c r="D22" s="1324" t="str">
        <f>'ชื่อ-คะแนน'!C20</f>
        <v>นาย พิรภัทร  เป็งคำวัน</v>
      </c>
      <c r="E22" s="1173" t="str">
        <f>'ชื่อ-คะแนน'!D20</f>
        <v>เรียน</v>
      </c>
      <c r="F22" s="1174">
        <f>'ชื่อ-คะแนน'!X20</f>
        <v>0</v>
      </c>
      <c r="G22" s="1175">
        <f>'ชื่อ-คะแนน'!AR20</f>
        <v>0</v>
      </c>
      <c r="H22" s="1175">
        <f>'ชื่อ-คะแนน'!AT20</f>
        <v>0</v>
      </c>
      <c r="I22" s="1160">
        <f>IF('ชื่อ-คะแนน'!D20="","",IF('ชื่อ-คะแนน'!D20="ออก","-",IF('ชื่อ-คะแนน'!D20="ย้าย","-",IF('ชื่อ-คะแนน'!D20="พัก","-",ROUND(IF('ชื่อ-คะแนน'!AS20/2&gt;50,"เกิน",'ชื่อ-คะแนน'!AS20/2),0)))))</f>
        <v>0</v>
      </c>
      <c r="J22" s="1161">
        <f>'ชื่อ-คะแนน'!BB20</f>
        <v>1</v>
      </c>
      <c r="K22" s="1161">
        <f>'ชื่อ-คะแนน'!BC20</f>
        <v>1</v>
      </c>
      <c r="L22" s="1161">
        <f>'ชื่อ-คะแนน'!BD20</f>
        <v>1</v>
      </c>
      <c r="M22" s="1161">
        <f>'ชื่อ-คะแนน'!BE20</f>
        <v>1</v>
      </c>
      <c r="N22" s="1161">
        <f>'ชื่อ-คะแนน'!BF20</f>
        <v>1</v>
      </c>
      <c r="O22" s="1191">
        <f>'ชื่อ-คะแนน'!BG20</f>
        <v>1</v>
      </c>
      <c r="P22" s="1162">
        <f>'ชื่อ-คะแนน'!BH20</f>
        <v>1</v>
      </c>
      <c r="Q22" s="1162">
        <f>'ชื่อ-คะแนน'!BI20</f>
        <v>1</v>
      </c>
      <c r="R22" s="1162">
        <f>'ชื่อ-คะแนน'!BJ20</f>
        <v>1</v>
      </c>
      <c r="S22" s="1162">
        <f>'ชื่อ-คะแนน'!BK20</f>
        <v>1</v>
      </c>
      <c r="T22" s="1162">
        <f>'ชื่อ-คะแนน'!BL20</f>
        <v>1</v>
      </c>
      <c r="U22" s="1162">
        <f>'ชื่อ-คะแนน'!BM20</f>
        <v>1</v>
      </c>
      <c r="V22" s="1162">
        <f>'ชื่อ-คะแนน'!BN20</f>
        <v>1</v>
      </c>
      <c r="W22" s="1162">
        <f>'ชื่อ-คะแนน'!BO20</f>
        <v>1</v>
      </c>
      <c r="X22" s="1439">
        <f>'ชื่อ-คะแนน'!BP20</f>
        <v>1</v>
      </c>
      <c r="Y22" s="1439">
        <f>'ชื่อ-คะแนน'!BQ20</f>
        <v>1</v>
      </c>
      <c r="Z22" s="1195">
        <f>'ชื่อ-คะแนน'!BR20</f>
        <v>1</v>
      </c>
      <c r="AA22" s="1163" t="str">
        <f>'ชื่อ-คะแนน'!AW20</f>
        <v>0</v>
      </c>
      <c r="AB22" s="1176">
        <f>'ชื่อ-คะแนน'!AY20</f>
        <v>1</v>
      </c>
      <c r="AC22" s="1156">
        <f>'ชื่อ-คะแนน'!BS20</f>
        <v>0</v>
      </c>
    </row>
    <row r="23" spans="1:30" s="1146" customFormat="1" ht="17.45" customHeight="1" x14ac:dyDescent="0.5">
      <c r="A23" s="1135"/>
      <c r="B23" s="1136">
        <f>'ชื่อ-คะแนน'!A21</f>
        <v>16</v>
      </c>
      <c r="C23" s="1184" t="str">
        <f>'ชื่อ-คะแนน'!B21</f>
        <v>12721</v>
      </c>
      <c r="D23" s="1325" t="str">
        <f>'ชื่อ-คะแนน'!C21</f>
        <v>นาย พุฒิเมธ  ยิ่งดีเจริญ</v>
      </c>
      <c r="E23" s="1165" t="str">
        <f>'ชื่อ-คะแนน'!D21</f>
        <v>เรียน</v>
      </c>
      <c r="F23" s="1166">
        <f>'ชื่อ-คะแนน'!X21</f>
        <v>0</v>
      </c>
      <c r="G23" s="1167">
        <f>'ชื่อ-คะแนน'!AR21</f>
        <v>0</v>
      </c>
      <c r="H23" s="1167">
        <f>'ชื่อ-คะแนน'!AT21</f>
        <v>0</v>
      </c>
      <c r="I23" s="1140">
        <f>IF('ชื่อ-คะแนน'!D21="","",IF('ชื่อ-คะแนน'!D21="ออก","-",IF('ชื่อ-คะแนน'!D21="ย้าย","-",IF('ชื่อ-คะแนน'!D21="พัก","-",ROUND(IF('ชื่อ-คะแนน'!AS21/2&gt;50,"เกิน",'ชื่อ-คะแนน'!AS21/2),0)))))</f>
        <v>0</v>
      </c>
      <c r="J23" s="1141">
        <f>'ชื่อ-คะแนน'!BB21</f>
        <v>1</v>
      </c>
      <c r="K23" s="1141">
        <f>'ชื่อ-คะแนน'!BC21</f>
        <v>1</v>
      </c>
      <c r="L23" s="1141">
        <f>'ชื่อ-คะแนน'!BD21</f>
        <v>1</v>
      </c>
      <c r="M23" s="1141">
        <f>'ชื่อ-คะแนน'!BE21</f>
        <v>1</v>
      </c>
      <c r="N23" s="1141">
        <f>'ชื่อ-คะแนน'!BF21</f>
        <v>1</v>
      </c>
      <c r="O23" s="1189">
        <f>'ชื่อ-คะแนน'!BG21</f>
        <v>1</v>
      </c>
      <c r="P23" s="1142">
        <f>'ชื่อ-คะแนน'!BH21</f>
        <v>1</v>
      </c>
      <c r="Q23" s="1142">
        <f>'ชื่อ-คะแนน'!BI21</f>
        <v>1</v>
      </c>
      <c r="R23" s="1142">
        <f>'ชื่อ-คะแนน'!BJ21</f>
        <v>1</v>
      </c>
      <c r="S23" s="1142">
        <f>'ชื่อ-คะแนน'!BK21</f>
        <v>1</v>
      </c>
      <c r="T23" s="1142">
        <f>'ชื่อ-คะแนน'!BL21</f>
        <v>1</v>
      </c>
      <c r="U23" s="1142">
        <f>'ชื่อ-คะแนน'!BM21</f>
        <v>1</v>
      </c>
      <c r="V23" s="1142">
        <f>'ชื่อ-คะแนน'!BN21</f>
        <v>1</v>
      </c>
      <c r="W23" s="1142">
        <f>'ชื่อ-คะแนน'!BO21</f>
        <v>1</v>
      </c>
      <c r="X23" s="1142">
        <f>'ชื่อ-คะแนน'!BP21</f>
        <v>1</v>
      </c>
      <c r="Y23" s="1142">
        <f>'ชื่อ-คะแนน'!BQ21</f>
        <v>1</v>
      </c>
      <c r="Z23" s="1193">
        <f>'ชื่อ-คะแนน'!BR21</f>
        <v>1</v>
      </c>
      <c r="AA23" s="1143" t="str">
        <f>'ชื่อ-คะแนน'!AW21</f>
        <v>0</v>
      </c>
      <c r="AB23" s="1168">
        <f>'ชื่อ-คะแนน'!AY21</f>
        <v>1</v>
      </c>
      <c r="AC23" s="1145">
        <f>'ชื่อ-คะแนน'!BS21</f>
        <v>0</v>
      </c>
    </row>
    <row r="24" spans="1:30" s="1146" customFormat="1" ht="17.45" customHeight="1" x14ac:dyDescent="0.5">
      <c r="A24" s="1135"/>
      <c r="B24" s="1147">
        <f>'ชื่อ-คะแนน'!A22</f>
        <v>17</v>
      </c>
      <c r="C24" s="1186" t="str">
        <f>'ชื่อ-คะแนน'!B22</f>
        <v>12722</v>
      </c>
      <c r="D24" s="1324" t="str">
        <f>'ชื่อ-คะแนน'!C22</f>
        <v>นางสาว เพ็ญพิชชา  ใจฟู</v>
      </c>
      <c r="E24" s="1169" t="str">
        <f>'ชื่อ-คะแนน'!D22</f>
        <v>เรียน</v>
      </c>
      <c r="F24" s="1170">
        <f>'ชื่อ-คะแนน'!X22</f>
        <v>0</v>
      </c>
      <c r="G24" s="1171">
        <f>'ชื่อ-คะแนน'!AR22</f>
        <v>0</v>
      </c>
      <c r="H24" s="1171">
        <f>'ชื่อ-คะแนน'!AT22</f>
        <v>0</v>
      </c>
      <c r="I24" s="1151">
        <f>IF('ชื่อ-คะแนน'!D22="","",IF('ชื่อ-คะแนน'!D22="ออก","-",IF('ชื่อ-คะแนน'!D22="ย้าย","-",IF('ชื่อ-คะแนน'!D22="พัก","-",ROUND(IF('ชื่อ-คะแนน'!AS22/2&gt;50,"เกิน",'ชื่อ-คะแนน'!AS22/2),0)))))</f>
        <v>0</v>
      </c>
      <c r="J24" s="1152">
        <f>'ชื่อ-คะแนน'!BB22</f>
        <v>1</v>
      </c>
      <c r="K24" s="1152">
        <f>'ชื่อ-คะแนน'!BC22</f>
        <v>1</v>
      </c>
      <c r="L24" s="1152">
        <f>'ชื่อ-คะแนน'!BD22</f>
        <v>1</v>
      </c>
      <c r="M24" s="1152">
        <f>'ชื่อ-คะแนน'!BE22</f>
        <v>1</v>
      </c>
      <c r="N24" s="1152">
        <f>'ชื่อ-คะแนน'!BF22</f>
        <v>1</v>
      </c>
      <c r="O24" s="1190">
        <f>'ชื่อ-คะแนน'!BG22</f>
        <v>1</v>
      </c>
      <c r="P24" s="1153">
        <f>'ชื่อ-คะแนน'!BH22</f>
        <v>1</v>
      </c>
      <c r="Q24" s="1153">
        <f>'ชื่อ-คะแนน'!BI22</f>
        <v>1</v>
      </c>
      <c r="R24" s="1153">
        <f>'ชื่อ-คะแนน'!BJ22</f>
        <v>1</v>
      </c>
      <c r="S24" s="1153">
        <f>'ชื่อ-คะแนน'!BK22</f>
        <v>1</v>
      </c>
      <c r="T24" s="1153">
        <f>'ชื่อ-คะแนน'!BL22</f>
        <v>1</v>
      </c>
      <c r="U24" s="1153">
        <f>'ชื่อ-คะแนน'!BM22</f>
        <v>1</v>
      </c>
      <c r="V24" s="1153">
        <f>'ชื่อ-คะแนน'!BN22</f>
        <v>1</v>
      </c>
      <c r="W24" s="1153">
        <f>'ชื่อ-คะแนน'!BO22</f>
        <v>1</v>
      </c>
      <c r="X24" s="1438">
        <f>'ชื่อ-คะแนน'!BP22</f>
        <v>1</v>
      </c>
      <c r="Y24" s="1438">
        <f>'ชื่อ-คะแนน'!BQ22</f>
        <v>1</v>
      </c>
      <c r="Z24" s="1194">
        <f>'ชื่อ-คะแนน'!BR22</f>
        <v>1</v>
      </c>
      <c r="AA24" s="1154" t="str">
        <f>'ชื่อ-คะแนน'!AW22</f>
        <v>0</v>
      </c>
      <c r="AB24" s="1172">
        <f>'ชื่อ-คะแนน'!AY22</f>
        <v>1</v>
      </c>
      <c r="AC24" s="1156">
        <f>'ชื่อ-คะแนน'!BS22</f>
        <v>0</v>
      </c>
    </row>
    <row r="25" spans="1:30" s="1146" customFormat="1" ht="17.45" customHeight="1" x14ac:dyDescent="0.5">
      <c r="A25" s="1135"/>
      <c r="B25" s="1147">
        <f>'ชื่อ-คะแนน'!A23</f>
        <v>18</v>
      </c>
      <c r="C25" s="1186" t="str">
        <f>'ชื่อ-คะแนน'!B23</f>
        <v>12724</v>
      </c>
      <c r="D25" s="1324" t="str">
        <f>'ชื่อ-คะแนน'!C23</f>
        <v>นาย ศิวนันต์  สุกอ่วม</v>
      </c>
      <c r="E25" s="1169" t="str">
        <f>'ชื่อ-คะแนน'!D23</f>
        <v>เรียน</v>
      </c>
      <c r="F25" s="1170">
        <f>'ชื่อ-คะแนน'!X23</f>
        <v>0</v>
      </c>
      <c r="G25" s="1171">
        <f>'ชื่อ-คะแนน'!AR23</f>
        <v>0</v>
      </c>
      <c r="H25" s="1171">
        <f>'ชื่อ-คะแนน'!AT23</f>
        <v>0</v>
      </c>
      <c r="I25" s="1151">
        <f>IF('ชื่อ-คะแนน'!D23="","",IF('ชื่อ-คะแนน'!D23="ออก","-",IF('ชื่อ-คะแนน'!D23="ย้าย","-",IF('ชื่อ-คะแนน'!D23="พัก","-",ROUND(IF('ชื่อ-คะแนน'!AS23/2&gt;50,"เกิน",'ชื่อ-คะแนน'!AS23/2),0)))))</f>
        <v>0</v>
      </c>
      <c r="J25" s="1152">
        <f>'ชื่อ-คะแนน'!BB23</f>
        <v>1</v>
      </c>
      <c r="K25" s="1152">
        <f>'ชื่อ-คะแนน'!BC23</f>
        <v>1</v>
      </c>
      <c r="L25" s="1152">
        <f>'ชื่อ-คะแนน'!BD23</f>
        <v>1</v>
      </c>
      <c r="M25" s="1152">
        <f>'ชื่อ-คะแนน'!BE23</f>
        <v>1</v>
      </c>
      <c r="N25" s="1152">
        <f>'ชื่อ-คะแนน'!BF23</f>
        <v>1</v>
      </c>
      <c r="O25" s="1190">
        <f>'ชื่อ-คะแนน'!BG23</f>
        <v>1</v>
      </c>
      <c r="P25" s="1153">
        <f>'ชื่อ-คะแนน'!BH23</f>
        <v>1</v>
      </c>
      <c r="Q25" s="1153">
        <f>'ชื่อ-คะแนน'!BI23</f>
        <v>1</v>
      </c>
      <c r="R25" s="1153">
        <f>'ชื่อ-คะแนน'!BJ23</f>
        <v>1</v>
      </c>
      <c r="S25" s="1153">
        <f>'ชื่อ-คะแนน'!BK23</f>
        <v>1</v>
      </c>
      <c r="T25" s="1153">
        <f>'ชื่อ-คะแนน'!BL23</f>
        <v>1</v>
      </c>
      <c r="U25" s="1153">
        <f>'ชื่อ-คะแนน'!BM23</f>
        <v>1</v>
      </c>
      <c r="V25" s="1153">
        <f>'ชื่อ-คะแนน'!BN23</f>
        <v>1</v>
      </c>
      <c r="W25" s="1153">
        <f>'ชื่อ-คะแนน'!BO23</f>
        <v>1</v>
      </c>
      <c r="X25" s="1438">
        <f>'ชื่อ-คะแนน'!BP23</f>
        <v>1</v>
      </c>
      <c r="Y25" s="1438">
        <f>'ชื่อ-คะแนน'!BQ23</f>
        <v>1</v>
      </c>
      <c r="Z25" s="1194">
        <f>'ชื่อ-คะแนน'!BR23</f>
        <v>1</v>
      </c>
      <c r="AA25" s="1154" t="str">
        <f>'ชื่อ-คะแนน'!AW23</f>
        <v>0</v>
      </c>
      <c r="AB25" s="1172">
        <f>'ชื่อ-คะแนน'!AY23</f>
        <v>1</v>
      </c>
      <c r="AC25" s="1156">
        <f>'ชื่อ-คะแนน'!BS23</f>
        <v>0</v>
      </c>
    </row>
    <row r="26" spans="1:30" s="1146" customFormat="1" ht="17.45" customHeight="1" x14ac:dyDescent="0.5">
      <c r="A26" s="1135"/>
      <c r="B26" s="1147">
        <f>'ชื่อ-คะแนน'!A24</f>
        <v>19</v>
      </c>
      <c r="C26" s="1186" t="str">
        <f>'ชื่อ-คะแนน'!B24</f>
        <v>12725</v>
      </c>
      <c r="D26" s="1324" t="str">
        <f>'ชื่อ-คะแนน'!C24</f>
        <v>นาย ศุภรักษ์  โพธิ์เขียว</v>
      </c>
      <c r="E26" s="1169" t="str">
        <f>'ชื่อ-คะแนน'!D24</f>
        <v>เรียน</v>
      </c>
      <c r="F26" s="1170">
        <f>'ชื่อ-คะแนน'!X24</f>
        <v>0</v>
      </c>
      <c r="G26" s="1171">
        <f>'ชื่อ-คะแนน'!AR24</f>
        <v>0</v>
      </c>
      <c r="H26" s="1171">
        <f>'ชื่อ-คะแนน'!AT24</f>
        <v>0</v>
      </c>
      <c r="I26" s="1151">
        <f>IF('ชื่อ-คะแนน'!D24="","",IF('ชื่อ-คะแนน'!D24="ออก","-",IF('ชื่อ-คะแนน'!D24="ย้าย","-",IF('ชื่อ-คะแนน'!D24="พัก","-",ROUND(IF('ชื่อ-คะแนน'!AS24/2&gt;50,"เกิน",'ชื่อ-คะแนน'!AS24/2),0)))))</f>
        <v>0</v>
      </c>
      <c r="J26" s="1152">
        <f>'ชื่อ-คะแนน'!BB24</f>
        <v>1</v>
      </c>
      <c r="K26" s="1152">
        <f>'ชื่อ-คะแนน'!BC24</f>
        <v>1</v>
      </c>
      <c r="L26" s="1152">
        <f>'ชื่อ-คะแนน'!BD24</f>
        <v>1</v>
      </c>
      <c r="M26" s="1152">
        <f>'ชื่อ-คะแนน'!BE24</f>
        <v>1</v>
      </c>
      <c r="N26" s="1152">
        <f>'ชื่อ-คะแนน'!BF24</f>
        <v>1</v>
      </c>
      <c r="O26" s="1190">
        <f>'ชื่อ-คะแนน'!BG24</f>
        <v>1</v>
      </c>
      <c r="P26" s="1153">
        <f>'ชื่อ-คะแนน'!BH24</f>
        <v>1</v>
      </c>
      <c r="Q26" s="1153">
        <f>'ชื่อ-คะแนน'!BI24</f>
        <v>1</v>
      </c>
      <c r="R26" s="1153">
        <f>'ชื่อ-คะแนน'!BJ24</f>
        <v>1</v>
      </c>
      <c r="S26" s="1153">
        <f>'ชื่อ-คะแนน'!BK24</f>
        <v>1</v>
      </c>
      <c r="T26" s="1153">
        <f>'ชื่อ-คะแนน'!BL24</f>
        <v>1</v>
      </c>
      <c r="U26" s="1153">
        <f>'ชื่อ-คะแนน'!BM24</f>
        <v>1</v>
      </c>
      <c r="V26" s="1153">
        <f>'ชื่อ-คะแนน'!BN24</f>
        <v>1</v>
      </c>
      <c r="W26" s="1153">
        <f>'ชื่อ-คะแนน'!BO24</f>
        <v>1</v>
      </c>
      <c r="X26" s="1438">
        <f>'ชื่อ-คะแนน'!BP24</f>
        <v>1</v>
      </c>
      <c r="Y26" s="1438">
        <f>'ชื่อ-คะแนน'!BQ24</f>
        <v>1</v>
      </c>
      <c r="Z26" s="1194">
        <f>'ชื่อ-คะแนน'!BR24</f>
        <v>1</v>
      </c>
      <c r="AA26" s="1154" t="str">
        <f>'ชื่อ-คะแนน'!AW24</f>
        <v>0</v>
      </c>
      <c r="AB26" s="1172">
        <f>'ชื่อ-คะแนน'!AY24</f>
        <v>1</v>
      </c>
      <c r="AC26" s="1156">
        <f>'ชื่อ-คะแนน'!BS24</f>
        <v>0</v>
      </c>
    </row>
    <row r="27" spans="1:30" s="1146" customFormat="1" ht="17.45" customHeight="1" thickBot="1" x14ac:dyDescent="0.55000000000000004">
      <c r="A27" s="1135"/>
      <c r="B27" s="1147">
        <f>'ชื่อ-คะแนน'!A25</f>
        <v>20</v>
      </c>
      <c r="C27" s="1186" t="str">
        <f>'ชื่อ-คะแนน'!B25</f>
        <v>12727</v>
      </c>
      <c r="D27" s="1324" t="str">
        <f>'ชื่อ-คะแนน'!C25</f>
        <v>นาย อติยะ  คำเป</v>
      </c>
      <c r="E27" s="1173" t="str">
        <f>'ชื่อ-คะแนน'!D25</f>
        <v>เรียน</v>
      </c>
      <c r="F27" s="1174">
        <f>'ชื่อ-คะแนน'!X25</f>
        <v>0</v>
      </c>
      <c r="G27" s="1175">
        <f>'ชื่อ-คะแนน'!AR25</f>
        <v>0</v>
      </c>
      <c r="H27" s="1175">
        <f>'ชื่อ-คะแนน'!AT25</f>
        <v>0</v>
      </c>
      <c r="I27" s="1160">
        <f>IF('ชื่อ-คะแนน'!D25="","",IF('ชื่อ-คะแนน'!D25="ออก","-",IF('ชื่อ-คะแนน'!D25="ย้าย","-",IF('ชื่อ-คะแนน'!D25="พัก","-",ROUND(IF('ชื่อ-คะแนน'!AS25/2&gt;50,"เกิน",'ชื่อ-คะแนน'!AS25/2),0)))))</f>
        <v>0</v>
      </c>
      <c r="J27" s="1161">
        <f>'ชื่อ-คะแนน'!BB25</f>
        <v>1</v>
      </c>
      <c r="K27" s="1161">
        <f>'ชื่อ-คะแนน'!BC25</f>
        <v>1</v>
      </c>
      <c r="L27" s="1161">
        <f>'ชื่อ-คะแนน'!BD25</f>
        <v>1</v>
      </c>
      <c r="M27" s="1161">
        <f>'ชื่อ-คะแนน'!BE25</f>
        <v>1</v>
      </c>
      <c r="N27" s="1161">
        <f>'ชื่อ-คะแนน'!BF25</f>
        <v>1</v>
      </c>
      <c r="O27" s="1191">
        <f>'ชื่อ-คะแนน'!BG25</f>
        <v>1</v>
      </c>
      <c r="P27" s="1162">
        <f>'ชื่อ-คะแนน'!BH25</f>
        <v>1</v>
      </c>
      <c r="Q27" s="1162">
        <f>'ชื่อ-คะแนน'!BI25</f>
        <v>1</v>
      </c>
      <c r="R27" s="1162">
        <f>'ชื่อ-คะแนน'!BJ25</f>
        <v>1</v>
      </c>
      <c r="S27" s="1162">
        <f>'ชื่อ-คะแนน'!BK25</f>
        <v>1</v>
      </c>
      <c r="T27" s="1162">
        <f>'ชื่อ-คะแนน'!BL25</f>
        <v>1</v>
      </c>
      <c r="U27" s="1162">
        <f>'ชื่อ-คะแนน'!BM25</f>
        <v>1</v>
      </c>
      <c r="V27" s="1162">
        <f>'ชื่อ-คะแนน'!BN25</f>
        <v>1</v>
      </c>
      <c r="W27" s="1162">
        <f>'ชื่อ-คะแนน'!BO25</f>
        <v>1</v>
      </c>
      <c r="X27" s="1439">
        <f>'ชื่อ-คะแนน'!BP25</f>
        <v>1</v>
      </c>
      <c r="Y27" s="1439">
        <f>'ชื่อ-คะแนน'!BQ25</f>
        <v>1</v>
      </c>
      <c r="Z27" s="1195">
        <f>'ชื่อ-คะแนน'!BR25</f>
        <v>1</v>
      </c>
      <c r="AA27" s="1163" t="str">
        <f>'ชื่อ-คะแนน'!AW25</f>
        <v>0</v>
      </c>
      <c r="AB27" s="1176">
        <f>'ชื่อ-คะแนน'!AY25</f>
        <v>1</v>
      </c>
      <c r="AC27" s="1156">
        <f>'ชื่อ-คะแนน'!BS25</f>
        <v>0</v>
      </c>
    </row>
    <row r="28" spans="1:30" s="1146" customFormat="1" ht="17.45" customHeight="1" x14ac:dyDescent="0.5">
      <c r="A28" s="1135"/>
      <c r="B28" s="1136">
        <f>'ชื่อ-คะแนน'!A26</f>
        <v>21</v>
      </c>
      <c r="C28" s="1184" t="str">
        <f>'ชื่อ-คะแนน'!B26</f>
        <v>12728</v>
      </c>
      <c r="D28" s="1325" t="str">
        <f>'ชื่อ-คะแนน'!C26</f>
        <v>นางสาว อรทัย  นันตาบุตร</v>
      </c>
      <c r="E28" s="1165" t="str">
        <f>'ชื่อ-คะแนน'!D26</f>
        <v>เรียน</v>
      </c>
      <c r="F28" s="1166">
        <f>'ชื่อ-คะแนน'!X26</f>
        <v>0</v>
      </c>
      <c r="G28" s="1167">
        <f>'ชื่อ-คะแนน'!AR26</f>
        <v>0</v>
      </c>
      <c r="H28" s="1167">
        <f>'ชื่อ-คะแนน'!AT26</f>
        <v>0</v>
      </c>
      <c r="I28" s="1140">
        <f>IF('ชื่อ-คะแนน'!D26="","",IF('ชื่อ-คะแนน'!D26="ออก","-",IF('ชื่อ-คะแนน'!D26="ย้าย","-",IF('ชื่อ-คะแนน'!D26="พัก","-",ROUND(IF('ชื่อ-คะแนน'!AS26/2&gt;50,"เกิน",'ชื่อ-คะแนน'!AS26/2),0)))))</f>
        <v>0</v>
      </c>
      <c r="J28" s="1141">
        <f>'ชื่อ-คะแนน'!BB26</f>
        <v>1</v>
      </c>
      <c r="K28" s="1141">
        <f>'ชื่อ-คะแนน'!BC26</f>
        <v>1</v>
      </c>
      <c r="L28" s="1141">
        <f>'ชื่อ-คะแนน'!BD26</f>
        <v>1</v>
      </c>
      <c r="M28" s="1141">
        <f>'ชื่อ-คะแนน'!BE26</f>
        <v>1</v>
      </c>
      <c r="N28" s="1141">
        <f>'ชื่อ-คะแนน'!BF26</f>
        <v>1</v>
      </c>
      <c r="O28" s="1189">
        <f>'ชื่อ-คะแนน'!BG26</f>
        <v>1</v>
      </c>
      <c r="P28" s="1142">
        <f>'ชื่อ-คะแนน'!BH26</f>
        <v>1</v>
      </c>
      <c r="Q28" s="1142">
        <f>'ชื่อ-คะแนน'!BI26</f>
        <v>1</v>
      </c>
      <c r="R28" s="1142">
        <f>'ชื่อ-คะแนน'!BJ26</f>
        <v>1</v>
      </c>
      <c r="S28" s="1142">
        <f>'ชื่อ-คะแนน'!BK26</f>
        <v>1</v>
      </c>
      <c r="T28" s="1142">
        <f>'ชื่อ-คะแนน'!BL26</f>
        <v>1</v>
      </c>
      <c r="U28" s="1142">
        <f>'ชื่อ-คะแนน'!BM26</f>
        <v>1</v>
      </c>
      <c r="V28" s="1142">
        <f>'ชื่อ-คะแนน'!BN26</f>
        <v>1</v>
      </c>
      <c r="W28" s="1142">
        <f>'ชื่อ-คะแนน'!BO26</f>
        <v>1</v>
      </c>
      <c r="X28" s="1142">
        <f>'ชื่อ-คะแนน'!BP26</f>
        <v>1</v>
      </c>
      <c r="Y28" s="1142">
        <f>'ชื่อ-คะแนน'!BQ26</f>
        <v>1</v>
      </c>
      <c r="Z28" s="1193">
        <f>'ชื่อ-คะแนน'!BR26</f>
        <v>1</v>
      </c>
      <c r="AA28" s="1143" t="str">
        <f>'ชื่อ-คะแนน'!AW26</f>
        <v>0</v>
      </c>
      <c r="AB28" s="1168">
        <f>'ชื่อ-คะแนน'!AY26</f>
        <v>1</v>
      </c>
      <c r="AC28" s="1145">
        <f>'ชื่อ-คะแนน'!BS26</f>
        <v>0</v>
      </c>
    </row>
    <row r="29" spans="1:30" s="1146" customFormat="1" ht="17.45" customHeight="1" x14ac:dyDescent="0.5">
      <c r="A29" s="1135"/>
      <c r="B29" s="1147">
        <f>'ชื่อ-คะแนน'!A27</f>
        <v>22</v>
      </c>
      <c r="C29" s="1186" t="str">
        <f>'ชื่อ-คะแนน'!B27</f>
        <v>12729</v>
      </c>
      <c r="D29" s="1324" t="str">
        <f>'ชื่อ-คะแนน'!C27</f>
        <v>นาย อรรถกร  เทียบคำ</v>
      </c>
      <c r="E29" s="1169" t="str">
        <f>'ชื่อ-คะแนน'!D27</f>
        <v>เรียน</v>
      </c>
      <c r="F29" s="1170">
        <f>'ชื่อ-คะแนน'!X27</f>
        <v>0</v>
      </c>
      <c r="G29" s="1171">
        <f>'ชื่อ-คะแนน'!AR27</f>
        <v>0</v>
      </c>
      <c r="H29" s="1171">
        <f>'ชื่อ-คะแนน'!AT27</f>
        <v>0</v>
      </c>
      <c r="I29" s="1151">
        <f>IF('ชื่อ-คะแนน'!D27="","",IF('ชื่อ-คะแนน'!D27="ออก","-",IF('ชื่อ-คะแนน'!D27="ย้าย","-",IF('ชื่อ-คะแนน'!D27="พัก","-",ROUND(IF('ชื่อ-คะแนน'!AS27/2&gt;50,"เกิน",'ชื่อ-คะแนน'!AS27/2),0)))))</f>
        <v>0</v>
      </c>
      <c r="J29" s="1152">
        <f>'ชื่อ-คะแนน'!BB27</f>
        <v>1</v>
      </c>
      <c r="K29" s="1152">
        <f>'ชื่อ-คะแนน'!BC27</f>
        <v>1</v>
      </c>
      <c r="L29" s="1152">
        <f>'ชื่อ-คะแนน'!BD27</f>
        <v>1</v>
      </c>
      <c r="M29" s="1152">
        <f>'ชื่อ-คะแนน'!BE27</f>
        <v>1</v>
      </c>
      <c r="N29" s="1152">
        <f>'ชื่อ-คะแนน'!BF27</f>
        <v>1</v>
      </c>
      <c r="O29" s="1190">
        <f>'ชื่อ-คะแนน'!BG27</f>
        <v>1</v>
      </c>
      <c r="P29" s="1153">
        <f>'ชื่อ-คะแนน'!BH27</f>
        <v>1</v>
      </c>
      <c r="Q29" s="1153">
        <f>'ชื่อ-คะแนน'!BI27</f>
        <v>1</v>
      </c>
      <c r="R29" s="1153">
        <f>'ชื่อ-คะแนน'!BJ27</f>
        <v>1</v>
      </c>
      <c r="S29" s="1153">
        <f>'ชื่อ-คะแนน'!BK27</f>
        <v>1</v>
      </c>
      <c r="T29" s="1153">
        <f>'ชื่อ-คะแนน'!BL27</f>
        <v>1</v>
      </c>
      <c r="U29" s="1153">
        <f>'ชื่อ-คะแนน'!BM27</f>
        <v>1</v>
      </c>
      <c r="V29" s="1153">
        <f>'ชื่อ-คะแนน'!BN27</f>
        <v>1</v>
      </c>
      <c r="W29" s="1153">
        <f>'ชื่อ-คะแนน'!BO27</f>
        <v>1</v>
      </c>
      <c r="X29" s="1438">
        <f>'ชื่อ-คะแนน'!BP27</f>
        <v>1</v>
      </c>
      <c r="Y29" s="1438">
        <f>'ชื่อ-คะแนน'!BQ27</f>
        <v>1</v>
      </c>
      <c r="Z29" s="1194">
        <f>'ชื่อ-คะแนน'!BR27</f>
        <v>1</v>
      </c>
      <c r="AA29" s="1154" t="str">
        <f>'ชื่อ-คะแนน'!AW27</f>
        <v>0</v>
      </c>
      <c r="AB29" s="1172">
        <f>'ชื่อ-คะแนน'!AY27</f>
        <v>1</v>
      </c>
      <c r="AC29" s="1156">
        <f>'ชื่อ-คะแนน'!BS27</f>
        <v>0</v>
      </c>
    </row>
    <row r="30" spans="1:30" s="1146" customFormat="1" ht="17.45" customHeight="1" x14ac:dyDescent="0.5">
      <c r="A30" s="1135"/>
      <c r="B30" s="1147">
        <f>'ชื่อ-คะแนน'!A28</f>
        <v>23</v>
      </c>
      <c r="C30" s="1186" t="str">
        <f>'ชื่อ-คะแนน'!B28</f>
        <v>12745</v>
      </c>
      <c r="D30" s="1324" t="str">
        <f>'ชื่อ-คะแนน'!C28</f>
        <v>สามเณร ขวัญชัย  ศรีสุวรรณ</v>
      </c>
      <c r="E30" s="1169" t="str">
        <f>'ชื่อ-คะแนน'!D28</f>
        <v>เรียน</v>
      </c>
      <c r="F30" s="1170">
        <f>'ชื่อ-คะแนน'!X28</f>
        <v>0</v>
      </c>
      <c r="G30" s="1171">
        <f>'ชื่อ-คะแนน'!AR28</f>
        <v>0</v>
      </c>
      <c r="H30" s="1171">
        <f>'ชื่อ-คะแนน'!AT28</f>
        <v>0</v>
      </c>
      <c r="I30" s="1151">
        <f>IF('ชื่อ-คะแนน'!D28="","",IF('ชื่อ-คะแนน'!D28="ออก","-",IF('ชื่อ-คะแนน'!D28="ย้าย","-",IF('ชื่อ-คะแนน'!D28="พัก","-",ROUND(IF('ชื่อ-คะแนน'!AS28/2&gt;50,"เกิน",'ชื่อ-คะแนน'!AS28/2),0)))))</f>
        <v>0</v>
      </c>
      <c r="J30" s="1152">
        <f>'ชื่อ-คะแนน'!BB28</f>
        <v>1</v>
      </c>
      <c r="K30" s="1152">
        <f>'ชื่อ-คะแนน'!BC28</f>
        <v>1</v>
      </c>
      <c r="L30" s="1152">
        <f>'ชื่อ-คะแนน'!BD28</f>
        <v>1</v>
      </c>
      <c r="M30" s="1152">
        <f>'ชื่อ-คะแนน'!BE28</f>
        <v>1</v>
      </c>
      <c r="N30" s="1152">
        <f>'ชื่อ-คะแนน'!BF28</f>
        <v>1</v>
      </c>
      <c r="O30" s="1190">
        <f>'ชื่อ-คะแนน'!BG28</f>
        <v>1</v>
      </c>
      <c r="P30" s="1153">
        <f>'ชื่อ-คะแนน'!BH28</f>
        <v>1</v>
      </c>
      <c r="Q30" s="1153">
        <f>'ชื่อ-คะแนน'!BI28</f>
        <v>1</v>
      </c>
      <c r="R30" s="1153">
        <f>'ชื่อ-คะแนน'!BJ28</f>
        <v>1</v>
      </c>
      <c r="S30" s="1153">
        <f>'ชื่อ-คะแนน'!BK28</f>
        <v>1</v>
      </c>
      <c r="T30" s="1153">
        <f>'ชื่อ-คะแนน'!BL28</f>
        <v>1</v>
      </c>
      <c r="U30" s="1153">
        <f>'ชื่อ-คะแนน'!BM28</f>
        <v>1</v>
      </c>
      <c r="V30" s="1153">
        <f>'ชื่อ-คะแนน'!BN28</f>
        <v>1</v>
      </c>
      <c r="W30" s="1153">
        <f>'ชื่อ-คะแนน'!BO28</f>
        <v>1</v>
      </c>
      <c r="X30" s="1438">
        <f>'ชื่อ-คะแนน'!BP28</f>
        <v>1</v>
      </c>
      <c r="Y30" s="1438">
        <f>'ชื่อ-คะแนน'!BQ28</f>
        <v>1</v>
      </c>
      <c r="Z30" s="1194">
        <f>'ชื่อ-คะแนน'!BR28</f>
        <v>1</v>
      </c>
      <c r="AA30" s="1154" t="str">
        <f>'ชื่อ-คะแนน'!AW28</f>
        <v>0</v>
      </c>
      <c r="AB30" s="1172">
        <f>'ชื่อ-คะแนน'!AY28</f>
        <v>1</v>
      </c>
      <c r="AC30" s="1156">
        <f>'ชื่อ-คะแนน'!BS28</f>
        <v>0</v>
      </c>
    </row>
    <row r="31" spans="1:30" s="1146" customFormat="1" ht="17.45" customHeight="1" x14ac:dyDescent="0.5">
      <c r="A31" s="1135"/>
      <c r="B31" s="1147">
        <f>'ชื่อ-คะแนน'!A29</f>
        <v>24</v>
      </c>
      <c r="C31" s="1186" t="str">
        <f>'ชื่อ-คะแนน'!B29</f>
        <v>12762</v>
      </c>
      <c r="D31" s="1324" t="str">
        <f>'ชื่อ-คะแนน'!C29</f>
        <v>นางสาว สุจิรา  โคนชัยภูมิ</v>
      </c>
      <c r="E31" s="1169" t="str">
        <f>'ชื่อ-คะแนน'!D29</f>
        <v>เรียน</v>
      </c>
      <c r="F31" s="1170">
        <f>'ชื่อ-คะแนน'!X29</f>
        <v>0</v>
      </c>
      <c r="G31" s="1171">
        <f>'ชื่อ-คะแนน'!AR29</f>
        <v>0</v>
      </c>
      <c r="H31" s="1171">
        <f>'ชื่อ-คะแนน'!AT29</f>
        <v>0</v>
      </c>
      <c r="I31" s="1151">
        <f>IF('ชื่อ-คะแนน'!D29="","",IF('ชื่อ-คะแนน'!D29="ออก","-",IF('ชื่อ-คะแนน'!D29="ย้าย","-",IF('ชื่อ-คะแนน'!D29="พัก","-",ROUND(IF('ชื่อ-คะแนน'!AS29/2&gt;50,"เกิน",'ชื่อ-คะแนน'!AS29/2),0)))))</f>
        <v>0</v>
      </c>
      <c r="J31" s="1152">
        <f>'ชื่อ-คะแนน'!BB29</f>
        <v>1</v>
      </c>
      <c r="K31" s="1152">
        <f>'ชื่อ-คะแนน'!BC29</f>
        <v>1</v>
      </c>
      <c r="L31" s="1152">
        <f>'ชื่อ-คะแนน'!BD29</f>
        <v>1</v>
      </c>
      <c r="M31" s="1152">
        <f>'ชื่อ-คะแนน'!BE29</f>
        <v>1</v>
      </c>
      <c r="N31" s="1152">
        <f>'ชื่อ-คะแนน'!BF29</f>
        <v>1</v>
      </c>
      <c r="O31" s="1190">
        <f>'ชื่อ-คะแนน'!BG29</f>
        <v>1</v>
      </c>
      <c r="P31" s="1153">
        <f>'ชื่อ-คะแนน'!BH29</f>
        <v>1</v>
      </c>
      <c r="Q31" s="1153">
        <f>'ชื่อ-คะแนน'!BI29</f>
        <v>1</v>
      </c>
      <c r="R31" s="1153">
        <f>'ชื่อ-คะแนน'!BJ29</f>
        <v>1</v>
      </c>
      <c r="S31" s="1153">
        <f>'ชื่อ-คะแนน'!BK29</f>
        <v>1</v>
      </c>
      <c r="T31" s="1153">
        <f>'ชื่อ-คะแนน'!BL29</f>
        <v>1</v>
      </c>
      <c r="U31" s="1153">
        <f>'ชื่อ-คะแนน'!BM29</f>
        <v>1</v>
      </c>
      <c r="V31" s="1153">
        <f>'ชื่อ-คะแนน'!BN29</f>
        <v>1</v>
      </c>
      <c r="W31" s="1153">
        <f>'ชื่อ-คะแนน'!BO29</f>
        <v>1</v>
      </c>
      <c r="X31" s="1438">
        <f>'ชื่อ-คะแนน'!BP29</f>
        <v>1</v>
      </c>
      <c r="Y31" s="1438">
        <f>'ชื่อ-คะแนน'!BQ29</f>
        <v>1</v>
      </c>
      <c r="Z31" s="1194">
        <f>'ชื่อ-คะแนน'!BR29</f>
        <v>1</v>
      </c>
      <c r="AA31" s="1154" t="str">
        <f>'ชื่อ-คะแนน'!AW29</f>
        <v>0</v>
      </c>
      <c r="AB31" s="1172">
        <f>'ชื่อ-คะแนน'!AY29</f>
        <v>1</v>
      </c>
      <c r="AC31" s="1156">
        <f>'ชื่อ-คะแนน'!BS29</f>
        <v>0</v>
      </c>
      <c r="AD31" s="1146" t="s">
        <v>303</v>
      </c>
    </row>
    <row r="32" spans="1:30" s="1146" customFormat="1" ht="17.45" customHeight="1" thickBot="1" x14ac:dyDescent="0.55000000000000004">
      <c r="A32" s="1135"/>
      <c r="B32" s="1147" t="str">
        <f>'ชื่อ-คะแนน'!A30</f>
        <v/>
      </c>
      <c r="C32" s="1186">
        <f>'ชื่อ-คะแนน'!B30</f>
        <v>0</v>
      </c>
      <c r="D32" s="1324">
        <f>'ชื่อ-คะแนน'!C30</f>
        <v>0</v>
      </c>
      <c r="E32" s="1173" t="str">
        <f>'ชื่อ-คะแนน'!D30</f>
        <v/>
      </c>
      <c r="F32" s="1174">
        <f>'ชื่อ-คะแนน'!X30</f>
        <v>0</v>
      </c>
      <c r="G32" s="1175" t="e">
        <f>'ชื่อ-คะแนน'!AR30</f>
        <v>#VALUE!</v>
      </c>
      <c r="H32" s="1175" t="str">
        <f>'ชื่อ-คะแนน'!AT30</f>
        <v/>
      </c>
      <c r="I32" s="1160" t="str">
        <f>IF('ชื่อ-คะแนน'!D30="","",IF('ชื่อ-คะแนน'!D30="ออก","-",IF('ชื่อ-คะแนน'!D30="ย้าย","-",IF('ชื่อ-คะแนน'!D30="พัก","-",ROUND(IF('ชื่อ-คะแนน'!AS30/2&gt;50,"เกิน",'ชื่อ-คะแนน'!AS30/2),0)))))</f>
        <v/>
      </c>
      <c r="J32" s="1161" t="str">
        <f>'ชื่อ-คะแนน'!BB30</f>
        <v/>
      </c>
      <c r="K32" s="1161" t="str">
        <f>'ชื่อ-คะแนน'!BC30</f>
        <v/>
      </c>
      <c r="L32" s="1161" t="str">
        <f>'ชื่อ-คะแนน'!BD30</f>
        <v/>
      </c>
      <c r="M32" s="1161" t="str">
        <f>'ชื่อ-คะแนน'!BE30</f>
        <v/>
      </c>
      <c r="N32" s="1161" t="str">
        <f>'ชื่อ-คะแนน'!BF30</f>
        <v/>
      </c>
      <c r="O32" s="1191" t="str">
        <f>'ชื่อ-คะแนน'!BG30</f>
        <v/>
      </c>
      <c r="P32" s="1162" t="str">
        <f>'ชื่อ-คะแนน'!BH30</f>
        <v/>
      </c>
      <c r="Q32" s="1162" t="str">
        <f>'ชื่อ-คะแนน'!BI30</f>
        <v/>
      </c>
      <c r="R32" s="1162" t="str">
        <f>'ชื่อ-คะแนน'!BJ30</f>
        <v/>
      </c>
      <c r="S32" s="1162" t="str">
        <f>'ชื่อ-คะแนน'!BK30</f>
        <v/>
      </c>
      <c r="T32" s="1162" t="str">
        <f>'ชื่อ-คะแนน'!BL30</f>
        <v/>
      </c>
      <c r="U32" s="1162" t="str">
        <f>'ชื่อ-คะแนน'!BM30</f>
        <v/>
      </c>
      <c r="V32" s="1162" t="str">
        <f>'ชื่อ-คะแนน'!BN30</f>
        <v/>
      </c>
      <c r="W32" s="1162" t="str">
        <f>'ชื่อ-คะแนน'!BO30</f>
        <v/>
      </c>
      <c r="X32" s="1439" t="str">
        <f>'ชื่อ-คะแนน'!BP30</f>
        <v/>
      </c>
      <c r="Y32" s="1439" t="str">
        <f>'ชื่อ-คะแนน'!BQ30</f>
        <v/>
      </c>
      <c r="Z32" s="1195" t="str">
        <f>'ชื่อ-คะแนน'!BR30</f>
        <v/>
      </c>
      <c r="AA32" s="1163" t="str">
        <f>'ชื่อ-คะแนน'!AW30</f>
        <v/>
      </c>
      <c r="AB32" s="1176" t="str">
        <f>'ชื่อ-คะแนน'!AY30</f>
        <v/>
      </c>
      <c r="AC32" s="1156">
        <f>'ชื่อ-คะแนน'!BS30</f>
        <v>0</v>
      </c>
    </row>
    <row r="33" spans="1:29" s="1146" customFormat="1" ht="17.45" customHeight="1" x14ac:dyDescent="0.5">
      <c r="A33" s="1135"/>
      <c r="B33" s="1136" t="str">
        <f>'ชื่อ-คะแนน'!A31</f>
        <v/>
      </c>
      <c r="C33" s="1184">
        <f>'ชื่อ-คะแนน'!B31</f>
        <v>0</v>
      </c>
      <c r="D33" s="1325">
        <f>'ชื่อ-คะแนน'!C31</f>
        <v>0</v>
      </c>
      <c r="E33" s="1165" t="str">
        <f>'ชื่อ-คะแนน'!D31</f>
        <v/>
      </c>
      <c r="F33" s="1166">
        <f>'ชื่อ-คะแนน'!X31</f>
        <v>0</v>
      </c>
      <c r="G33" s="1167" t="e">
        <f>'ชื่อ-คะแนน'!AR31</f>
        <v>#VALUE!</v>
      </c>
      <c r="H33" s="1167" t="str">
        <f>'ชื่อ-คะแนน'!AT31</f>
        <v/>
      </c>
      <c r="I33" s="1140" t="str">
        <f>IF('ชื่อ-คะแนน'!D31="","",IF('ชื่อ-คะแนน'!D31="ออก","-",IF('ชื่อ-คะแนน'!D31="ย้าย","-",IF('ชื่อ-คะแนน'!D31="พัก","-",ROUND(IF('ชื่อ-คะแนน'!AS31/2&gt;50,"เกิน",'ชื่อ-คะแนน'!AS31/2),0)))))</f>
        <v/>
      </c>
      <c r="J33" s="1141" t="str">
        <f>'ชื่อ-คะแนน'!BB31</f>
        <v/>
      </c>
      <c r="K33" s="1141" t="str">
        <f>'ชื่อ-คะแนน'!BC31</f>
        <v/>
      </c>
      <c r="L33" s="1141" t="str">
        <f>'ชื่อ-คะแนน'!BD31</f>
        <v/>
      </c>
      <c r="M33" s="1141" t="str">
        <f>'ชื่อ-คะแนน'!BE31</f>
        <v/>
      </c>
      <c r="N33" s="1141" t="str">
        <f>'ชื่อ-คะแนน'!BF31</f>
        <v/>
      </c>
      <c r="O33" s="1189" t="str">
        <f>'ชื่อ-คะแนน'!BG31</f>
        <v/>
      </c>
      <c r="P33" s="1142" t="str">
        <f>'ชื่อ-คะแนน'!BH31</f>
        <v/>
      </c>
      <c r="Q33" s="1142" t="str">
        <f>'ชื่อ-คะแนน'!BI31</f>
        <v/>
      </c>
      <c r="R33" s="1142" t="str">
        <f>'ชื่อ-คะแนน'!BJ31</f>
        <v/>
      </c>
      <c r="S33" s="1142" t="str">
        <f>'ชื่อ-คะแนน'!BK31</f>
        <v/>
      </c>
      <c r="T33" s="1142" t="str">
        <f>'ชื่อ-คะแนน'!BL31</f>
        <v/>
      </c>
      <c r="U33" s="1142" t="str">
        <f>'ชื่อ-คะแนน'!BM31</f>
        <v/>
      </c>
      <c r="V33" s="1142" t="str">
        <f>'ชื่อ-คะแนน'!BN31</f>
        <v/>
      </c>
      <c r="W33" s="1142" t="str">
        <f>'ชื่อ-คะแนน'!BO31</f>
        <v/>
      </c>
      <c r="X33" s="1142" t="str">
        <f>'ชื่อ-คะแนน'!BP31</f>
        <v/>
      </c>
      <c r="Y33" s="1142" t="str">
        <f>'ชื่อ-คะแนน'!BQ31</f>
        <v/>
      </c>
      <c r="Z33" s="1193" t="str">
        <f>'ชื่อ-คะแนน'!BR31</f>
        <v/>
      </c>
      <c r="AA33" s="1143" t="str">
        <f>'ชื่อ-คะแนน'!AW31</f>
        <v/>
      </c>
      <c r="AB33" s="1168" t="str">
        <f>'ชื่อ-คะแนน'!AY31</f>
        <v/>
      </c>
      <c r="AC33" s="1145">
        <f>'ชื่อ-คะแนน'!BS31</f>
        <v>0</v>
      </c>
    </row>
    <row r="34" spans="1:29" s="1146" customFormat="1" ht="17.45" customHeight="1" x14ac:dyDescent="0.5">
      <c r="A34" s="1135"/>
      <c r="B34" s="1147" t="str">
        <f>'ชื่อ-คะแนน'!A32</f>
        <v/>
      </c>
      <c r="C34" s="1186">
        <f>'ชื่อ-คะแนน'!B32</f>
        <v>0</v>
      </c>
      <c r="D34" s="1324">
        <f>'ชื่อ-คะแนน'!C32</f>
        <v>0</v>
      </c>
      <c r="E34" s="1169" t="str">
        <f>'ชื่อ-คะแนน'!D32</f>
        <v/>
      </c>
      <c r="F34" s="1170">
        <f>'ชื่อ-คะแนน'!X32</f>
        <v>0</v>
      </c>
      <c r="G34" s="1171" t="e">
        <f>'ชื่อ-คะแนน'!AR32</f>
        <v>#VALUE!</v>
      </c>
      <c r="H34" s="1171" t="str">
        <f>'ชื่อ-คะแนน'!AT32</f>
        <v/>
      </c>
      <c r="I34" s="1151" t="str">
        <f>IF('ชื่อ-คะแนน'!D32="","",IF('ชื่อ-คะแนน'!D32="ออก","-",IF('ชื่อ-คะแนน'!D32="ย้าย","-",IF('ชื่อ-คะแนน'!D32="พัก","-",ROUND(IF('ชื่อ-คะแนน'!AS32/2&gt;50,"เกิน",'ชื่อ-คะแนน'!AS32/2),0)))))</f>
        <v/>
      </c>
      <c r="J34" s="1152" t="str">
        <f>'ชื่อ-คะแนน'!BB32</f>
        <v/>
      </c>
      <c r="K34" s="1152" t="str">
        <f>'ชื่อ-คะแนน'!BC32</f>
        <v/>
      </c>
      <c r="L34" s="1152" t="str">
        <f>'ชื่อ-คะแนน'!BD32</f>
        <v/>
      </c>
      <c r="M34" s="1152" t="str">
        <f>'ชื่อ-คะแนน'!BE32</f>
        <v/>
      </c>
      <c r="N34" s="1152" t="str">
        <f>'ชื่อ-คะแนน'!BF32</f>
        <v/>
      </c>
      <c r="O34" s="1190" t="str">
        <f>'ชื่อ-คะแนน'!BG32</f>
        <v/>
      </c>
      <c r="P34" s="1153" t="str">
        <f>'ชื่อ-คะแนน'!BH32</f>
        <v/>
      </c>
      <c r="Q34" s="1153" t="str">
        <f>'ชื่อ-คะแนน'!BI32</f>
        <v/>
      </c>
      <c r="R34" s="1153" t="str">
        <f>'ชื่อ-คะแนน'!BJ32</f>
        <v/>
      </c>
      <c r="S34" s="1153" t="str">
        <f>'ชื่อ-คะแนน'!BK32</f>
        <v/>
      </c>
      <c r="T34" s="1153" t="str">
        <f>'ชื่อ-คะแนน'!BL32</f>
        <v/>
      </c>
      <c r="U34" s="1153" t="str">
        <f>'ชื่อ-คะแนน'!BM32</f>
        <v/>
      </c>
      <c r="V34" s="1153" t="str">
        <f>'ชื่อ-คะแนน'!BN32</f>
        <v/>
      </c>
      <c r="W34" s="1153" t="str">
        <f>'ชื่อ-คะแนน'!BO32</f>
        <v/>
      </c>
      <c r="X34" s="1438" t="str">
        <f>'ชื่อ-คะแนน'!BP32</f>
        <v/>
      </c>
      <c r="Y34" s="1438" t="str">
        <f>'ชื่อ-คะแนน'!BQ32</f>
        <v/>
      </c>
      <c r="Z34" s="1194" t="str">
        <f>'ชื่อ-คะแนน'!BR32</f>
        <v/>
      </c>
      <c r="AA34" s="1154" t="str">
        <f>'ชื่อ-คะแนน'!AW32</f>
        <v/>
      </c>
      <c r="AB34" s="1172" t="str">
        <f>'ชื่อ-คะแนน'!AY32</f>
        <v/>
      </c>
      <c r="AC34" s="1156">
        <f>'ชื่อ-คะแนน'!BS32</f>
        <v>0</v>
      </c>
    </row>
    <row r="35" spans="1:29" s="1146" customFormat="1" ht="17.45" customHeight="1" x14ac:dyDescent="0.5">
      <c r="A35" s="1135"/>
      <c r="B35" s="1147" t="str">
        <f>'ชื่อ-คะแนน'!A33</f>
        <v/>
      </c>
      <c r="C35" s="1186">
        <f>'ชื่อ-คะแนน'!B33</f>
        <v>0</v>
      </c>
      <c r="D35" s="1324">
        <f>'ชื่อ-คะแนน'!C33</f>
        <v>0</v>
      </c>
      <c r="E35" s="1169" t="str">
        <f>'ชื่อ-คะแนน'!D33</f>
        <v/>
      </c>
      <c r="F35" s="1170">
        <f>'ชื่อ-คะแนน'!X33</f>
        <v>0</v>
      </c>
      <c r="G35" s="1171" t="e">
        <f>'ชื่อ-คะแนน'!AR33</f>
        <v>#VALUE!</v>
      </c>
      <c r="H35" s="1171" t="str">
        <f>'ชื่อ-คะแนน'!AT33</f>
        <v/>
      </c>
      <c r="I35" s="1151" t="str">
        <f>IF('ชื่อ-คะแนน'!D33="","",IF('ชื่อ-คะแนน'!D33="ออก","-",IF('ชื่อ-คะแนน'!D33="ย้าย","-",IF('ชื่อ-คะแนน'!D33="พัก","-",ROUND(IF('ชื่อ-คะแนน'!AS33/2&gt;50,"เกิน",'ชื่อ-คะแนน'!AS33/2),0)))))</f>
        <v/>
      </c>
      <c r="J35" s="1152" t="str">
        <f>'ชื่อ-คะแนน'!BB33</f>
        <v/>
      </c>
      <c r="K35" s="1152" t="str">
        <f>'ชื่อ-คะแนน'!BC33</f>
        <v/>
      </c>
      <c r="L35" s="1152" t="str">
        <f>'ชื่อ-คะแนน'!BD33</f>
        <v/>
      </c>
      <c r="M35" s="1152" t="str">
        <f>'ชื่อ-คะแนน'!BE33</f>
        <v/>
      </c>
      <c r="N35" s="1152" t="str">
        <f>'ชื่อ-คะแนน'!BF33</f>
        <v/>
      </c>
      <c r="O35" s="1190" t="str">
        <f>'ชื่อ-คะแนน'!BG33</f>
        <v/>
      </c>
      <c r="P35" s="1153" t="str">
        <f>'ชื่อ-คะแนน'!BH33</f>
        <v/>
      </c>
      <c r="Q35" s="1153" t="str">
        <f>'ชื่อ-คะแนน'!BI33</f>
        <v/>
      </c>
      <c r="R35" s="1153" t="str">
        <f>'ชื่อ-คะแนน'!BJ33</f>
        <v/>
      </c>
      <c r="S35" s="1153" t="str">
        <f>'ชื่อ-คะแนน'!BK33</f>
        <v/>
      </c>
      <c r="T35" s="1153" t="str">
        <f>'ชื่อ-คะแนน'!BL33</f>
        <v/>
      </c>
      <c r="U35" s="1153" t="str">
        <f>'ชื่อ-คะแนน'!BM33</f>
        <v/>
      </c>
      <c r="V35" s="1153" t="str">
        <f>'ชื่อ-คะแนน'!BN33</f>
        <v/>
      </c>
      <c r="W35" s="1153" t="str">
        <f>'ชื่อ-คะแนน'!BO33</f>
        <v/>
      </c>
      <c r="X35" s="1438" t="str">
        <f>'ชื่อ-คะแนน'!BP33</f>
        <v/>
      </c>
      <c r="Y35" s="1438" t="str">
        <f>'ชื่อ-คะแนน'!BQ33</f>
        <v/>
      </c>
      <c r="Z35" s="1194" t="str">
        <f>'ชื่อ-คะแนน'!BR33</f>
        <v/>
      </c>
      <c r="AA35" s="1154" t="str">
        <f>'ชื่อ-คะแนน'!AW33</f>
        <v/>
      </c>
      <c r="AB35" s="1172" t="str">
        <f>'ชื่อ-คะแนน'!AY33</f>
        <v/>
      </c>
      <c r="AC35" s="1156">
        <f>'ชื่อ-คะแนน'!BS33</f>
        <v>0</v>
      </c>
    </row>
    <row r="36" spans="1:29" s="1146" customFormat="1" ht="17.45" customHeight="1" x14ac:dyDescent="0.5">
      <c r="A36" s="1135"/>
      <c r="B36" s="1147" t="str">
        <f>'ชื่อ-คะแนน'!A34</f>
        <v/>
      </c>
      <c r="C36" s="1186">
        <f>'ชื่อ-คะแนน'!B34</f>
        <v>0</v>
      </c>
      <c r="D36" s="1324">
        <f>'ชื่อ-คะแนน'!C34</f>
        <v>0</v>
      </c>
      <c r="E36" s="1169" t="str">
        <f>'ชื่อ-คะแนน'!D34</f>
        <v/>
      </c>
      <c r="F36" s="1170">
        <f>'ชื่อ-คะแนน'!X34</f>
        <v>0</v>
      </c>
      <c r="G36" s="1171" t="e">
        <f>'ชื่อ-คะแนน'!AR34</f>
        <v>#VALUE!</v>
      </c>
      <c r="H36" s="1171" t="str">
        <f>'ชื่อ-คะแนน'!AT34</f>
        <v/>
      </c>
      <c r="I36" s="1151" t="str">
        <f>IF('ชื่อ-คะแนน'!D34="","",IF('ชื่อ-คะแนน'!D34="ออก","-",IF('ชื่อ-คะแนน'!D34="ย้าย","-",IF('ชื่อ-คะแนน'!D34="พัก","-",ROUND(IF('ชื่อ-คะแนน'!AS34/2&gt;50,"เกิน",'ชื่อ-คะแนน'!AS34/2),0)))))</f>
        <v/>
      </c>
      <c r="J36" s="1152" t="str">
        <f>'ชื่อ-คะแนน'!BB34</f>
        <v/>
      </c>
      <c r="K36" s="1152" t="str">
        <f>'ชื่อ-คะแนน'!BC34</f>
        <v/>
      </c>
      <c r="L36" s="1152" t="str">
        <f>'ชื่อ-คะแนน'!BD34</f>
        <v/>
      </c>
      <c r="M36" s="1152" t="str">
        <f>'ชื่อ-คะแนน'!BE34</f>
        <v/>
      </c>
      <c r="N36" s="1152" t="str">
        <f>'ชื่อ-คะแนน'!BF34</f>
        <v/>
      </c>
      <c r="O36" s="1190" t="str">
        <f>'ชื่อ-คะแนน'!BG34</f>
        <v/>
      </c>
      <c r="P36" s="1153" t="str">
        <f>'ชื่อ-คะแนน'!BH34</f>
        <v/>
      </c>
      <c r="Q36" s="1153" t="str">
        <f>'ชื่อ-คะแนน'!BI34</f>
        <v/>
      </c>
      <c r="R36" s="1153" t="str">
        <f>'ชื่อ-คะแนน'!BJ34</f>
        <v/>
      </c>
      <c r="S36" s="1153" t="str">
        <f>'ชื่อ-คะแนน'!BK34</f>
        <v/>
      </c>
      <c r="T36" s="1153" t="str">
        <f>'ชื่อ-คะแนน'!BL34</f>
        <v/>
      </c>
      <c r="U36" s="1153" t="str">
        <f>'ชื่อ-คะแนน'!BM34</f>
        <v/>
      </c>
      <c r="V36" s="1153" t="str">
        <f>'ชื่อ-คะแนน'!BN34</f>
        <v/>
      </c>
      <c r="W36" s="1153" t="str">
        <f>'ชื่อ-คะแนน'!BO34</f>
        <v/>
      </c>
      <c r="X36" s="1438" t="str">
        <f>'ชื่อ-คะแนน'!BP34</f>
        <v/>
      </c>
      <c r="Y36" s="1438" t="str">
        <f>'ชื่อ-คะแนน'!BQ34</f>
        <v/>
      </c>
      <c r="Z36" s="1194" t="str">
        <f>'ชื่อ-คะแนน'!BR34</f>
        <v/>
      </c>
      <c r="AA36" s="1154" t="str">
        <f>'ชื่อ-คะแนน'!AW34</f>
        <v/>
      </c>
      <c r="AB36" s="1172" t="str">
        <f>'ชื่อ-คะแนน'!AY34</f>
        <v/>
      </c>
      <c r="AC36" s="1156">
        <f>'ชื่อ-คะแนน'!BS34</f>
        <v>0</v>
      </c>
    </row>
    <row r="37" spans="1:29" s="1146" customFormat="1" ht="17.45" customHeight="1" thickBot="1" x14ac:dyDescent="0.55000000000000004">
      <c r="A37" s="1135"/>
      <c r="B37" s="1147" t="str">
        <f>'ชื่อ-คะแนน'!A35</f>
        <v/>
      </c>
      <c r="C37" s="1186">
        <f>'ชื่อ-คะแนน'!B35</f>
        <v>0</v>
      </c>
      <c r="D37" s="1324">
        <f>'ชื่อ-คะแนน'!C35</f>
        <v>0</v>
      </c>
      <c r="E37" s="1173" t="str">
        <f>'ชื่อ-คะแนน'!D35</f>
        <v/>
      </c>
      <c r="F37" s="1174">
        <f>'ชื่อ-คะแนน'!X35</f>
        <v>0</v>
      </c>
      <c r="G37" s="1175" t="e">
        <f>'ชื่อ-คะแนน'!AR35</f>
        <v>#VALUE!</v>
      </c>
      <c r="H37" s="1175" t="str">
        <f>'ชื่อ-คะแนน'!AT35</f>
        <v/>
      </c>
      <c r="I37" s="1160" t="str">
        <f>IF('ชื่อ-คะแนน'!D35="","",IF('ชื่อ-คะแนน'!D35="ออก","-",IF('ชื่อ-คะแนน'!D35="ย้าย","-",IF('ชื่อ-คะแนน'!D35="พัก","-",ROUND(IF('ชื่อ-คะแนน'!AS35/2&gt;50,"เกิน",'ชื่อ-คะแนน'!AS35/2),0)))))</f>
        <v/>
      </c>
      <c r="J37" s="1161" t="str">
        <f>'ชื่อ-คะแนน'!BB35</f>
        <v/>
      </c>
      <c r="K37" s="1161" t="str">
        <f>'ชื่อ-คะแนน'!BC35</f>
        <v/>
      </c>
      <c r="L37" s="1161" t="str">
        <f>'ชื่อ-คะแนน'!BD35</f>
        <v/>
      </c>
      <c r="M37" s="1161" t="str">
        <f>'ชื่อ-คะแนน'!BE35</f>
        <v/>
      </c>
      <c r="N37" s="1161" t="str">
        <f>'ชื่อ-คะแนน'!BF35</f>
        <v/>
      </c>
      <c r="O37" s="1191" t="str">
        <f>'ชื่อ-คะแนน'!BG35</f>
        <v/>
      </c>
      <c r="P37" s="1162" t="str">
        <f>'ชื่อ-คะแนน'!BH35</f>
        <v/>
      </c>
      <c r="Q37" s="1162" t="str">
        <f>'ชื่อ-คะแนน'!BI35</f>
        <v/>
      </c>
      <c r="R37" s="1162" t="str">
        <f>'ชื่อ-คะแนน'!BJ35</f>
        <v/>
      </c>
      <c r="S37" s="1162" t="str">
        <f>'ชื่อ-คะแนน'!BK35</f>
        <v/>
      </c>
      <c r="T37" s="1162" t="str">
        <f>'ชื่อ-คะแนน'!BL35</f>
        <v/>
      </c>
      <c r="U37" s="1162" t="str">
        <f>'ชื่อ-คะแนน'!BM35</f>
        <v/>
      </c>
      <c r="V37" s="1162" t="str">
        <f>'ชื่อ-คะแนน'!BN35</f>
        <v/>
      </c>
      <c r="W37" s="1162" t="str">
        <f>'ชื่อ-คะแนน'!BO35</f>
        <v/>
      </c>
      <c r="X37" s="1439" t="str">
        <f>'ชื่อ-คะแนน'!BP35</f>
        <v/>
      </c>
      <c r="Y37" s="1439" t="str">
        <f>'ชื่อ-คะแนน'!BQ35</f>
        <v/>
      </c>
      <c r="Z37" s="1195" t="str">
        <f>'ชื่อ-คะแนน'!BR35</f>
        <v/>
      </c>
      <c r="AA37" s="1163" t="str">
        <f>'ชื่อ-คะแนน'!AW35</f>
        <v/>
      </c>
      <c r="AB37" s="1176" t="str">
        <f>'ชื่อ-คะแนน'!AY35</f>
        <v/>
      </c>
      <c r="AC37" s="1156">
        <f>'ชื่อ-คะแนน'!BS35</f>
        <v>0</v>
      </c>
    </row>
    <row r="38" spans="1:29" s="1146" customFormat="1" ht="17.45" customHeight="1" x14ac:dyDescent="0.5">
      <c r="A38" s="1135"/>
      <c r="B38" s="1136" t="str">
        <f>'ชื่อ-คะแนน'!A36</f>
        <v/>
      </c>
      <c r="C38" s="1184">
        <f>'ชื่อ-คะแนน'!B36</f>
        <v>0</v>
      </c>
      <c r="D38" s="1325">
        <f>'ชื่อ-คะแนน'!C36</f>
        <v>0</v>
      </c>
      <c r="E38" s="1165" t="str">
        <f>'ชื่อ-คะแนน'!D36</f>
        <v/>
      </c>
      <c r="F38" s="1166">
        <f>'ชื่อ-คะแนน'!X36</f>
        <v>0</v>
      </c>
      <c r="G38" s="1167" t="e">
        <f>'ชื่อ-คะแนน'!AR36</f>
        <v>#VALUE!</v>
      </c>
      <c r="H38" s="1167" t="str">
        <f>'ชื่อ-คะแนน'!AT36</f>
        <v/>
      </c>
      <c r="I38" s="1140" t="str">
        <f>IF('ชื่อ-คะแนน'!D36="","",IF('ชื่อ-คะแนน'!D36="ออก","-",IF('ชื่อ-คะแนน'!D36="ย้าย","-",IF('ชื่อ-คะแนน'!D36="พัก","-",ROUND(IF('ชื่อ-คะแนน'!AS36/2&gt;50,"เกิน",'ชื่อ-คะแนน'!AS36/2),0)))))</f>
        <v/>
      </c>
      <c r="J38" s="1141" t="str">
        <f>'ชื่อ-คะแนน'!BB36</f>
        <v/>
      </c>
      <c r="K38" s="1141" t="str">
        <f>'ชื่อ-คะแนน'!BC36</f>
        <v/>
      </c>
      <c r="L38" s="1141" t="str">
        <f>'ชื่อ-คะแนน'!BD36</f>
        <v/>
      </c>
      <c r="M38" s="1141" t="str">
        <f>'ชื่อ-คะแนน'!BE36</f>
        <v/>
      </c>
      <c r="N38" s="1141" t="str">
        <f>'ชื่อ-คะแนน'!BF36</f>
        <v/>
      </c>
      <c r="O38" s="1189" t="str">
        <f>'ชื่อ-คะแนน'!BG36</f>
        <v/>
      </c>
      <c r="P38" s="1142" t="str">
        <f>'ชื่อ-คะแนน'!BH36</f>
        <v/>
      </c>
      <c r="Q38" s="1142" t="str">
        <f>'ชื่อ-คะแนน'!BI36</f>
        <v/>
      </c>
      <c r="R38" s="1142" t="str">
        <f>'ชื่อ-คะแนน'!BJ36</f>
        <v/>
      </c>
      <c r="S38" s="1142" t="str">
        <f>'ชื่อ-คะแนน'!BK36</f>
        <v/>
      </c>
      <c r="T38" s="1142" t="str">
        <f>'ชื่อ-คะแนน'!BL36</f>
        <v/>
      </c>
      <c r="U38" s="1142" t="str">
        <f>'ชื่อ-คะแนน'!BM36</f>
        <v/>
      </c>
      <c r="V38" s="1142" t="str">
        <f>'ชื่อ-คะแนน'!BN36</f>
        <v/>
      </c>
      <c r="W38" s="1142" t="str">
        <f>'ชื่อ-คะแนน'!BO36</f>
        <v/>
      </c>
      <c r="X38" s="1142" t="str">
        <f>'ชื่อ-คะแนน'!BP36</f>
        <v/>
      </c>
      <c r="Y38" s="1142" t="str">
        <f>'ชื่อ-คะแนน'!BQ36</f>
        <v/>
      </c>
      <c r="Z38" s="1193" t="str">
        <f>'ชื่อ-คะแนน'!BR36</f>
        <v/>
      </c>
      <c r="AA38" s="1143" t="str">
        <f>'ชื่อ-คะแนน'!AW36</f>
        <v/>
      </c>
      <c r="AB38" s="1168" t="str">
        <f>'ชื่อ-คะแนน'!AY36</f>
        <v/>
      </c>
      <c r="AC38" s="1145">
        <f>'ชื่อ-คะแนน'!BS36</f>
        <v>0</v>
      </c>
    </row>
    <row r="39" spans="1:29" s="1146" customFormat="1" ht="17.45" customHeight="1" x14ac:dyDescent="0.5">
      <c r="A39" s="1135"/>
      <c r="B39" s="1147" t="str">
        <f>'ชื่อ-คะแนน'!A37</f>
        <v/>
      </c>
      <c r="C39" s="1186">
        <f>'ชื่อ-คะแนน'!B37</f>
        <v>0</v>
      </c>
      <c r="D39" s="1324">
        <f>'ชื่อ-คะแนน'!C37</f>
        <v>0</v>
      </c>
      <c r="E39" s="1169" t="str">
        <f>'ชื่อ-คะแนน'!D37</f>
        <v/>
      </c>
      <c r="F39" s="1170">
        <f>'ชื่อ-คะแนน'!X37</f>
        <v>0</v>
      </c>
      <c r="G39" s="1171" t="e">
        <f>'ชื่อ-คะแนน'!AR37</f>
        <v>#VALUE!</v>
      </c>
      <c r="H39" s="1171" t="str">
        <f>'ชื่อ-คะแนน'!AT37</f>
        <v/>
      </c>
      <c r="I39" s="1151" t="str">
        <f>IF('ชื่อ-คะแนน'!D37="","",IF('ชื่อ-คะแนน'!D37="ออก","-",IF('ชื่อ-คะแนน'!D37="ย้าย","-",IF('ชื่อ-คะแนน'!D37="พัก","-",ROUND(IF('ชื่อ-คะแนน'!AS37/2&gt;50,"เกิน",'ชื่อ-คะแนน'!AS37/2),0)))))</f>
        <v/>
      </c>
      <c r="J39" s="1152" t="str">
        <f>'ชื่อ-คะแนน'!BB37</f>
        <v/>
      </c>
      <c r="K39" s="1152" t="str">
        <f>'ชื่อ-คะแนน'!BC37</f>
        <v/>
      </c>
      <c r="L39" s="1152" t="str">
        <f>'ชื่อ-คะแนน'!BD37</f>
        <v/>
      </c>
      <c r="M39" s="1152" t="str">
        <f>'ชื่อ-คะแนน'!BE37</f>
        <v/>
      </c>
      <c r="N39" s="1152" t="str">
        <f>'ชื่อ-คะแนน'!BF37</f>
        <v/>
      </c>
      <c r="O39" s="1190" t="str">
        <f>'ชื่อ-คะแนน'!BG37</f>
        <v/>
      </c>
      <c r="P39" s="1153" t="str">
        <f>'ชื่อ-คะแนน'!BH37</f>
        <v/>
      </c>
      <c r="Q39" s="1153" t="str">
        <f>'ชื่อ-คะแนน'!BI37</f>
        <v/>
      </c>
      <c r="R39" s="1153" t="str">
        <f>'ชื่อ-คะแนน'!BJ37</f>
        <v/>
      </c>
      <c r="S39" s="1153" t="str">
        <f>'ชื่อ-คะแนน'!BK37</f>
        <v/>
      </c>
      <c r="T39" s="1153" t="str">
        <f>'ชื่อ-คะแนน'!BL37</f>
        <v/>
      </c>
      <c r="U39" s="1153" t="str">
        <f>'ชื่อ-คะแนน'!BM37</f>
        <v/>
      </c>
      <c r="V39" s="1153" t="str">
        <f>'ชื่อ-คะแนน'!BN37</f>
        <v/>
      </c>
      <c r="W39" s="1153" t="str">
        <f>'ชื่อ-คะแนน'!BO37</f>
        <v/>
      </c>
      <c r="X39" s="1438" t="str">
        <f>'ชื่อ-คะแนน'!BP37</f>
        <v/>
      </c>
      <c r="Y39" s="1438" t="str">
        <f>'ชื่อ-คะแนน'!BQ37</f>
        <v/>
      </c>
      <c r="Z39" s="1194" t="str">
        <f>'ชื่อ-คะแนน'!BR37</f>
        <v/>
      </c>
      <c r="AA39" s="1154" t="str">
        <f>'ชื่อ-คะแนน'!AW37</f>
        <v/>
      </c>
      <c r="AB39" s="1172" t="str">
        <f>'ชื่อ-คะแนน'!AY37</f>
        <v/>
      </c>
      <c r="AC39" s="1156">
        <f>'ชื่อ-คะแนน'!BS37</f>
        <v>0</v>
      </c>
    </row>
    <row r="40" spans="1:29" s="1146" customFormat="1" ht="17.45" customHeight="1" x14ac:dyDescent="0.5">
      <c r="A40" s="1135"/>
      <c r="B40" s="1147" t="str">
        <f>'ชื่อ-คะแนน'!A38</f>
        <v/>
      </c>
      <c r="C40" s="1186">
        <f>'ชื่อ-คะแนน'!B38</f>
        <v>0</v>
      </c>
      <c r="D40" s="1324">
        <f>'ชื่อ-คะแนน'!C38</f>
        <v>0</v>
      </c>
      <c r="E40" s="1169" t="str">
        <f>'ชื่อ-คะแนน'!D38</f>
        <v/>
      </c>
      <c r="F40" s="1170">
        <f>'ชื่อ-คะแนน'!X38</f>
        <v>0</v>
      </c>
      <c r="G40" s="1171" t="e">
        <f>'ชื่อ-คะแนน'!AR38</f>
        <v>#VALUE!</v>
      </c>
      <c r="H40" s="1171" t="str">
        <f>'ชื่อ-คะแนน'!AT38</f>
        <v/>
      </c>
      <c r="I40" s="1151" t="str">
        <f>IF('ชื่อ-คะแนน'!D38="","",IF('ชื่อ-คะแนน'!D38="ออก","-",IF('ชื่อ-คะแนน'!D38="ย้าย","-",IF('ชื่อ-คะแนน'!D38="พัก","-",ROUND(IF('ชื่อ-คะแนน'!AS38/2&gt;50,"เกิน",'ชื่อ-คะแนน'!AS38/2),0)))))</f>
        <v/>
      </c>
      <c r="J40" s="1152" t="str">
        <f>'ชื่อ-คะแนน'!BB38</f>
        <v/>
      </c>
      <c r="K40" s="1152" t="str">
        <f>'ชื่อ-คะแนน'!BC38</f>
        <v/>
      </c>
      <c r="L40" s="1152" t="str">
        <f>'ชื่อ-คะแนน'!BD38</f>
        <v/>
      </c>
      <c r="M40" s="1152" t="str">
        <f>'ชื่อ-คะแนน'!BE38</f>
        <v/>
      </c>
      <c r="N40" s="1152" t="str">
        <f>'ชื่อ-คะแนน'!BF38</f>
        <v/>
      </c>
      <c r="O40" s="1190" t="str">
        <f>'ชื่อ-คะแนน'!BG38</f>
        <v/>
      </c>
      <c r="P40" s="1153" t="str">
        <f>'ชื่อ-คะแนน'!BH38</f>
        <v/>
      </c>
      <c r="Q40" s="1153" t="str">
        <f>'ชื่อ-คะแนน'!BI38</f>
        <v/>
      </c>
      <c r="R40" s="1153" t="str">
        <f>'ชื่อ-คะแนน'!BJ38</f>
        <v/>
      </c>
      <c r="S40" s="1153" t="str">
        <f>'ชื่อ-คะแนน'!BK38</f>
        <v/>
      </c>
      <c r="T40" s="1153" t="str">
        <f>'ชื่อ-คะแนน'!BL38</f>
        <v/>
      </c>
      <c r="U40" s="1153" t="str">
        <f>'ชื่อ-คะแนน'!BM38</f>
        <v/>
      </c>
      <c r="V40" s="1153" t="str">
        <f>'ชื่อ-คะแนน'!BN38</f>
        <v/>
      </c>
      <c r="W40" s="1153" t="str">
        <f>'ชื่อ-คะแนน'!BO38</f>
        <v/>
      </c>
      <c r="X40" s="1438" t="str">
        <f>'ชื่อ-คะแนน'!BP38</f>
        <v/>
      </c>
      <c r="Y40" s="1438" t="str">
        <f>'ชื่อ-คะแนน'!BQ38</f>
        <v/>
      </c>
      <c r="Z40" s="1194" t="str">
        <f>'ชื่อ-คะแนน'!BR38</f>
        <v/>
      </c>
      <c r="AA40" s="1154" t="str">
        <f>'ชื่อ-คะแนน'!AW38</f>
        <v/>
      </c>
      <c r="AB40" s="1172" t="str">
        <f>'ชื่อ-คะแนน'!AY38</f>
        <v/>
      </c>
      <c r="AC40" s="1156">
        <f>'ชื่อ-คะแนน'!BS38</f>
        <v>0</v>
      </c>
    </row>
    <row r="41" spans="1:29" s="1146" customFormat="1" ht="17.45" customHeight="1" x14ac:dyDescent="0.5">
      <c r="A41" s="1135"/>
      <c r="B41" s="1147" t="str">
        <f>'ชื่อ-คะแนน'!A39</f>
        <v/>
      </c>
      <c r="C41" s="1186">
        <f>'ชื่อ-คะแนน'!B39</f>
        <v>0</v>
      </c>
      <c r="D41" s="1324">
        <f>'ชื่อ-คะแนน'!C39</f>
        <v>0</v>
      </c>
      <c r="E41" s="1169" t="str">
        <f>'ชื่อ-คะแนน'!D39</f>
        <v/>
      </c>
      <c r="F41" s="1170">
        <f>'ชื่อ-คะแนน'!X39</f>
        <v>0</v>
      </c>
      <c r="G41" s="1171" t="e">
        <f>'ชื่อ-คะแนน'!AR39</f>
        <v>#VALUE!</v>
      </c>
      <c r="H41" s="1171" t="str">
        <f>'ชื่อ-คะแนน'!AT39</f>
        <v/>
      </c>
      <c r="I41" s="1151" t="str">
        <f>IF('ชื่อ-คะแนน'!D39="","",IF('ชื่อ-คะแนน'!D39="ออก","-",IF('ชื่อ-คะแนน'!D39="ย้าย","-",IF('ชื่อ-คะแนน'!D39="พัก","-",ROUND(IF('ชื่อ-คะแนน'!AS39/2&gt;50,"เกิน",'ชื่อ-คะแนน'!AS39/2),0)))))</f>
        <v/>
      </c>
      <c r="J41" s="1152" t="str">
        <f>'ชื่อ-คะแนน'!BB39</f>
        <v/>
      </c>
      <c r="K41" s="1152" t="str">
        <f>'ชื่อ-คะแนน'!BC39</f>
        <v/>
      </c>
      <c r="L41" s="1152" t="str">
        <f>'ชื่อ-คะแนน'!BD39</f>
        <v/>
      </c>
      <c r="M41" s="1152" t="str">
        <f>'ชื่อ-คะแนน'!BE39</f>
        <v/>
      </c>
      <c r="N41" s="1152" t="str">
        <f>'ชื่อ-คะแนน'!BF39</f>
        <v/>
      </c>
      <c r="O41" s="1190" t="str">
        <f>'ชื่อ-คะแนน'!BG39</f>
        <v/>
      </c>
      <c r="P41" s="1153" t="str">
        <f>'ชื่อ-คะแนน'!BH39</f>
        <v/>
      </c>
      <c r="Q41" s="1153" t="str">
        <f>'ชื่อ-คะแนน'!BI39</f>
        <v/>
      </c>
      <c r="R41" s="1153" t="str">
        <f>'ชื่อ-คะแนน'!BJ39</f>
        <v/>
      </c>
      <c r="S41" s="1153" t="str">
        <f>'ชื่อ-คะแนน'!BK39</f>
        <v/>
      </c>
      <c r="T41" s="1153" t="str">
        <f>'ชื่อ-คะแนน'!BL39</f>
        <v/>
      </c>
      <c r="U41" s="1153" t="str">
        <f>'ชื่อ-คะแนน'!BM39</f>
        <v/>
      </c>
      <c r="V41" s="1153" t="str">
        <f>'ชื่อ-คะแนน'!BN39</f>
        <v/>
      </c>
      <c r="W41" s="1153" t="str">
        <f>'ชื่อ-คะแนน'!BO39</f>
        <v/>
      </c>
      <c r="X41" s="1438" t="str">
        <f>'ชื่อ-คะแนน'!BP39</f>
        <v/>
      </c>
      <c r="Y41" s="1438" t="str">
        <f>'ชื่อ-คะแนน'!BQ39</f>
        <v/>
      </c>
      <c r="Z41" s="1194" t="str">
        <f>'ชื่อ-คะแนน'!BR39</f>
        <v/>
      </c>
      <c r="AA41" s="1154" t="str">
        <f>'ชื่อ-คะแนน'!AW39</f>
        <v/>
      </c>
      <c r="AB41" s="1172" t="str">
        <f>'ชื่อ-คะแนน'!AY39</f>
        <v/>
      </c>
      <c r="AC41" s="1156">
        <f>'ชื่อ-คะแนน'!BS39</f>
        <v>0</v>
      </c>
    </row>
    <row r="42" spans="1:29" s="1146" customFormat="1" ht="17.45" customHeight="1" thickBot="1" x14ac:dyDescent="0.55000000000000004">
      <c r="A42" s="1135"/>
      <c r="B42" s="1147" t="str">
        <f>'ชื่อ-คะแนน'!A40</f>
        <v/>
      </c>
      <c r="C42" s="1186">
        <f>'ชื่อ-คะแนน'!B40</f>
        <v>0</v>
      </c>
      <c r="D42" s="1324">
        <f>'ชื่อ-คะแนน'!C40</f>
        <v>0</v>
      </c>
      <c r="E42" s="1173" t="str">
        <f>'ชื่อ-คะแนน'!D40</f>
        <v/>
      </c>
      <c r="F42" s="1174">
        <f>'ชื่อ-คะแนน'!X40</f>
        <v>0</v>
      </c>
      <c r="G42" s="1175" t="e">
        <f>'ชื่อ-คะแนน'!AR40</f>
        <v>#VALUE!</v>
      </c>
      <c r="H42" s="1175" t="str">
        <f>'ชื่อ-คะแนน'!AT40</f>
        <v/>
      </c>
      <c r="I42" s="1160" t="str">
        <f>IF('ชื่อ-คะแนน'!D40="","",IF('ชื่อ-คะแนน'!D40="ออก","-",IF('ชื่อ-คะแนน'!D40="ย้าย","-",IF('ชื่อ-คะแนน'!D40="พัก","-",ROUND(IF('ชื่อ-คะแนน'!AS40/2&gt;50,"เกิน",'ชื่อ-คะแนน'!AS40/2),0)))))</f>
        <v/>
      </c>
      <c r="J42" s="1161" t="str">
        <f>'ชื่อ-คะแนน'!BB40</f>
        <v/>
      </c>
      <c r="K42" s="1161" t="str">
        <f>'ชื่อ-คะแนน'!BC40</f>
        <v/>
      </c>
      <c r="L42" s="1161" t="str">
        <f>'ชื่อ-คะแนน'!BD40</f>
        <v/>
      </c>
      <c r="M42" s="1161" t="str">
        <f>'ชื่อ-คะแนน'!BE40</f>
        <v/>
      </c>
      <c r="N42" s="1161" t="str">
        <f>'ชื่อ-คะแนน'!BF40</f>
        <v/>
      </c>
      <c r="O42" s="1191" t="str">
        <f>'ชื่อ-คะแนน'!BG40</f>
        <v/>
      </c>
      <c r="P42" s="1162" t="str">
        <f>'ชื่อ-คะแนน'!BH40</f>
        <v/>
      </c>
      <c r="Q42" s="1162" t="str">
        <f>'ชื่อ-คะแนน'!BI40</f>
        <v/>
      </c>
      <c r="R42" s="1162" t="str">
        <f>'ชื่อ-คะแนน'!BJ40</f>
        <v/>
      </c>
      <c r="S42" s="1162" t="str">
        <f>'ชื่อ-คะแนน'!BK40</f>
        <v/>
      </c>
      <c r="T42" s="1162" t="str">
        <f>'ชื่อ-คะแนน'!BL40</f>
        <v/>
      </c>
      <c r="U42" s="1162" t="str">
        <f>'ชื่อ-คะแนน'!BM40</f>
        <v/>
      </c>
      <c r="V42" s="1162" t="str">
        <f>'ชื่อ-คะแนน'!BN40</f>
        <v/>
      </c>
      <c r="W42" s="1162" t="str">
        <f>'ชื่อ-คะแนน'!BO40</f>
        <v/>
      </c>
      <c r="X42" s="1439" t="str">
        <f>'ชื่อ-คะแนน'!BP40</f>
        <v/>
      </c>
      <c r="Y42" s="1439" t="str">
        <f>'ชื่อ-คะแนน'!BQ40</f>
        <v/>
      </c>
      <c r="Z42" s="1195" t="str">
        <f>'ชื่อ-คะแนน'!BR40</f>
        <v/>
      </c>
      <c r="AA42" s="1163" t="str">
        <f>'ชื่อ-คะแนน'!AW40</f>
        <v/>
      </c>
      <c r="AB42" s="1176" t="str">
        <f>'ชื่อ-คะแนน'!AY40</f>
        <v/>
      </c>
      <c r="AC42" s="1156">
        <f>'ชื่อ-คะแนน'!BS40</f>
        <v>0</v>
      </c>
    </row>
    <row r="43" spans="1:29" s="1146" customFormat="1" ht="17.45" customHeight="1" x14ac:dyDescent="0.5">
      <c r="A43" s="1135"/>
      <c r="B43" s="1136" t="str">
        <f>'ชื่อ-คะแนน'!A41</f>
        <v/>
      </c>
      <c r="C43" s="1184">
        <f>'ชื่อ-คะแนน'!B41</f>
        <v>0</v>
      </c>
      <c r="D43" s="1325">
        <f>'ชื่อ-คะแนน'!C41</f>
        <v>0</v>
      </c>
      <c r="E43" s="1165" t="str">
        <f>'ชื่อ-คะแนน'!D41</f>
        <v/>
      </c>
      <c r="F43" s="1166">
        <f>'ชื่อ-คะแนน'!X41</f>
        <v>0</v>
      </c>
      <c r="G43" s="1167" t="e">
        <f>'ชื่อ-คะแนน'!AR41</f>
        <v>#VALUE!</v>
      </c>
      <c r="H43" s="1167" t="str">
        <f>'ชื่อ-คะแนน'!AT41</f>
        <v/>
      </c>
      <c r="I43" s="1140" t="str">
        <f>IF('ชื่อ-คะแนน'!D41="","",IF('ชื่อ-คะแนน'!D41="ออก","-",IF('ชื่อ-คะแนน'!D41="ย้าย","-",IF('ชื่อ-คะแนน'!D41="พัก","-",ROUND(IF('ชื่อ-คะแนน'!AS41/2&gt;50,"เกิน",'ชื่อ-คะแนน'!AS41/2),0)))))</f>
        <v/>
      </c>
      <c r="J43" s="1141" t="str">
        <f>'ชื่อ-คะแนน'!BB41</f>
        <v/>
      </c>
      <c r="K43" s="1141" t="str">
        <f>'ชื่อ-คะแนน'!BC41</f>
        <v/>
      </c>
      <c r="L43" s="1141" t="str">
        <f>'ชื่อ-คะแนน'!BD41</f>
        <v/>
      </c>
      <c r="M43" s="1141" t="str">
        <f>'ชื่อ-คะแนน'!BE41</f>
        <v/>
      </c>
      <c r="N43" s="1141" t="str">
        <f>'ชื่อ-คะแนน'!BF41</f>
        <v/>
      </c>
      <c r="O43" s="1189" t="str">
        <f>'ชื่อ-คะแนน'!BG41</f>
        <v/>
      </c>
      <c r="P43" s="1142" t="str">
        <f>'ชื่อ-คะแนน'!BH41</f>
        <v/>
      </c>
      <c r="Q43" s="1142" t="str">
        <f>'ชื่อ-คะแนน'!BI41</f>
        <v/>
      </c>
      <c r="R43" s="1142" t="str">
        <f>'ชื่อ-คะแนน'!BJ41</f>
        <v/>
      </c>
      <c r="S43" s="1142" t="str">
        <f>'ชื่อ-คะแนน'!BK41</f>
        <v/>
      </c>
      <c r="T43" s="1142" t="str">
        <f>'ชื่อ-คะแนน'!BL41</f>
        <v/>
      </c>
      <c r="U43" s="1142" t="str">
        <f>'ชื่อ-คะแนน'!BM41</f>
        <v/>
      </c>
      <c r="V43" s="1142" t="str">
        <f>'ชื่อ-คะแนน'!BN41</f>
        <v/>
      </c>
      <c r="W43" s="1142" t="str">
        <f>'ชื่อ-คะแนน'!BO41</f>
        <v/>
      </c>
      <c r="X43" s="1142" t="str">
        <f>'ชื่อ-คะแนน'!BP41</f>
        <v/>
      </c>
      <c r="Y43" s="1142" t="str">
        <f>'ชื่อ-คะแนน'!BQ41</f>
        <v/>
      </c>
      <c r="Z43" s="1193" t="str">
        <f>'ชื่อ-คะแนน'!BR41</f>
        <v/>
      </c>
      <c r="AA43" s="1143" t="str">
        <f>'ชื่อ-คะแนน'!AW41</f>
        <v/>
      </c>
      <c r="AB43" s="1168" t="str">
        <f>'ชื่อ-คะแนน'!AY41</f>
        <v/>
      </c>
      <c r="AC43" s="1145">
        <f>'ชื่อ-คะแนน'!BS41</f>
        <v>0</v>
      </c>
    </row>
    <row r="44" spans="1:29" s="1146" customFormat="1" ht="17.45" customHeight="1" x14ac:dyDescent="0.5">
      <c r="A44" s="1135"/>
      <c r="B44" s="1147" t="str">
        <f>'ชื่อ-คะแนน'!A42</f>
        <v/>
      </c>
      <c r="C44" s="1186">
        <f>'ชื่อ-คะแนน'!B42</f>
        <v>0</v>
      </c>
      <c r="D44" s="1324">
        <f>'ชื่อ-คะแนน'!C42</f>
        <v>0</v>
      </c>
      <c r="E44" s="1169" t="str">
        <f>'ชื่อ-คะแนน'!D42</f>
        <v/>
      </c>
      <c r="F44" s="1170">
        <f>'ชื่อ-คะแนน'!X42</f>
        <v>0</v>
      </c>
      <c r="G44" s="1171" t="e">
        <f>'ชื่อ-คะแนน'!AR42</f>
        <v>#VALUE!</v>
      </c>
      <c r="H44" s="1171" t="str">
        <f>'ชื่อ-คะแนน'!AT42</f>
        <v/>
      </c>
      <c r="I44" s="1151" t="str">
        <f>IF('ชื่อ-คะแนน'!D42="","",IF('ชื่อ-คะแนน'!D42="ออก","-",IF('ชื่อ-คะแนน'!D42="ย้าย","-",IF('ชื่อ-คะแนน'!D42="พัก","-",ROUND(IF('ชื่อ-คะแนน'!AS42/2&gt;50,"เกิน",'ชื่อ-คะแนน'!AS42/2),0)))))</f>
        <v/>
      </c>
      <c r="J44" s="1152" t="str">
        <f>'ชื่อ-คะแนน'!BB42</f>
        <v/>
      </c>
      <c r="K44" s="1152" t="str">
        <f>'ชื่อ-คะแนน'!BC42</f>
        <v/>
      </c>
      <c r="L44" s="1152" t="str">
        <f>'ชื่อ-คะแนน'!BD42</f>
        <v/>
      </c>
      <c r="M44" s="1152" t="str">
        <f>'ชื่อ-คะแนน'!BE42</f>
        <v/>
      </c>
      <c r="N44" s="1152" t="str">
        <f>'ชื่อ-คะแนน'!BF42</f>
        <v/>
      </c>
      <c r="O44" s="1190" t="str">
        <f>'ชื่อ-คะแนน'!BG42</f>
        <v/>
      </c>
      <c r="P44" s="1153" t="str">
        <f>'ชื่อ-คะแนน'!BH42</f>
        <v/>
      </c>
      <c r="Q44" s="1153" t="str">
        <f>'ชื่อ-คะแนน'!BI42</f>
        <v/>
      </c>
      <c r="R44" s="1153" t="str">
        <f>'ชื่อ-คะแนน'!BJ42</f>
        <v/>
      </c>
      <c r="S44" s="1153" t="str">
        <f>'ชื่อ-คะแนน'!BK42</f>
        <v/>
      </c>
      <c r="T44" s="1153" t="str">
        <f>'ชื่อ-คะแนน'!BL42</f>
        <v/>
      </c>
      <c r="U44" s="1153" t="str">
        <f>'ชื่อ-คะแนน'!BM42</f>
        <v/>
      </c>
      <c r="V44" s="1153" t="str">
        <f>'ชื่อ-คะแนน'!BN42</f>
        <v/>
      </c>
      <c r="W44" s="1153" t="str">
        <f>'ชื่อ-คะแนน'!BO42</f>
        <v/>
      </c>
      <c r="X44" s="1438" t="str">
        <f>'ชื่อ-คะแนน'!BP42</f>
        <v/>
      </c>
      <c r="Y44" s="1438" t="str">
        <f>'ชื่อ-คะแนน'!BQ42</f>
        <v/>
      </c>
      <c r="Z44" s="1194" t="str">
        <f>'ชื่อ-คะแนน'!BR42</f>
        <v/>
      </c>
      <c r="AA44" s="1154" t="str">
        <f>'ชื่อ-คะแนน'!AW42</f>
        <v/>
      </c>
      <c r="AB44" s="1172" t="str">
        <f>'ชื่อ-คะแนน'!AY42</f>
        <v/>
      </c>
      <c r="AC44" s="1156">
        <f>'ชื่อ-คะแนน'!BS42</f>
        <v>0</v>
      </c>
    </row>
    <row r="45" spans="1:29" s="1146" customFormat="1" ht="17.45" customHeight="1" x14ac:dyDescent="0.5">
      <c r="A45" s="1135"/>
      <c r="B45" s="1147" t="str">
        <f>'ชื่อ-คะแนน'!A43</f>
        <v/>
      </c>
      <c r="C45" s="1186">
        <f>'ชื่อ-คะแนน'!B43</f>
        <v>0</v>
      </c>
      <c r="D45" s="1324">
        <f>'ชื่อ-คะแนน'!C43</f>
        <v>0</v>
      </c>
      <c r="E45" s="1169" t="str">
        <f>'ชื่อ-คะแนน'!D43</f>
        <v/>
      </c>
      <c r="F45" s="1170">
        <f>'ชื่อ-คะแนน'!X43</f>
        <v>0</v>
      </c>
      <c r="G45" s="1171" t="e">
        <f>'ชื่อ-คะแนน'!AR43</f>
        <v>#VALUE!</v>
      </c>
      <c r="H45" s="1171" t="str">
        <f>'ชื่อ-คะแนน'!AT43</f>
        <v/>
      </c>
      <c r="I45" s="1151" t="str">
        <f>IF('ชื่อ-คะแนน'!D43="","",IF('ชื่อ-คะแนน'!D43="ออก","-",IF('ชื่อ-คะแนน'!D43="ย้าย","-",IF('ชื่อ-คะแนน'!D43="พัก","-",ROUND(IF('ชื่อ-คะแนน'!AS43/2&gt;50,"เกิน",'ชื่อ-คะแนน'!AS43/2),0)))))</f>
        <v/>
      </c>
      <c r="J45" s="1152" t="str">
        <f>'ชื่อ-คะแนน'!BB43</f>
        <v/>
      </c>
      <c r="K45" s="1152" t="str">
        <f>'ชื่อ-คะแนน'!BC43</f>
        <v/>
      </c>
      <c r="L45" s="1152" t="str">
        <f>'ชื่อ-คะแนน'!BD43</f>
        <v/>
      </c>
      <c r="M45" s="1152" t="str">
        <f>'ชื่อ-คะแนน'!BE43</f>
        <v/>
      </c>
      <c r="N45" s="1152" t="str">
        <f>'ชื่อ-คะแนน'!BF43</f>
        <v/>
      </c>
      <c r="O45" s="1190" t="str">
        <f>'ชื่อ-คะแนน'!BG43</f>
        <v/>
      </c>
      <c r="P45" s="1153" t="str">
        <f>'ชื่อ-คะแนน'!BH43</f>
        <v/>
      </c>
      <c r="Q45" s="1153" t="str">
        <f>'ชื่อ-คะแนน'!BI43</f>
        <v/>
      </c>
      <c r="R45" s="1153" t="str">
        <f>'ชื่อ-คะแนน'!BJ43</f>
        <v/>
      </c>
      <c r="S45" s="1153" t="str">
        <f>'ชื่อ-คะแนน'!BK43</f>
        <v/>
      </c>
      <c r="T45" s="1153" t="str">
        <f>'ชื่อ-คะแนน'!BL43</f>
        <v/>
      </c>
      <c r="U45" s="1153" t="str">
        <f>'ชื่อ-คะแนน'!BM43</f>
        <v/>
      </c>
      <c r="V45" s="1153" t="str">
        <f>'ชื่อ-คะแนน'!BN43</f>
        <v/>
      </c>
      <c r="W45" s="1153" t="str">
        <f>'ชื่อ-คะแนน'!BO43</f>
        <v/>
      </c>
      <c r="X45" s="1438" t="str">
        <f>'ชื่อ-คะแนน'!BP43</f>
        <v/>
      </c>
      <c r="Y45" s="1438" t="str">
        <f>'ชื่อ-คะแนน'!BQ43</f>
        <v/>
      </c>
      <c r="Z45" s="1194" t="str">
        <f>'ชื่อ-คะแนน'!BR43</f>
        <v/>
      </c>
      <c r="AA45" s="1154" t="str">
        <f>'ชื่อ-คะแนน'!AW43</f>
        <v/>
      </c>
      <c r="AB45" s="1172" t="str">
        <f>'ชื่อ-คะแนน'!AY43</f>
        <v/>
      </c>
      <c r="AC45" s="1156">
        <f>'ชื่อ-คะแนน'!BS43</f>
        <v>0</v>
      </c>
    </row>
    <row r="46" spans="1:29" s="1146" customFormat="1" ht="17.45" customHeight="1" x14ac:dyDescent="0.5">
      <c r="A46" s="1135"/>
      <c r="B46" s="1147" t="str">
        <f>'ชื่อ-คะแนน'!A44</f>
        <v/>
      </c>
      <c r="C46" s="1186">
        <f>'ชื่อ-คะแนน'!B44</f>
        <v>0</v>
      </c>
      <c r="D46" s="1324">
        <f>'ชื่อ-คะแนน'!C44</f>
        <v>0</v>
      </c>
      <c r="E46" s="1169" t="str">
        <f>'ชื่อ-คะแนน'!D44</f>
        <v/>
      </c>
      <c r="F46" s="1170">
        <f>'ชื่อ-คะแนน'!X44</f>
        <v>0</v>
      </c>
      <c r="G46" s="1171" t="e">
        <f>'ชื่อ-คะแนน'!AR44</f>
        <v>#VALUE!</v>
      </c>
      <c r="H46" s="1171" t="str">
        <f>'ชื่อ-คะแนน'!AT44</f>
        <v/>
      </c>
      <c r="I46" s="1151" t="str">
        <f>IF('ชื่อ-คะแนน'!D44="","",IF('ชื่อ-คะแนน'!D44="ออก","-",IF('ชื่อ-คะแนน'!D44="ย้าย","-",IF('ชื่อ-คะแนน'!D44="พัก","-",ROUND(IF('ชื่อ-คะแนน'!AS44/2&gt;50,"เกิน",'ชื่อ-คะแนน'!AS44/2),0)))))</f>
        <v/>
      </c>
      <c r="J46" s="1152" t="str">
        <f>'ชื่อ-คะแนน'!BB44</f>
        <v/>
      </c>
      <c r="K46" s="1152" t="str">
        <f>'ชื่อ-คะแนน'!BC44</f>
        <v/>
      </c>
      <c r="L46" s="1152" t="str">
        <f>'ชื่อ-คะแนน'!BD44</f>
        <v/>
      </c>
      <c r="M46" s="1152" t="str">
        <f>'ชื่อ-คะแนน'!BE44</f>
        <v/>
      </c>
      <c r="N46" s="1152" t="str">
        <f>'ชื่อ-คะแนน'!BF44</f>
        <v/>
      </c>
      <c r="O46" s="1190" t="str">
        <f>'ชื่อ-คะแนน'!BG44</f>
        <v/>
      </c>
      <c r="P46" s="1153" t="str">
        <f>'ชื่อ-คะแนน'!BH44</f>
        <v/>
      </c>
      <c r="Q46" s="1153" t="str">
        <f>'ชื่อ-คะแนน'!BI44</f>
        <v/>
      </c>
      <c r="R46" s="1153" t="str">
        <f>'ชื่อ-คะแนน'!BJ44</f>
        <v/>
      </c>
      <c r="S46" s="1153" t="str">
        <f>'ชื่อ-คะแนน'!BK44</f>
        <v/>
      </c>
      <c r="T46" s="1153" t="str">
        <f>'ชื่อ-คะแนน'!BL44</f>
        <v/>
      </c>
      <c r="U46" s="1153" t="str">
        <f>'ชื่อ-คะแนน'!BM44</f>
        <v/>
      </c>
      <c r="V46" s="1153" t="str">
        <f>'ชื่อ-คะแนน'!BN44</f>
        <v/>
      </c>
      <c r="W46" s="1153" t="str">
        <f>'ชื่อ-คะแนน'!BO44</f>
        <v/>
      </c>
      <c r="X46" s="1438" t="str">
        <f>'ชื่อ-คะแนน'!BP44</f>
        <v/>
      </c>
      <c r="Y46" s="1438" t="str">
        <f>'ชื่อ-คะแนน'!BQ44</f>
        <v/>
      </c>
      <c r="Z46" s="1194" t="str">
        <f>'ชื่อ-คะแนน'!BR44</f>
        <v/>
      </c>
      <c r="AA46" s="1154" t="str">
        <f>'ชื่อ-คะแนน'!AW44</f>
        <v/>
      </c>
      <c r="AB46" s="1172" t="str">
        <f>'ชื่อ-คะแนน'!AY44</f>
        <v/>
      </c>
      <c r="AC46" s="1156">
        <f>'ชื่อ-คะแนน'!BS44</f>
        <v>0</v>
      </c>
    </row>
    <row r="47" spans="1:29" s="1146" customFormat="1" ht="17.45" customHeight="1" thickBot="1" x14ac:dyDescent="0.55000000000000004">
      <c r="A47" s="1135"/>
      <c r="B47" s="1147" t="str">
        <f>'ชื่อ-คะแนน'!A45</f>
        <v/>
      </c>
      <c r="C47" s="1186">
        <f>'ชื่อ-คะแนน'!B45</f>
        <v>0</v>
      </c>
      <c r="D47" s="1324">
        <f>'ชื่อ-คะแนน'!C45</f>
        <v>0</v>
      </c>
      <c r="E47" s="1173" t="str">
        <f>'ชื่อ-คะแนน'!D45</f>
        <v/>
      </c>
      <c r="F47" s="1174">
        <f>'ชื่อ-คะแนน'!X45</f>
        <v>0</v>
      </c>
      <c r="G47" s="1175" t="e">
        <f>'ชื่อ-คะแนน'!AR45</f>
        <v>#VALUE!</v>
      </c>
      <c r="H47" s="1175" t="str">
        <f>'ชื่อ-คะแนน'!AT45</f>
        <v/>
      </c>
      <c r="I47" s="1160" t="str">
        <f>IF('ชื่อ-คะแนน'!D45="","",IF('ชื่อ-คะแนน'!D45="ออก","-",IF('ชื่อ-คะแนน'!D45="ย้าย","-",IF('ชื่อ-คะแนน'!D45="พัก","-",ROUND(IF('ชื่อ-คะแนน'!AS45/2&gt;50,"เกิน",'ชื่อ-คะแนน'!AS45/2),0)))))</f>
        <v/>
      </c>
      <c r="J47" s="1161" t="str">
        <f>'ชื่อ-คะแนน'!BB45</f>
        <v/>
      </c>
      <c r="K47" s="1161" t="str">
        <f>'ชื่อ-คะแนน'!BC45</f>
        <v/>
      </c>
      <c r="L47" s="1161" t="str">
        <f>'ชื่อ-คะแนน'!BD45</f>
        <v/>
      </c>
      <c r="M47" s="1161" t="str">
        <f>'ชื่อ-คะแนน'!BE45</f>
        <v/>
      </c>
      <c r="N47" s="1161" t="str">
        <f>'ชื่อ-คะแนน'!BF45</f>
        <v/>
      </c>
      <c r="O47" s="1191" t="str">
        <f>'ชื่อ-คะแนน'!BG45</f>
        <v/>
      </c>
      <c r="P47" s="1162" t="str">
        <f>'ชื่อ-คะแนน'!BH45</f>
        <v/>
      </c>
      <c r="Q47" s="1162" t="str">
        <f>'ชื่อ-คะแนน'!BI45</f>
        <v/>
      </c>
      <c r="R47" s="1162" t="str">
        <f>'ชื่อ-คะแนน'!BJ45</f>
        <v/>
      </c>
      <c r="S47" s="1162" t="str">
        <f>'ชื่อ-คะแนน'!BK45</f>
        <v/>
      </c>
      <c r="T47" s="1162" t="str">
        <f>'ชื่อ-คะแนน'!BL45</f>
        <v/>
      </c>
      <c r="U47" s="1162" t="str">
        <f>'ชื่อ-คะแนน'!BM45</f>
        <v/>
      </c>
      <c r="V47" s="1162" t="str">
        <f>'ชื่อ-คะแนน'!BN45</f>
        <v/>
      </c>
      <c r="W47" s="1162" t="str">
        <f>'ชื่อ-คะแนน'!BO45</f>
        <v/>
      </c>
      <c r="X47" s="1439" t="str">
        <f>'ชื่อ-คะแนน'!BP45</f>
        <v/>
      </c>
      <c r="Y47" s="1439" t="str">
        <f>'ชื่อ-คะแนน'!BQ45</f>
        <v/>
      </c>
      <c r="Z47" s="1195" t="str">
        <f>'ชื่อ-คะแนน'!BR45</f>
        <v/>
      </c>
      <c r="AA47" s="1163" t="str">
        <f>'ชื่อ-คะแนน'!AW45</f>
        <v/>
      </c>
      <c r="AB47" s="1176" t="str">
        <f>'ชื่อ-คะแนน'!AY45</f>
        <v/>
      </c>
      <c r="AC47" s="1156">
        <f>'ชื่อ-คะแนน'!BS45</f>
        <v>0</v>
      </c>
    </row>
    <row r="48" spans="1:29" s="1146" customFormat="1" ht="17.45" customHeight="1" x14ac:dyDescent="0.5">
      <c r="A48" s="1135"/>
      <c r="B48" s="1136" t="str">
        <f>'ชื่อ-คะแนน'!A46</f>
        <v/>
      </c>
      <c r="C48" s="1184">
        <f>'ชื่อ-คะแนน'!B46</f>
        <v>0</v>
      </c>
      <c r="D48" s="1325">
        <f>'ชื่อ-คะแนน'!C46</f>
        <v>0</v>
      </c>
      <c r="E48" s="1165" t="str">
        <f>'ชื่อ-คะแนน'!D46</f>
        <v/>
      </c>
      <c r="F48" s="1166">
        <f>'ชื่อ-คะแนน'!X46</f>
        <v>0</v>
      </c>
      <c r="G48" s="1167" t="e">
        <f>'ชื่อ-คะแนน'!AR46</f>
        <v>#VALUE!</v>
      </c>
      <c r="H48" s="1167" t="str">
        <f>'ชื่อ-คะแนน'!AT46</f>
        <v/>
      </c>
      <c r="I48" s="1140" t="str">
        <f>IF('ชื่อ-คะแนน'!D46="","",IF('ชื่อ-คะแนน'!D46="ออก","-",IF('ชื่อ-คะแนน'!D46="ย้าย","-",IF('ชื่อ-คะแนน'!D46="พัก","-",ROUND(IF('ชื่อ-คะแนน'!AS46/2&gt;50,"เกิน",'ชื่อ-คะแนน'!AS46/2),0)))))</f>
        <v/>
      </c>
      <c r="J48" s="1141" t="str">
        <f>'ชื่อ-คะแนน'!BB46</f>
        <v/>
      </c>
      <c r="K48" s="1141" t="str">
        <f>'ชื่อ-คะแนน'!BC46</f>
        <v/>
      </c>
      <c r="L48" s="1141" t="str">
        <f>'ชื่อ-คะแนน'!BD46</f>
        <v/>
      </c>
      <c r="M48" s="1141" t="str">
        <f>'ชื่อ-คะแนน'!BE46</f>
        <v/>
      </c>
      <c r="N48" s="1141" t="str">
        <f>'ชื่อ-คะแนน'!BF46</f>
        <v/>
      </c>
      <c r="O48" s="1189" t="str">
        <f>'ชื่อ-คะแนน'!BG46</f>
        <v/>
      </c>
      <c r="P48" s="1142" t="str">
        <f>'ชื่อ-คะแนน'!BH46</f>
        <v/>
      </c>
      <c r="Q48" s="1142" t="str">
        <f>'ชื่อ-คะแนน'!BI46</f>
        <v/>
      </c>
      <c r="R48" s="1142" t="str">
        <f>'ชื่อ-คะแนน'!BJ46</f>
        <v/>
      </c>
      <c r="S48" s="1142" t="str">
        <f>'ชื่อ-คะแนน'!BK46</f>
        <v/>
      </c>
      <c r="T48" s="1142" t="str">
        <f>'ชื่อ-คะแนน'!BL46</f>
        <v/>
      </c>
      <c r="U48" s="1142" t="str">
        <f>'ชื่อ-คะแนน'!BM46</f>
        <v/>
      </c>
      <c r="V48" s="1142" t="str">
        <f>'ชื่อ-คะแนน'!BN46</f>
        <v/>
      </c>
      <c r="W48" s="1142" t="str">
        <f>'ชื่อ-คะแนน'!BO46</f>
        <v/>
      </c>
      <c r="X48" s="1142" t="str">
        <f>'ชื่อ-คะแนน'!BP46</f>
        <v/>
      </c>
      <c r="Y48" s="1142" t="str">
        <f>'ชื่อ-คะแนน'!BQ46</f>
        <v/>
      </c>
      <c r="Z48" s="1193" t="str">
        <f>'ชื่อ-คะแนน'!BR46</f>
        <v/>
      </c>
      <c r="AA48" s="1143" t="str">
        <f>'ชื่อ-คะแนน'!AW46</f>
        <v/>
      </c>
      <c r="AB48" s="1168" t="str">
        <f>'ชื่อ-คะแนน'!AY46</f>
        <v/>
      </c>
      <c r="AC48" s="1145">
        <f>'ชื่อ-คะแนน'!BS46</f>
        <v>0</v>
      </c>
    </row>
    <row r="49" spans="1:29" s="1146" customFormat="1" ht="17.45" customHeight="1" x14ac:dyDescent="0.5">
      <c r="A49" s="1135"/>
      <c r="B49" s="1147" t="str">
        <f>'ชื่อ-คะแนน'!A47</f>
        <v/>
      </c>
      <c r="C49" s="1186">
        <f>'ชื่อ-คะแนน'!B47</f>
        <v>0</v>
      </c>
      <c r="D49" s="1324">
        <f>'ชื่อ-คะแนน'!C47</f>
        <v>0</v>
      </c>
      <c r="E49" s="1169" t="str">
        <f>'ชื่อ-คะแนน'!D47</f>
        <v/>
      </c>
      <c r="F49" s="1170">
        <f>'ชื่อ-คะแนน'!X47</f>
        <v>0</v>
      </c>
      <c r="G49" s="1171" t="e">
        <f>'ชื่อ-คะแนน'!AR47</f>
        <v>#VALUE!</v>
      </c>
      <c r="H49" s="1171" t="str">
        <f>'ชื่อ-คะแนน'!AT47</f>
        <v/>
      </c>
      <c r="I49" s="1151" t="str">
        <f>IF('ชื่อ-คะแนน'!D47="","",IF('ชื่อ-คะแนน'!D47="ออก","-",IF('ชื่อ-คะแนน'!D47="ย้าย","-",IF('ชื่อ-คะแนน'!D47="พัก","-",ROUND(IF('ชื่อ-คะแนน'!AS47/2&gt;50,"เกิน",'ชื่อ-คะแนน'!AS47/2),0)))))</f>
        <v/>
      </c>
      <c r="J49" s="1152" t="str">
        <f>'ชื่อ-คะแนน'!BB47</f>
        <v/>
      </c>
      <c r="K49" s="1152" t="str">
        <f>'ชื่อ-คะแนน'!BC47</f>
        <v/>
      </c>
      <c r="L49" s="1152" t="str">
        <f>'ชื่อ-คะแนน'!BD47</f>
        <v/>
      </c>
      <c r="M49" s="1152" t="str">
        <f>'ชื่อ-คะแนน'!BE47</f>
        <v/>
      </c>
      <c r="N49" s="1152" t="str">
        <f>'ชื่อ-คะแนน'!BF47</f>
        <v/>
      </c>
      <c r="O49" s="1190" t="str">
        <f>'ชื่อ-คะแนน'!BG47</f>
        <v/>
      </c>
      <c r="P49" s="1153" t="str">
        <f>'ชื่อ-คะแนน'!BH47</f>
        <v/>
      </c>
      <c r="Q49" s="1153" t="str">
        <f>'ชื่อ-คะแนน'!BI47</f>
        <v/>
      </c>
      <c r="R49" s="1153" t="str">
        <f>'ชื่อ-คะแนน'!BJ47</f>
        <v/>
      </c>
      <c r="S49" s="1153" t="str">
        <f>'ชื่อ-คะแนน'!BK47</f>
        <v/>
      </c>
      <c r="T49" s="1153" t="str">
        <f>'ชื่อ-คะแนน'!BL47</f>
        <v/>
      </c>
      <c r="U49" s="1153" t="str">
        <f>'ชื่อ-คะแนน'!BM47</f>
        <v/>
      </c>
      <c r="V49" s="1153" t="str">
        <f>'ชื่อ-คะแนน'!BN47</f>
        <v/>
      </c>
      <c r="W49" s="1153" t="str">
        <f>'ชื่อ-คะแนน'!BO47</f>
        <v/>
      </c>
      <c r="X49" s="1438" t="str">
        <f>'ชื่อ-คะแนน'!BP47</f>
        <v/>
      </c>
      <c r="Y49" s="1438" t="str">
        <f>'ชื่อ-คะแนน'!BQ47</f>
        <v/>
      </c>
      <c r="Z49" s="1194" t="str">
        <f>'ชื่อ-คะแนน'!BR47</f>
        <v/>
      </c>
      <c r="AA49" s="1154" t="str">
        <f>'ชื่อ-คะแนน'!AW47</f>
        <v/>
      </c>
      <c r="AB49" s="1172" t="str">
        <f>'ชื่อ-คะแนน'!AY47</f>
        <v/>
      </c>
      <c r="AC49" s="1156">
        <f>'ชื่อ-คะแนน'!BS47</f>
        <v>0</v>
      </c>
    </row>
    <row r="50" spans="1:29" s="1146" customFormat="1" ht="17.45" customHeight="1" x14ac:dyDescent="0.5">
      <c r="A50" s="1135"/>
      <c r="B50" s="1147" t="str">
        <f>'ชื่อ-คะแนน'!A48</f>
        <v/>
      </c>
      <c r="C50" s="1186">
        <f>'ชื่อ-คะแนน'!B48</f>
        <v>0</v>
      </c>
      <c r="D50" s="1324">
        <f>'ชื่อ-คะแนน'!C48</f>
        <v>0</v>
      </c>
      <c r="E50" s="1169" t="str">
        <f>'ชื่อ-คะแนน'!D48</f>
        <v/>
      </c>
      <c r="F50" s="1170">
        <f>'ชื่อ-คะแนน'!X48</f>
        <v>0</v>
      </c>
      <c r="G50" s="1171" t="e">
        <f>'ชื่อ-คะแนน'!AR48</f>
        <v>#VALUE!</v>
      </c>
      <c r="H50" s="1171" t="str">
        <f>'ชื่อ-คะแนน'!AT48</f>
        <v/>
      </c>
      <c r="I50" s="1151" t="str">
        <f>IF('ชื่อ-คะแนน'!D48="","",IF('ชื่อ-คะแนน'!D48="ออก","-",IF('ชื่อ-คะแนน'!D48="ย้าย","-",IF('ชื่อ-คะแนน'!D48="พัก","-",ROUND(IF('ชื่อ-คะแนน'!AS48/2&gt;50,"เกิน",'ชื่อ-คะแนน'!AS48/2),0)))))</f>
        <v/>
      </c>
      <c r="J50" s="1152" t="str">
        <f>'ชื่อ-คะแนน'!BB48</f>
        <v/>
      </c>
      <c r="K50" s="1152" t="str">
        <f>'ชื่อ-คะแนน'!BC48</f>
        <v/>
      </c>
      <c r="L50" s="1152" t="str">
        <f>'ชื่อ-คะแนน'!BD48</f>
        <v/>
      </c>
      <c r="M50" s="1152" t="str">
        <f>'ชื่อ-คะแนน'!BE48</f>
        <v/>
      </c>
      <c r="N50" s="1152" t="str">
        <f>'ชื่อ-คะแนน'!BF48</f>
        <v/>
      </c>
      <c r="O50" s="1190" t="str">
        <f>'ชื่อ-คะแนน'!BG48</f>
        <v/>
      </c>
      <c r="P50" s="1153" t="str">
        <f>'ชื่อ-คะแนน'!BH48</f>
        <v/>
      </c>
      <c r="Q50" s="1153" t="str">
        <f>'ชื่อ-คะแนน'!BI48</f>
        <v/>
      </c>
      <c r="R50" s="1153" t="str">
        <f>'ชื่อ-คะแนน'!BJ48</f>
        <v/>
      </c>
      <c r="S50" s="1153" t="str">
        <f>'ชื่อ-คะแนน'!BK48</f>
        <v/>
      </c>
      <c r="T50" s="1153" t="str">
        <f>'ชื่อ-คะแนน'!BL48</f>
        <v/>
      </c>
      <c r="U50" s="1153" t="str">
        <f>'ชื่อ-คะแนน'!BM48</f>
        <v/>
      </c>
      <c r="V50" s="1153" t="str">
        <f>'ชื่อ-คะแนน'!BN48</f>
        <v/>
      </c>
      <c r="W50" s="1153" t="str">
        <f>'ชื่อ-คะแนน'!BO48</f>
        <v/>
      </c>
      <c r="X50" s="1438" t="str">
        <f>'ชื่อ-คะแนน'!BP48</f>
        <v/>
      </c>
      <c r="Y50" s="1438" t="str">
        <f>'ชื่อ-คะแนน'!BQ48</f>
        <v/>
      </c>
      <c r="Z50" s="1194" t="str">
        <f>'ชื่อ-คะแนน'!BR48</f>
        <v/>
      </c>
      <c r="AA50" s="1154" t="str">
        <f>'ชื่อ-คะแนน'!AW48</f>
        <v/>
      </c>
      <c r="AB50" s="1172" t="str">
        <f>'ชื่อ-คะแนน'!AY48</f>
        <v/>
      </c>
      <c r="AC50" s="1156">
        <f>'ชื่อ-คะแนน'!BS48</f>
        <v>0</v>
      </c>
    </row>
    <row r="51" spans="1:29" s="1146" customFormat="1" ht="17.45" customHeight="1" x14ac:dyDescent="0.5">
      <c r="A51" s="1135"/>
      <c r="B51" s="1147" t="str">
        <f>'ชื่อ-คะแนน'!A49</f>
        <v/>
      </c>
      <c r="C51" s="1186">
        <f>'ชื่อ-คะแนน'!B49</f>
        <v>0</v>
      </c>
      <c r="D51" s="1324">
        <f>'ชื่อ-คะแนน'!C49</f>
        <v>0</v>
      </c>
      <c r="E51" s="1169" t="str">
        <f>'ชื่อ-คะแนน'!D49</f>
        <v/>
      </c>
      <c r="F51" s="1170">
        <f>'ชื่อ-คะแนน'!X49</f>
        <v>0</v>
      </c>
      <c r="G51" s="1171" t="e">
        <f>'ชื่อ-คะแนน'!AR49</f>
        <v>#VALUE!</v>
      </c>
      <c r="H51" s="1171" t="str">
        <f>'ชื่อ-คะแนน'!AT49</f>
        <v/>
      </c>
      <c r="I51" s="1151" t="str">
        <f>IF('ชื่อ-คะแนน'!D49="","",IF('ชื่อ-คะแนน'!D49="ออก","-",IF('ชื่อ-คะแนน'!D49="ย้าย","-",IF('ชื่อ-คะแนน'!D49="พัก","-",ROUND(IF('ชื่อ-คะแนน'!AS49/2&gt;50,"เกิน",'ชื่อ-คะแนน'!AS49/2),0)))))</f>
        <v/>
      </c>
      <c r="J51" s="1152" t="str">
        <f>'ชื่อ-คะแนน'!BB49</f>
        <v/>
      </c>
      <c r="K51" s="1152" t="str">
        <f>'ชื่อ-คะแนน'!BC49</f>
        <v/>
      </c>
      <c r="L51" s="1152" t="str">
        <f>'ชื่อ-คะแนน'!BD49</f>
        <v/>
      </c>
      <c r="M51" s="1152" t="str">
        <f>'ชื่อ-คะแนน'!BE49</f>
        <v/>
      </c>
      <c r="N51" s="1152" t="str">
        <f>'ชื่อ-คะแนน'!BF49</f>
        <v/>
      </c>
      <c r="O51" s="1190" t="str">
        <f>'ชื่อ-คะแนน'!BG49</f>
        <v/>
      </c>
      <c r="P51" s="1153" t="str">
        <f>'ชื่อ-คะแนน'!BH49</f>
        <v/>
      </c>
      <c r="Q51" s="1153" t="str">
        <f>'ชื่อ-คะแนน'!BI49</f>
        <v/>
      </c>
      <c r="R51" s="1153" t="str">
        <f>'ชื่อ-คะแนน'!BJ49</f>
        <v/>
      </c>
      <c r="S51" s="1153" t="str">
        <f>'ชื่อ-คะแนน'!BK49</f>
        <v/>
      </c>
      <c r="T51" s="1153" t="str">
        <f>'ชื่อ-คะแนน'!BL49</f>
        <v/>
      </c>
      <c r="U51" s="1153" t="str">
        <f>'ชื่อ-คะแนน'!BM49</f>
        <v/>
      </c>
      <c r="V51" s="1153" t="str">
        <f>'ชื่อ-คะแนน'!BN49</f>
        <v/>
      </c>
      <c r="W51" s="1153" t="str">
        <f>'ชื่อ-คะแนน'!BO49</f>
        <v/>
      </c>
      <c r="X51" s="1438" t="str">
        <f>'ชื่อ-คะแนน'!BP49</f>
        <v/>
      </c>
      <c r="Y51" s="1438" t="str">
        <f>'ชื่อ-คะแนน'!BQ49</f>
        <v/>
      </c>
      <c r="Z51" s="1194" t="str">
        <f>'ชื่อ-คะแนน'!BR49</f>
        <v/>
      </c>
      <c r="AA51" s="1154" t="str">
        <f>'ชื่อ-คะแนน'!AW49</f>
        <v/>
      </c>
      <c r="AB51" s="1172" t="str">
        <f>'ชื่อ-คะแนน'!AY49</f>
        <v/>
      </c>
      <c r="AC51" s="1156">
        <f>'ชื่อ-คะแนน'!BS49</f>
        <v>0</v>
      </c>
    </row>
    <row r="52" spans="1:29" s="1146" customFormat="1" ht="17.45" customHeight="1" thickBot="1" x14ac:dyDescent="0.55000000000000004">
      <c r="A52" s="1135"/>
      <c r="B52" s="1147" t="str">
        <f>'ชื่อ-คะแนน'!A50</f>
        <v/>
      </c>
      <c r="C52" s="1186">
        <f>'ชื่อ-คะแนน'!B50</f>
        <v>0</v>
      </c>
      <c r="D52" s="1324">
        <f>'ชื่อ-คะแนน'!C50</f>
        <v>0</v>
      </c>
      <c r="E52" s="1173" t="str">
        <f>'ชื่อ-คะแนน'!D50</f>
        <v/>
      </c>
      <c r="F52" s="1174">
        <f>'ชื่อ-คะแนน'!X50</f>
        <v>0</v>
      </c>
      <c r="G52" s="1175" t="e">
        <f>'ชื่อ-คะแนน'!AR50</f>
        <v>#VALUE!</v>
      </c>
      <c r="H52" s="1175" t="str">
        <f>'ชื่อ-คะแนน'!AT50</f>
        <v/>
      </c>
      <c r="I52" s="1160" t="str">
        <f>IF('ชื่อ-คะแนน'!D50="","",IF('ชื่อ-คะแนน'!D50="ออก","-",IF('ชื่อ-คะแนน'!D50="ย้าย","-",IF('ชื่อ-คะแนน'!D50="พัก","-",ROUND(IF('ชื่อ-คะแนน'!AS50/2&gt;50,"เกิน",'ชื่อ-คะแนน'!AS50/2),0)))))</f>
        <v/>
      </c>
      <c r="J52" s="1161" t="str">
        <f>'ชื่อ-คะแนน'!BB50</f>
        <v/>
      </c>
      <c r="K52" s="1161" t="str">
        <f>'ชื่อ-คะแนน'!BC50</f>
        <v/>
      </c>
      <c r="L52" s="1161" t="str">
        <f>'ชื่อ-คะแนน'!BD50</f>
        <v/>
      </c>
      <c r="M52" s="1161" t="str">
        <f>'ชื่อ-คะแนน'!BE50</f>
        <v/>
      </c>
      <c r="N52" s="1161" t="str">
        <f>'ชื่อ-คะแนน'!BF50</f>
        <v/>
      </c>
      <c r="O52" s="1191" t="str">
        <f>'ชื่อ-คะแนน'!BG50</f>
        <v/>
      </c>
      <c r="P52" s="1162" t="str">
        <f>'ชื่อ-คะแนน'!BH50</f>
        <v/>
      </c>
      <c r="Q52" s="1162" t="str">
        <f>'ชื่อ-คะแนน'!BI50</f>
        <v/>
      </c>
      <c r="R52" s="1162" t="str">
        <f>'ชื่อ-คะแนน'!BJ50</f>
        <v/>
      </c>
      <c r="S52" s="1162" t="str">
        <f>'ชื่อ-คะแนน'!BK50</f>
        <v/>
      </c>
      <c r="T52" s="1162" t="str">
        <f>'ชื่อ-คะแนน'!BL50</f>
        <v/>
      </c>
      <c r="U52" s="1162" t="str">
        <f>'ชื่อ-คะแนน'!BM50</f>
        <v/>
      </c>
      <c r="V52" s="1162" t="str">
        <f>'ชื่อ-คะแนน'!BN50</f>
        <v/>
      </c>
      <c r="W52" s="1162" t="str">
        <f>'ชื่อ-คะแนน'!BO50</f>
        <v/>
      </c>
      <c r="X52" s="1439" t="str">
        <f>'ชื่อ-คะแนน'!BP50</f>
        <v/>
      </c>
      <c r="Y52" s="1439" t="str">
        <f>'ชื่อ-คะแนน'!BQ50</f>
        <v/>
      </c>
      <c r="Z52" s="1195" t="str">
        <f>'ชื่อ-คะแนน'!BR50</f>
        <v/>
      </c>
      <c r="AA52" s="1163" t="str">
        <f>'ชื่อ-คะแนน'!AW50</f>
        <v/>
      </c>
      <c r="AB52" s="1176" t="str">
        <f>'ชื่อ-คะแนน'!AY50</f>
        <v/>
      </c>
      <c r="AC52" s="1156">
        <f>'ชื่อ-คะแนน'!BS50</f>
        <v>0</v>
      </c>
    </row>
    <row r="53" spans="1:29" s="1146" customFormat="1" ht="17.45" customHeight="1" x14ac:dyDescent="0.5">
      <c r="A53" s="1135"/>
      <c r="B53" s="1136" t="str">
        <f>'ชื่อ-คะแนน'!A51</f>
        <v/>
      </c>
      <c r="C53" s="1184">
        <f>'ชื่อ-คะแนน'!B51</f>
        <v>0</v>
      </c>
      <c r="D53" s="1325">
        <f>'ชื่อ-คะแนน'!C51</f>
        <v>0</v>
      </c>
      <c r="E53" s="1165" t="str">
        <f>'ชื่อ-คะแนน'!D51</f>
        <v/>
      </c>
      <c r="F53" s="1166">
        <f>'ชื่อ-คะแนน'!X51</f>
        <v>0</v>
      </c>
      <c r="G53" s="1167" t="e">
        <f>'ชื่อ-คะแนน'!AR51</f>
        <v>#VALUE!</v>
      </c>
      <c r="H53" s="1167" t="str">
        <f>'ชื่อ-คะแนน'!AT51</f>
        <v/>
      </c>
      <c r="I53" s="1140" t="str">
        <f>IF('ชื่อ-คะแนน'!D51="","",IF('ชื่อ-คะแนน'!D51="ออก","-",IF('ชื่อ-คะแนน'!D51="ย้าย","-",IF('ชื่อ-คะแนน'!D51="พัก","-",ROUND(IF('ชื่อ-คะแนน'!AS51/2&gt;50,"เกิน",'ชื่อ-คะแนน'!AS51/2),0)))))</f>
        <v/>
      </c>
      <c r="J53" s="1141" t="str">
        <f>'ชื่อ-คะแนน'!BB51</f>
        <v/>
      </c>
      <c r="K53" s="1141" t="str">
        <f>'ชื่อ-คะแนน'!BC51</f>
        <v/>
      </c>
      <c r="L53" s="1141" t="str">
        <f>'ชื่อ-คะแนน'!BD51</f>
        <v/>
      </c>
      <c r="M53" s="1141" t="str">
        <f>'ชื่อ-คะแนน'!BE51</f>
        <v/>
      </c>
      <c r="N53" s="1141" t="str">
        <f>'ชื่อ-คะแนน'!BF51</f>
        <v/>
      </c>
      <c r="O53" s="1189" t="str">
        <f>'ชื่อ-คะแนน'!BG51</f>
        <v/>
      </c>
      <c r="P53" s="1142" t="str">
        <f>'ชื่อ-คะแนน'!BH51</f>
        <v/>
      </c>
      <c r="Q53" s="1142" t="str">
        <f>'ชื่อ-คะแนน'!BI51</f>
        <v/>
      </c>
      <c r="R53" s="1142" t="str">
        <f>'ชื่อ-คะแนน'!BJ51</f>
        <v/>
      </c>
      <c r="S53" s="1142" t="str">
        <f>'ชื่อ-คะแนน'!BK51</f>
        <v/>
      </c>
      <c r="T53" s="1142" t="str">
        <f>'ชื่อ-คะแนน'!BL51</f>
        <v/>
      </c>
      <c r="U53" s="1142" t="str">
        <f>'ชื่อ-คะแนน'!BM51</f>
        <v/>
      </c>
      <c r="V53" s="1142" t="str">
        <f>'ชื่อ-คะแนน'!BN51</f>
        <v/>
      </c>
      <c r="W53" s="1142" t="str">
        <f>'ชื่อ-คะแนน'!BO51</f>
        <v/>
      </c>
      <c r="X53" s="1142" t="str">
        <f>'ชื่อ-คะแนน'!BP51</f>
        <v/>
      </c>
      <c r="Y53" s="1142" t="str">
        <f>'ชื่อ-คะแนน'!BQ51</f>
        <v/>
      </c>
      <c r="Z53" s="1193" t="str">
        <f>'ชื่อ-คะแนน'!BR51</f>
        <v/>
      </c>
      <c r="AA53" s="1143" t="str">
        <f>'ชื่อ-คะแนน'!AW51</f>
        <v/>
      </c>
      <c r="AB53" s="1168" t="str">
        <f>'ชื่อ-คะแนน'!AY51</f>
        <v/>
      </c>
      <c r="AC53" s="1145">
        <f>'ชื่อ-คะแนน'!BS51</f>
        <v>0</v>
      </c>
    </row>
    <row r="54" spans="1:29" s="1146" customFormat="1" ht="17.45" customHeight="1" x14ac:dyDescent="0.5">
      <c r="A54" s="1135"/>
      <c r="B54" s="1147" t="str">
        <f>'ชื่อ-คะแนน'!A52</f>
        <v/>
      </c>
      <c r="C54" s="1186">
        <f>'ชื่อ-คะแนน'!B52</f>
        <v>0</v>
      </c>
      <c r="D54" s="1324">
        <f>'ชื่อ-คะแนน'!C52</f>
        <v>0</v>
      </c>
      <c r="E54" s="1169" t="str">
        <f>'ชื่อ-คะแนน'!D52</f>
        <v/>
      </c>
      <c r="F54" s="1170">
        <f>'ชื่อ-คะแนน'!X52</f>
        <v>0</v>
      </c>
      <c r="G54" s="1171" t="e">
        <f>'ชื่อ-คะแนน'!AR52</f>
        <v>#VALUE!</v>
      </c>
      <c r="H54" s="1171" t="str">
        <f>'ชื่อ-คะแนน'!AT52</f>
        <v/>
      </c>
      <c r="I54" s="1151" t="str">
        <f>IF('ชื่อ-คะแนน'!D52="","",IF('ชื่อ-คะแนน'!D52="ออก","-",IF('ชื่อ-คะแนน'!D52="ย้าย","-",IF('ชื่อ-คะแนน'!D52="พัก","-",ROUND(IF('ชื่อ-คะแนน'!AS52/2&gt;50,"เกิน",'ชื่อ-คะแนน'!AS52/2),0)))))</f>
        <v/>
      </c>
      <c r="J54" s="1152" t="str">
        <f>'ชื่อ-คะแนน'!BB52</f>
        <v/>
      </c>
      <c r="K54" s="1152" t="str">
        <f>'ชื่อ-คะแนน'!BC52</f>
        <v/>
      </c>
      <c r="L54" s="1152" t="str">
        <f>'ชื่อ-คะแนน'!BD52</f>
        <v/>
      </c>
      <c r="M54" s="1152" t="str">
        <f>'ชื่อ-คะแนน'!BE52</f>
        <v/>
      </c>
      <c r="N54" s="1152" t="str">
        <f>'ชื่อ-คะแนน'!BF52</f>
        <v/>
      </c>
      <c r="O54" s="1190" t="str">
        <f>'ชื่อ-คะแนน'!BG52</f>
        <v/>
      </c>
      <c r="P54" s="1153" t="str">
        <f>'ชื่อ-คะแนน'!BH52</f>
        <v/>
      </c>
      <c r="Q54" s="1153" t="str">
        <f>'ชื่อ-คะแนน'!BI52</f>
        <v/>
      </c>
      <c r="R54" s="1153" t="str">
        <f>'ชื่อ-คะแนน'!BJ52</f>
        <v/>
      </c>
      <c r="S54" s="1153" t="str">
        <f>'ชื่อ-คะแนน'!BK52</f>
        <v/>
      </c>
      <c r="T54" s="1153" t="str">
        <f>'ชื่อ-คะแนน'!BL52</f>
        <v/>
      </c>
      <c r="U54" s="1153" t="str">
        <f>'ชื่อ-คะแนน'!BM52</f>
        <v/>
      </c>
      <c r="V54" s="1153" t="str">
        <f>'ชื่อ-คะแนน'!BN52</f>
        <v/>
      </c>
      <c r="W54" s="1153" t="str">
        <f>'ชื่อ-คะแนน'!BO52</f>
        <v/>
      </c>
      <c r="X54" s="1438" t="str">
        <f>'ชื่อ-คะแนน'!BP52</f>
        <v/>
      </c>
      <c r="Y54" s="1438" t="str">
        <f>'ชื่อ-คะแนน'!BQ52</f>
        <v/>
      </c>
      <c r="Z54" s="1194" t="str">
        <f>'ชื่อ-คะแนน'!BR52</f>
        <v/>
      </c>
      <c r="AA54" s="1154" t="str">
        <f>'ชื่อ-คะแนน'!AW52</f>
        <v/>
      </c>
      <c r="AB54" s="1172" t="str">
        <f>'ชื่อ-คะแนน'!AY52</f>
        <v/>
      </c>
      <c r="AC54" s="1156">
        <f>'ชื่อ-คะแนน'!BS52</f>
        <v>0</v>
      </c>
    </row>
    <row r="55" spans="1:29" s="1146" customFormat="1" ht="17.45" customHeight="1" x14ac:dyDescent="0.5">
      <c r="A55" s="1135"/>
      <c r="B55" s="1147" t="str">
        <f>'ชื่อ-คะแนน'!A53</f>
        <v/>
      </c>
      <c r="C55" s="1186">
        <f>'ชื่อ-คะแนน'!B53</f>
        <v>0</v>
      </c>
      <c r="D55" s="1324">
        <f>'ชื่อ-คะแนน'!C53</f>
        <v>0</v>
      </c>
      <c r="E55" s="1169" t="str">
        <f>'ชื่อ-คะแนน'!D53</f>
        <v/>
      </c>
      <c r="F55" s="1170">
        <f>'ชื่อ-คะแนน'!X53</f>
        <v>0</v>
      </c>
      <c r="G55" s="1171" t="e">
        <f>'ชื่อ-คะแนน'!AR53</f>
        <v>#VALUE!</v>
      </c>
      <c r="H55" s="1171" t="str">
        <f>'ชื่อ-คะแนน'!AT53</f>
        <v/>
      </c>
      <c r="I55" s="1151" t="str">
        <f>IF('ชื่อ-คะแนน'!D53="","",IF('ชื่อ-คะแนน'!D53="ออก","-",IF('ชื่อ-คะแนน'!D53="ย้าย","-",IF('ชื่อ-คะแนน'!D53="พัก","-",ROUND(IF('ชื่อ-คะแนน'!AS53/2&gt;50,"เกิน",'ชื่อ-คะแนน'!AS53/2),0)))))</f>
        <v/>
      </c>
      <c r="J55" s="1152" t="str">
        <f>'ชื่อ-คะแนน'!BB53</f>
        <v/>
      </c>
      <c r="K55" s="1152" t="str">
        <f>'ชื่อ-คะแนน'!BC53</f>
        <v/>
      </c>
      <c r="L55" s="1152" t="str">
        <f>'ชื่อ-คะแนน'!BD53</f>
        <v/>
      </c>
      <c r="M55" s="1152" t="str">
        <f>'ชื่อ-คะแนน'!BE53</f>
        <v/>
      </c>
      <c r="N55" s="1152" t="str">
        <f>'ชื่อ-คะแนน'!BF53</f>
        <v/>
      </c>
      <c r="O55" s="1190" t="str">
        <f>'ชื่อ-คะแนน'!BG53</f>
        <v/>
      </c>
      <c r="P55" s="1153" t="str">
        <f>'ชื่อ-คะแนน'!BH53</f>
        <v/>
      </c>
      <c r="Q55" s="1153" t="str">
        <f>'ชื่อ-คะแนน'!BI53</f>
        <v/>
      </c>
      <c r="R55" s="1153" t="str">
        <f>'ชื่อ-คะแนน'!BJ53</f>
        <v/>
      </c>
      <c r="S55" s="1153" t="str">
        <f>'ชื่อ-คะแนน'!BK53</f>
        <v/>
      </c>
      <c r="T55" s="1153" t="str">
        <f>'ชื่อ-คะแนน'!BL53</f>
        <v/>
      </c>
      <c r="U55" s="1153" t="str">
        <f>'ชื่อ-คะแนน'!BM53</f>
        <v/>
      </c>
      <c r="V55" s="1153" t="str">
        <f>'ชื่อ-คะแนน'!BN53</f>
        <v/>
      </c>
      <c r="W55" s="1153" t="str">
        <f>'ชื่อ-คะแนน'!BO53</f>
        <v/>
      </c>
      <c r="X55" s="1438" t="str">
        <f>'ชื่อ-คะแนน'!BP53</f>
        <v/>
      </c>
      <c r="Y55" s="1438" t="str">
        <f>'ชื่อ-คะแนน'!BQ53</f>
        <v/>
      </c>
      <c r="Z55" s="1194" t="str">
        <f>'ชื่อ-คะแนน'!BR53</f>
        <v/>
      </c>
      <c r="AA55" s="1154" t="str">
        <f>'ชื่อ-คะแนน'!AW53</f>
        <v/>
      </c>
      <c r="AB55" s="1172" t="str">
        <f>'ชื่อ-คะแนน'!AY53</f>
        <v/>
      </c>
      <c r="AC55" s="1156">
        <f>'ชื่อ-คะแนน'!BS53</f>
        <v>0</v>
      </c>
    </row>
    <row r="56" spans="1:29" s="1146" customFormat="1" ht="17.45" customHeight="1" x14ac:dyDescent="0.5">
      <c r="A56" s="1135"/>
      <c r="B56" s="1147" t="str">
        <f>'ชื่อ-คะแนน'!A54</f>
        <v/>
      </c>
      <c r="C56" s="1186">
        <f>'ชื่อ-คะแนน'!B54</f>
        <v>0</v>
      </c>
      <c r="D56" s="1324">
        <f>'ชื่อ-คะแนน'!C54</f>
        <v>0</v>
      </c>
      <c r="E56" s="1169" t="str">
        <f>'ชื่อ-คะแนน'!D54</f>
        <v/>
      </c>
      <c r="F56" s="1170">
        <f>'ชื่อ-คะแนน'!X54</f>
        <v>0</v>
      </c>
      <c r="G56" s="1171" t="e">
        <f>'ชื่อ-คะแนน'!AR54</f>
        <v>#VALUE!</v>
      </c>
      <c r="H56" s="1171" t="str">
        <f>'ชื่อ-คะแนน'!AT54</f>
        <v/>
      </c>
      <c r="I56" s="1151" t="str">
        <f>IF('ชื่อ-คะแนน'!D54="","",IF('ชื่อ-คะแนน'!D54="ออก","-",IF('ชื่อ-คะแนน'!D54="ย้าย","-",IF('ชื่อ-คะแนน'!D54="พัก","-",ROUND(IF('ชื่อ-คะแนน'!AS54/2&gt;50,"เกิน",'ชื่อ-คะแนน'!AS54/2),0)))))</f>
        <v/>
      </c>
      <c r="J56" s="1152" t="str">
        <f>'ชื่อ-คะแนน'!BB54</f>
        <v/>
      </c>
      <c r="K56" s="1152" t="str">
        <f>'ชื่อ-คะแนน'!BC54</f>
        <v/>
      </c>
      <c r="L56" s="1152" t="str">
        <f>'ชื่อ-คะแนน'!BD54</f>
        <v/>
      </c>
      <c r="M56" s="1152" t="str">
        <f>'ชื่อ-คะแนน'!BE54</f>
        <v/>
      </c>
      <c r="N56" s="1152" t="str">
        <f>'ชื่อ-คะแนน'!BF54</f>
        <v/>
      </c>
      <c r="O56" s="1190" t="str">
        <f>'ชื่อ-คะแนน'!BG54</f>
        <v/>
      </c>
      <c r="P56" s="1153" t="str">
        <f>'ชื่อ-คะแนน'!BH54</f>
        <v/>
      </c>
      <c r="Q56" s="1153" t="str">
        <f>'ชื่อ-คะแนน'!BI54</f>
        <v/>
      </c>
      <c r="R56" s="1153" t="str">
        <f>'ชื่อ-คะแนน'!BJ54</f>
        <v/>
      </c>
      <c r="S56" s="1153" t="str">
        <f>'ชื่อ-คะแนน'!BK54</f>
        <v/>
      </c>
      <c r="T56" s="1153" t="str">
        <f>'ชื่อ-คะแนน'!BL54</f>
        <v/>
      </c>
      <c r="U56" s="1153" t="str">
        <f>'ชื่อ-คะแนน'!BM54</f>
        <v/>
      </c>
      <c r="V56" s="1153" t="str">
        <f>'ชื่อ-คะแนน'!BN54</f>
        <v/>
      </c>
      <c r="W56" s="1153" t="str">
        <f>'ชื่อ-คะแนน'!BO54</f>
        <v/>
      </c>
      <c r="X56" s="1438" t="str">
        <f>'ชื่อ-คะแนน'!BP54</f>
        <v/>
      </c>
      <c r="Y56" s="1438" t="str">
        <f>'ชื่อ-คะแนน'!BQ54</f>
        <v/>
      </c>
      <c r="Z56" s="1194" t="str">
        <f>'ชื่อ-คะแนน'!BR54</f>
        <v/>
      </c>
      <c r="AA56" s="1154" t="str">
        <f>'ชื่อ-คะแนน'!AW54</f>
        <v/>
      </c>
      <c r="AB56" s="1172" t="str">
        <f>'ชื่อ-คะแนน'!AY54</f>
        <v/>
      </c>
      <c r="AC56" s="1156">
        <f>'ชื่อ-คะแนน'!BS54</f>
        <v>0</v>
      </c>
    </row>
    <row r="57" spans="1:29" s="1146" customFormat="1" ht="17.45" customHeight="1" thickBot="1" x14ac:dyDescent="0.55000000000000004">
      <c r="A57" s="1135"/>
      <c r="B57" s="1177" t="str">
        <f>'ชื่อ-คะแนน'!A55</f>
        <v/>
      </c>
      <c r="C57" s="1192">
        <f>'ชื่อ-คะแนน'!B55</f>
        <v>0</v>
      </c>
      <c r="D57" s="1326">
        <f>'ชื่อ-คะแนน'!C55</f>
        <v>0</v>
      </c>
      <c r="E57" s="1173" t="str">
        <f>'ชื่อ-คะแนน'!D55</f>
        <v/>
      </c>
      <c r="F57" s="1174">
        <f>'ชื่อ-คะแนน'!X55</f>
        <v>0</v>
      </c>
      <c r="G57" s="1175" t="e">
        <f>'ชื่อ-คะแนน'!AR55</f>
        <v>#VALUE!</v>
      </c>
      <c r="H57" s="1175" t="str">
        <f>'ชื่อ-คะแนน'!AT55</f>
        <v/>
      </c>
      <c r="I57" s="1160" t="str">
        <f>IF('ชื่อ-คะแนน'!D55="","",IF('ชื่อ-คะแนน'!D55="ออก","-",IF('ชื่อ-คะแนน'!D55="ย้าย","-",IF('ชื่อ-คะแนน'!D55="พัก","-",ROUND(IF('ชื่อ-คะแนน'!AS55/2&gt;50,"เกิน",'ชื่อ-คะแนน'!AS55/2),0)))))</f>
        <v/>
      </c>
      <c r="J57" s="1161" t="str">
        <f>'ชื่อ-คะแนน'!BB55</f>
        <v/>
      </c>
      <c r="K57" s="1161" t="str">
        <f>'ชื่อ-คะแนน'!BC55</f>
        <v/>
      </c>
      <c r="L57" s="1161" t="str">
        <f>'ชื่อ-คะแนน'!BD55</f>
        <v/>
      </c>
      <c r="M57" s="1161" t="str">
        <f>'ชื่อ-คะแนน'!BE55</f>
        <v/>
      </c>
      <c r="N57" s="1161" t="str">
        <f>'ชื่อ-คะแนน'!BF55</f>
        <v/>
      </c>
      <c r="O57" s="1191" t="str">
        <f>'ชื่อ-คะแนน'!BG55</f>
        <v/>
      </c>
      <c r="P57" s="1162" t="str">
        <f>'ชื่อ-คะแนน'!BH55</f>
        <v/>
      </c>
      <c r="Q57" s="1162" t="str">
        <f>'ชื่อ-คะแนน'!BI55</f>
        <v/>
      </c>
      <c r="R57" s="1162" t="str">
        <f>'ชื่อ-คะแนน'!BJ55</f>
        <v/>
      </c>
      <c r="S57" s="1162" t="str">
        <f>'ชื่อ-คะแนน'!BK55</f>
        <v/>
      </c>
      <c r="T57" s="1162" t="str">
        <f>'ชื่อ-คะแนน'!BL55</f>
        <v/>
      </c>
      <c r="U57" s="1162" t="str">
        <f>'ชื่อ-คะแนน'!BM55</f>
        <v/>
      </c>
      <c r="V57" s="1162" t="str">
        <f>'ชื่อ-คะแนน'!BN55</f>
        <v/>
      </c>
      <c r="W57" s="1162" t="str">
        <f>'ชื่อ-คะแนน'!BO55</f>
        <v/>
      </c>
      <c r="X57" s="1439" t="str">
        <f>'ชื่อ-คะแนน'!BP55</f>
        <v/>
      </c>
      <c r="Y57" s="1439" t="str">
        <f>'ชื่อ-คะแนน'!BQ55</f>
        <v/>
      </c>
      <c r="Z57" s="1195" t="str">
        <f>'ชื่อ-คะแนน'!BR55</f>
        <v/>
      </c>
      <c r="AA57" s="1163" t="str">
        <f>'ชื่อ-คะแนน'!AW55</f>
        <v/>
      </c>
      <c r="AB57" s="1176" t="str">
        <f>'ชื่อ-คะแนน'!AY55</f>
        <v/>
      </c>
      <c r="AC57" s="1197">
        <f>'ชื่อ-คะแนน'!BS55</f>
        <v>0</v>
      </c>
    </row>
  </sheetData>
  <sheetProtection algorithmName="SHA-512" hashValue="uKPShAsrwuF4tySSQ55RJrqVmXicrGOEE112m3W4JAMpOvEykGEhRHgZvvKN+hoeuxInA9ytvRjhy1h5WPp2wQ==" saltValue="0U76I0ObpuP5wHKp36wIKw==" spinCount="100000" sheet="1" objects="1" scenarios="1" formatCells="0"/>
  <mergeCells count="37">
    <mergeCell ref="P4:Z4"/>
    <mergeCell ref="AA4:AA7"/>
    <mergeCell ref="AB4:AB7"/>
    <mergeCell ref="AC4:AC7"/>
    <mergeCell ref="O6:O7"/>
    <mergeCell ref="Z6:Z7"/>
    <mergeCell ref="R5:R7"/>
    <mergeCell ref="S5:S7"/>
    <mergeCell ref="T5:T7"/>
    <mergeCell ref="U5:U7"/>
    <mergeCell ref="V5:V7"/>
    <mergeCell ref="W5:W7"/>
    <mergeCell ref="P5:P7"/>
    <mergeCell ref="Q5:Q7"/>
    <mergeCell ref="X5:X7"/>
    <mergeCell ref="Y5:Y7"/>
    <mergeCell ref="B4:B7"/>
    <mergeCell ref="C4:C7"/>
    <mergeCell ref="D4:D7"/>
    <mergeCell ref="E4:E7"/>
    <mergeCell ref="J4:O4"/>
    <mergeCell ref="I5:I6"/>
    <mergeCell ref="J5:J7"/>
    <mergeCell ref="K5:K7"/>
    <mergeCell ref="L5:L7"/>
    <mergeCell ref="F5:F6"/>
    <mergeCell ref="G5:G6"/>
    <mergeCell ref="H5:H6"/>
    <mergeCell ref="M5:M7"/>
    <mergeCell ref="N5:N7"/>
    <mergeCell ref="A1:P1"/>
    <mergeCell ref="Q1:AC1"/>
    <mergeCell ref="A3:S3"/>
    <mergeCell ref="V3:AC3"/>
    <mergeCell ref="A2:J2"/>
    <mergeCell ref="U2:W2"/>
    <mergeCell ref="AA2:AC2"/>
  </mergeCells>
  <conditionalFormatting sqref="Z8:AB57 O8:O57">
    <cfRule type="cellIs" dxfId="48" priority="4" stopIfTrue="1" operator="equal">
      <formula>"0"</formula>
    </cfRule>
    <cfRule type="cellIs" dxfId="47" priority="5" stopIfTrue="1" operator="equal">
      <formula>"ร"</formula>
    </cfRule>
    <cfRule type="cellIs" dxfId="46" priority="6" stopIfTrue="1" operator="equal">
      <formula>"มส"</formula>
    </cfRule>
  </conditionalFormatting>
  <conditionalFormatting sqref="E8:H57">
    <cfRule type="cellIs" dxfId="45" priority="7" stopIfTrue="1" operator="equal">
      <formula>"ออก"</formula>
    </cfRule>
    <cfRule type="cellIs" dxfId="44" priority="8" stopIfTrue="1" operator="equal">
      <formula>"ย้าย"</formula>
    </cfRule>
    <cfRule type="cellIs" dxfId="43" priority="9" stopIfTrue="1" operator="equal">
      <formula>"ร"</formula>
    </cfRule>
  </conditionalFormatting>
  <conditionalFormatting sqref="K8:K57 P8:Y57">
    <cfRule type="cellIs" dxfId="42" priority="1" stopIfTrue="1" operator="equal">
      <formula>"ออก"</formula>
    </cfRule>
    <cfRule type="cellIs" dxfId="41" priority="2" stopIfTrue="1" operator="equal">
      <formula>"ย้าย"</formula>
    </cfRule>
    <cfRule type="cellIs" dxfId="40" priority="3" stopIfTrue="1" operator="equal">
      <formula>"ร"</formula>
    </cfRule>
  </conditionalFormatting>
  <printOptions horizontalCentered="1"/>
  <pageMargins left="0.35433070866141736" right="0.35433070866141736" top="0.19685039370078741" bottom="0" header="0.51181102362204722" footer="0.51181102362204722"/>
  <pageSetup paperSize="9" scale="85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24"/>
  </sheetPr>
  <dimension ref="A1:AQ50"/>
  <sheetViews>
    <sheetView zoomScale="85" zoomScaleNormal="85" zoomScaleSheetLayoutView="85" workbookViewId="0">
      <pane ySplit="3" topLeftCell="A13" activePane="bottomLeft" state="frozen"/>
      <selection pane="bottomLeft" activeCell="U25" sqref="U25"/>
    </sheetView>
  </sheetViews>
  <sheetFormatPr defaultRowHeight="21.75" x14ac:dyDescent="0.5"/>
  <cols>
    <col min="1" max="1" width="6" style="69" customWidth="1"/>
    <col min="2" max="5" width="5.7109375" style="69" customWidth="1"/>
    <col min="6" max="15" width="4.7109375" style="69" customWidth="1"/>
    <col min="16" max="18" width="5.5703125" style="69" customWidth="1"/>
    <col min="19" max="20" width="7.85546875" style="69" customWidth="1"/>
    <col min="21" max="21" width="8.42578125" style="69" customWidth="1"/>
    <col min="22" max="22" width="2" style="369" customWidth="1"/>
    <col min="23" max="23" width="3.28515625" style="369" customWidth="1"/>
    <col min="24" max="35" width="3.28515625" style="580" customWidth="1"/>
    <col min="36" max="38" width="3.28515625" style="369" customWidth="1"/>
    <col min="39" max="40" width="9.140625" style="369"/>
    <col min="41" max="43" width="9.140625" style="8"/>
  </cols>
  <sheetData>
    <row r="1" spans="1:43" ht="25.5" customHeight="1" x14ac:dyDescent="0.5">
      <c r="A1" s="1788" t="s">
        <v>52</v>
      </c>
      <c r="B1" s="1788"/>
      <c r="C1" s="1788"/>
      <c r="D1" s="1788"/>
      <c r="E1" s="1788"/>
      <c r="F1" s="1788"/>
      <c r="G1" s="1788"/>
      <c r="H1" s="1788"/>
      <c r="I1" s="1788"/>
      <c r="J1" s="1788"/>
      <c r="K1" s="1788"/>
      <c r="L1" s="1788"/>
      <c r="M1" s="1788"/>
      <c r="N1" s="1788"/>
      <c r="O1" s="1788"/>
      <c r="P1" s="1788"/>
      <c r="Q1" s="1788"/>
      <c r="R1" s="1788"/>
      <c r="S1" s="1788"/>
      <c r="T1" s="1788"/>
      <c r="U1" s="1788"/>
    </row>
    <row r="2" spans="1:43" ht="25.5" customHeight="1" x14ac:dyDescent="0.5">
      <c r="A2" s="1802" t="str">
        <f>IF('ชื่อ-คะแนน'!C6="","",ปก!C7&amp;"   "&amp;ปก!A6)</f>
        <v>ภาคเรียนที่ 1  ปีการศึกษา 2566   โรงเรียนศักดิ์สุนันท์วิทยา ตำบลแม่พริก อำเภอแม่พริก จังหวัดลำปาง</v>
      </c>
      <c r="B2" s="1802"/>
      <c r="C2" s="1802"/>
      <c r="D2" s="1802"/>
      <c r="E2" s="1802"/>
      <c r="F2" s="1802"/>
      <c r="G2" s="1802"/>
      <c r="H2" s="1802"/>
      <c r="I2" s="1802"/>
      <c r="J2" s="1802"/>
      <c r="K2" s="1802"/>
      <c r="L2" s="1802"/>
      <c r="M2" s="1802"/>
      <c r="N2" s="1802"/>
      <c r="O2" s="1802"/>
      <c r="P2" s="1802"/>
      <c r="Q2" s="1802"/>
      <c r="R2" s="1802"/>
      <c r="S2" s="1802"/>
      <c r="T2" s="1802"/>
      <c r="U2" s="1802"/>
      <c r="V2" s="579" t="s">
        <v>132</v>
      </c>
    </row>
    <row r="3" spans="1:43" ht="25.5" customHeight="1" thickBot="1" x14ac:dyDescent="0.55000000000000004">
      <c r="A3" s="1803" t="str">
        <f>IF('ชื่อ-คะแนน'!C6="","",ปก!B10&amp;" "&amp;ปก!C10&amp;"       รหัส/รายวิชา"&amp;" "&amp;ปก!H10)</f>
        <v>กลุ่มสาระ เลือกจากรายการ       รหัส/รายวิชา x21242 xxxxxxxxxxxxx</v>
      </c>
      <c r="B3" s="1803"/>
      <c r="C3" s="1803"/>
      <c r="D3" s="1803"/>
      <c r="E3" s="1803"/>
      <c r="F3" s="1803"/>
      <c r="G3" s="1803"/>
      <c r="H3" s="1803"/>
      <c r="I3" s="1803"/>
      <c r="J3" s="1803"/>
      <c r="K3" s="1803"/>
      <c r="L3" s="1803"/>
      <c r="M3" s="1803"/>
      <c r="N3" s="1803"/>
      <c r="O3" s="1803"/>
      <c r="P3" s="1803"/>
      <c r="Q3" s="1803"/>
      <c r="R3" s="582"/>
      <c r="S3" s="1804" t="str">
        <f>IF('ชื่อ-คะแนน'!C6="","",ปก!B11&amp;ปก!C9&amp;ปก!C11&amp;ปก!C9&amp;ปก!D11)</f>
        <v>หน่วยการเรียน  1.5  หน่วยกิต</v>
      </c>
      <c r="T3" s="1804"/>
      <c r="U3" s="1804"/>
      <c r="V3" s="581" t="s">
        <v>133</v>
      </c>
    </row>
    <row r="4" spans="1:43" ht="23.25" customHeight="1" thickTop="1" thickBot="1" x14ac:dyDescent="0.55000000000000004">
      <c r="A4" s="585" t="s">
        <v>53</v>
      </c>
      <c r="B4" s="1789" t="s">
        <v>54</v>
      </c>
      <c r="C4" s="1790"/>
      <c r="D4" s="1790"/>
      <c r="E4" s="1791"/>
      <c r="F4" s="1792" t="s">
        <v>55</v>
      </c>
      <c r="G4" s="1793"/>
      <c r="H4" s="1794"/>
      <c r="I4" s="1794"/>
      <c r="J4" s="1794"/>
      <c r="K4" s="1794"/>
      <c r="L4" s="1794"/>
      <c r="M4" s="1794"/>
      <c r="N4" s="1794"/>
      <c r="O4" s="1795"/>
      <c r="P4" s="1805" t="str">
        <f>IF(ปก!C10="กิจกรรมพัฒนาผู้เรียน","","ค่าเฉลี่ย")</f>
        <v>ค่าเฉลี่ย</v>
      </c>
      <c r="Q4" s="1807" t="str">
        <f>IF(ปก!C10="กิจกรรมพัฒนาผู้เรียน","","S.D.")</f>
        <v>S.D.</v>
      </c>
      <c r="R4" s="1805" t="str">
        <f>IF(ปก!C10="กิจกรรมพัฒนาผู้เรียน","","ร้อยละเกรดดี")</f>
        <v>ร้อยละเกรดดี</v>
      </c>
      <c r="S4" s="1798" t="s">
        <v>77</v>
      </c>
      <c r="T4" s="1799"/>
      <c r="U4" s="586" t="s">
        <v>56</v>
      </c>
      <c r="V4" s="583"/>
      <c r="W4" s="584" t="s">
        <v>134</v>
      </c>
    </row>
    <row r="5" spans="1:43" ht="24" customHeight="1" thickTop="1" thickBot="1" x14ac:dyDescent="0.6">
      <c r="A5" s="588" t="s">
        <v>57</v>
      </c>
      <c r="B5" s="589" t="s">
        <v>58</v>
      </c>
      <c r="C5" s="590" t="str">
        <f>IF(ปก!C10="กิจกรรมพัฒนาผู้เรียน","","มส")</f>
        <v>มส</v>
      </c>
      <c r="D5" s="590" t="str">
        <f>IF(ปก!C10="กิจกรรมพัฒนาผู้เรียน","","ขาดสอบ")</f>
        <v>ขาดสอบ</v>
      </c>
      <c r="E5" s="591" t="str">
        <f>IF(ปก!C10="กิจกรรมพัฒนาผู้เรียน","","เข้าสอบ")</f>
        <v>เข้าสอบ</v>
      </c>
      <c r="F5" s="592" t="str">
        <f>IF(ปก!$C$10="กิจกรรมพัฒนาผู้เรียน","ผ","4")</f>
        <v>4</v>
      </c>
      <c r="G5" s="593" t="str">
        <f>IF(ปก!$C$10="กิจกรรมพัฒนาผู้เรียน","มผ","3.5")</f>
        <v>3.5</v>
      </c>
      <c r="H5" s="594" t="str">
        <f>IF(ปก!$C$10="กิจกรรมพัฒนาผู้เรียน","","3")</f>
        <v>3</v>
      </c>
      <c r="I5" s="594" t="str">
        <f>IF(ปก!$C$10="กิจกรรมพัฒนาผู้เรียน","","2.5")</f>
        <v>2.5</v>
      </c>
      <c r="J5" s="594" t="str">
        <f>IF(ปก!$C$10="กิจกรรมพัฒนาผู้เรียน","","2")</f>
        <v>2</v>
      </c>
      <c r="K5" s="594" t="str">
        <f>IF(ปก!$C$10="กิจกรรมพัฒนาผู้เรียน","","1.5")</f>
        <v>1.5</v>
      </c>
      <c r="L5" s="594" t="str">
        <f>IF(ปก!$C$10="กิจกรรมพัฒนาผู้เรียน","","1")</f>
        <v>1</v>
      </c>
      <c r="M5" s="595" t="str">
        <f>IF(ปก!$C$10="กิจกรรมพัฒนาผู้เรียน","","0")</f>
        <v>0</v>
      </c>
      <c r="N5" s="596" t="str">
        <f>IF(ปก!$C$10="กิจกรรมพัฒนาผู้เรียน","","ร")</f>
        <v>ร</v>
      </c>
      <c r="O5" s="597" t="str">
        <f>IF(ปก!$C$10="กิจกรรมพัฒนาผู้เรียน","","มส")</f>
        <v>มส</v>
      </c>
      <c r="P5" s="1806"/>
      <c r="Q5" s="1808"/>
      <c r="R5" s="1806"/>
      <c r="S5" s="1800"/>
      <c r="T5" s="1801"/>
      <c r="U5" s="598" t="s">
        <v>59</v>
      </c>
      <c r="V5" s="581" t="s">
        <v>8</v>
      </c>
      <c r="W5" s="587"/>
    </row>
    <row r="6" spans="1:43" s="1" customFormat="1" ht="17.25" customHeight="1" thickTop="1" x14ac:dyDescent="0.5">
      <c r="A6" s="599" t="str">
        <f>ปก!D8</f>
        <v>5/2</v>
      </c>
      <c r="B6" s="600">
        <f>IF('ชื่อ-คะแนน'!C6="","",SUM(F6:O6))</f>
        <v>24</v>
      </c>
      <c r="C6" s="601">
        <f>O6</f>
        <v>0</v>
      </c>
      <c r="D6" s="601">
        <f>N6</f>
        <v>0</v>
      </c>
      <c r="E6" s="602">
        <f>IF('ชื่อ-คะแนน'!C6="","",IF(ปก!C10="กิจกรรมพัฒนาผู้เรียน","",B6-(C6+D6)))</f>
        <v>24</v>
      </c>
      <c r="F6" s="603">
        <f>X8</f>
        <v>0</v>
      </c>
      <c r="G6" s="603">
        <f>X9</f>
        <v>0</v>
      </c>
      <c r="H6" s="603">
        <f>IF(ปก!C10="กิจกรรมพัฒนาผู้เรียน","",X10)</f>
        <v>0</v>
      </c>
      <c r="I6" s="603">
        <f>IF(ปก!C10="กิจกรรมพัฒนาผู้เรียน","",X11)</f>
        <v>0</v>
      </c>
      <c r="J6" s="603">
        <f>IF(ปก!C10="กิจกรรมพัฒนาผู้เรียน","",X12)</f>
        <v>0</v>
      </c>
      <c r="K6" s="603">
        <f>IF(ปก!C10="กิจกรรมพัฒนาผู้เรียน","",X13)</f>
        <v>0</v>
      </c>
      <c r="L6" s="603">
        <f>IF(ปก!C10="กิจกรรมพัฒนาผู้เรียน","",X14)</f>
        <v>0</v>
      </c>
      <c r="M6" s="604">
        <f>IF(ปก!C10="กิจกรรมพัฒนาผู้เรียน","",X15)</f>
        <v>24</v>
      </c>
      <c r="N6" s="605">
        <f>IF(ปก!C10="กิจกรรมพัฒนาผู้เรียน","",X16)</f>
        <v>0</v>
      </c>
      <c r="O6" s="604">
        <f>IF(ปก!C10="กิจกรรมพัฒนาผู้เรียน","",X17)</f>
        <v>0</v>
      </c>
      <c r="P6" s="606">
        <f>IF(O6="","",ROUNDDOWN(IF(ปก!C10="กิจกรรมพัฒนาผู้เรียน","",((F6*4)+(G6*3.5)+(H6*3)+(I6*2.5)+(J6*2)+(K6*1.5)+L6)/E6),2))</f>
        <v>0</v>
      </c>
      <c r="Q6" s="607">
        <f>IF(O6="","",ROUNDDOWN(IF(ปก!C10="กิจกรรมพัฒนาผู้เรียน","",SQRT((((F6*16)+(G6*12.25)+(H6*9)+(I6*6.25)+(J6*4)+(K6*2.25)+L6)/E6)-(P6^2))),2))</f>
        <v>0</v>
      </c>
      <c r="R6" s="608">
        <f>IF(O6="","",ROUNDDOWN(IF(ปก!C10="กิจกรรมพัฒนาผู้เรียน","",SUM(F6:H6)/E6*100),2))</f>
        <v>0</v>
      </c>
      <c r="S6" s="1809" t="str">
        <f>ปก!F12</f>
        <v>นายxxxxxxxxxxxxxxx</v>
      </c>
      <c r="T6" s="1810"/>
      <c r="U6" s="609"/>
      <c r="V6" s="581"/>
      <c r="W6" s="581" t="s">
        <v>9</v>
      </c>
      <c r="X6" s="580"/>
      <c r="Y6" s="580"/>
      <c r="Z6" s="580"/>
      <c r="AA6" s="580"/>
      <c r="AB6" s="580"/>
      <c r="AC6" s="580"/>
      <c r="AD6" s="580"/>
      <c r="AE6" s="580"/>
      <c r="AF6" s="580"/>
      <c r="AG6" s="580"/>
      <c r="AH6" s="580"/>
      <c r="AI6" s="580"/>
      <c r="AJ6" s="369"/>
      <c r="AK6" s="369"/>
      <c r="AL6" s="369"/>
      <c r="AM6" s="369"/>
      <c r="AN6" s="369"/>
      <c r="AO6" s="8"/>
      <c r="AP6" s="8"/>
      <c r="AQ6" s="8"/>
    </row>
    <row r="7" spans="1:43" s="1" customFormat="1" ht="17.25" customHeight="1" thickBot="1" x14ac:dyDescent="0.55000000000000004">
      <c r="A7" s="599" t="str">
        <f>IF(Y7="","",Y7)</f>
        <v/>
      </c>
      <c r="B7" s="600" t="str">
        <f>IF(Y7="","",SUM(F7:O7))</f>
        <v/>
      </c>
      <c r="C7" s="601" t="str">
        <f>IF(Y7="","",O7)</f>
        <v/>
      </c>
      <c r="D7" s="601" t="str">
        <f>IF(Y7="","",N7)</f>
        <v/>
      </c>
      <c r="E7" s="602" t="str">
        <f>IF(Y7="","",IF(ปก!C10="กิจกรรมพัฒนาผู้เรียน","",B7-(C7+D7)))</f>
        <v/>
      </c>
      <c r="F7" s="603" t="str">
        <f>IF(Y7="","",Y8)</f>
        <v/>
      </c>
      <c r="G7" s="603" t="str">
        <f>IF(Y7="","",Y9)</f>
        <v/>
      </c>
      <c r="H7" s="603" t="str">
        <f>IF(ปก!C10="กิจกรรมพัฒนาผู้เรียน","",IF(Y7="","",Y10))</f>
        <v/>
      </c>
      <c r="I7" s="603" t="str">
        <f>IF(ปก!C10="กิจกรรมพัฒนาผู้เรียน","",IF(Y7="","",Y11))</f>
        <v/>
      </c>
      <c r="J7" s="603" t="str">
        <f>IF(ปก!C10="กิจกรรมพัฒนาผู้เรียน","",IF(Y7="","",Y12))</f>
        <v/>
      </c>
      <c r="K7" s="603" t="str">
        <f>IF(ปก!C10="กิจกรรมพัฒนาผู้เรียน","",IF(Y7="","",Y13))</f>
        <v/>
      </c>
      <c r="L7" s="603" t="str">
        <f>IF(ปก!C10="กิจกรรมพัฒนาผู้เรียน","",IF(Y7="","",Y14))</f>
        <v/>
      </c>
      <c r="M7" s="604" t="str">
        <f>IF(ปก!C10="กิจกรรมพัฒนาผู้เรียน","",IF(Y7="","",Y15))</f>
        <v/>
      </c>
      <c r="N7" s="605" t="str">
        <f>IF(ปก!C10="กิจกรรมพัฒนาผู้เรียน","",IF(Y7="","",Y16))</f>
        <v/>
      </c>
      <c r="O7" s="604" t="str">
        <f>IF(ปก!C10="กิจกรรมพัฒนาผู้เรียน","",IF(Y7="","",Y17))</f>
        <v/>
      </c>
      <c r="P7" s="606" t="str">
        <f>IF(O7="","",ROUNDDOWN(IF(ปก!D11="กิจกรรมพัฒนาผู้เรียน","",((F7*4)+(G7*3.5)+(H7*3)+(I7*2.5)+(J7*2)+(K7*1.5)+L7)/E7),2))</f>
        <v/>
      </c>
      <c r="Q7" s="607" t="str">
        <f>IF(O7="","",ROUNDDOWN(IF(ปก!D11="กิจกรรมพัฒนาผู้เรียน","",SQRT((((F7*16)+(G7*12.25)+(H7*9)+(I7*6.25)+(J7*4)+(K7*2.25)+L7)/E7)-(P7^2))),2))</f>
        <v/>
      </c>
      <c r="R7" s="608" t="str">
        <f>IF(O7="","",ROUNDDOWN(IF(ปก!D11="กิจกรรมพัฒนาผู้เรียน","",SUM(F7:H7)/E7*100),2))</f>
        <v/>
      </c>
      <c r="S7" s="1796" t="str">
        <f>IF(Y7="","",S6)</f>
        <v/>
      </c>
      <c r="T7" s="1797"/>
      <c r="U7" s="614"/>
      <c r="V7" s="360"/>
      <c r="W7" s="610" t="s">
        <v>53</v>
      </c>
      <c r="X7" s="611" t="str">
        <f>ปก!D8</f>
        <v>5/2</v>
      </c>
      <c r="Y7" s="612"/>
      <c r="Z7" s="612"/>
      <c r="AA7" s="612"/>
      <c r="AB7" s="612"/>
      <c r="AC7" s="612"/>
      <c r="AD7" s="612"/>
      <c r="AE7" s="612"/>
      <c r="AF7" s="612"/>
      <c r="AG7" s="612"/>
      <c r="AH7" s="612"/>
      <c r="AI7" s="612"/>
      <c r="AJ7" s="612"/>
      <c r="AK7" s="612"/>
      <c r="AL7" s="612"/>
      <c r="AM7" s="613" t="s">
        <v>148</v>
      </c>
      <c r="AN7" s="360"/>
      <c r="AO7" s="7"/>
      <c r="AP7" s="7"/>
      <c r="AQ7" s="7"/>
    </row>
    <row r="8" spans="1:43" s="1" customFormat="1" ht="17.25" customHeight="1" thickBot="1" x14ac:dyDescent="0.55000000000000004">
      <c r="A8" s="599" t="str">
        <f>IF(Z7="","",Z7)</f>
        <v/>
      </c>
      <c r="B8" s="600" t="str">
        <f>IF(Z7="","",SUM(F8:O8))</f>
        <v/>
      </c>
      <c r="C8" s="601" t="str">
        <f>IF(Z7="","",O8)</f>
        <v/>
      </c>
      <c r="D8" s="601" t="str">
        <f>IF(Z7="","",N8)</f>
        <v/>
      </c>
      <c r="E8" s="602" t="str">
        <f>IF(Z7="","",IF(ปก!C10="กิจกรรมพัฒนาผู้เรียน","",B8-(C8+D8)))</f>
        <v/>
      </c>
      <c r="F8" s="603" t="str">
        <f>IF(Z7="","",Z8)</f>
        <v/>
      </c>
      <c r="G8" s="603" t="str">
        <f>IF(Z7="","",Z9)</f>
        <v/>
      </c>
      <c r="H8" s="603" t="str">
        <f>IF(ปก!C10="กิจกรรมพัฒนาผู้เรียน","",IF(Z7="","",Z10))</f>
        <v/>
      </c>
      <c r="I8" s="603" t="str">
        <f>IF(ปก!C10="กิจกรรมพัฒนาผู้เรียน","",IF(Z7="","",Z11))</f>
        <v/>
      </c>
      <c r="J8" s="603" t="str">
        <f>IF(ปก!C10="กิจกรรมพัฒนาผู้เรียน","",IF(Z7="","",Z12))</f>
        <v/>
      </c>
      <c r="K8" s="603" t="str">
        <f>IF(ปก!C10="กิจกรรมพัฒนาผู้เรียน","",IF(Z7="","",Z13))</f>
        <v/>
      </c>
      <c r="L8" s="603" t="str">
        <f>IF(ปก!C10="กิจกรรมพัฒนาผู้เรียน","",IF(Z7="","",Z14))</f>
        <v/>
      </c>
      <c r="M8" s="604" t="str">
        <f>IF(ปก!C10="กิจกรรมพัฒนาผู้เรียน","",IF(Z7="","",Z15))</f>
        <v/>
      </c>
      <c r="N8" s="605" t="str">
        <f>IF(ปก!C10="กิจกรรมพัฒนาผู้เรียน","",IF(Z7="","",Z16))</f>
        <v/>
      </c>
      <c r="O8" s="604" t="str">
        <f>IF(ปก!C10="กิจกรรมพัฒนาผู้เรียน","",IF(Z7="","",Z17))</f>
        <v/>
      </c>
      <c r="P8" s="606" t="str">
        <f>IF(O8="","",ROUNDDOWN(IF(ปก!E12="กิจกรรมพัฒนาผู้เรียน","",((F8*4)+(G8*3.5)+(H8*3)+(I8*2.5)+(J8*2)+(K8*1.5)+L8)/E8),2))</f>
        <v/>
      </c>
      <c r="Q8" s="607" t="str">
        <f>IF(O8="","",ROUNDDOWN(IF(ปก!E12="กิจกรรมพัฒนาผู้เรียน","",SQRT((((F8*16)+(G8*12.25)+(H8*9)+(I8*6.25)+(J8*4)+(K8*2.25)+L8)/E8)-(P8^2))),2))</f>
        <v/>
      </c>
      <c r="R8" s="608" t="str">
        <f>IF(O8="","",ROUNDDOWN(IF(ปก!E12="กิจกรรมพัฒนาผู้เรียน","",SUM(F8:H8)/E8*100),2))</f>
        <v/>
      </c>
      <c r="S8" s="1796" t="str">
        <f>IF(Z7="","",S7)</f>
        <v/>
      </c>
      <c r="T8" s="1797"/>
      <c r="U8" s="614"/>
      <c r="V8" s="615"/>
      <c r="W8" s="616" t="str">
        <f>IF(ปก!C10="กิจกรรมพัฒนาผู้เรียน","ผ","4")</f>
        <v>4</v>
      </c>
      <c r="X8" s="617">
        <f>IF(ปก!C10="กิจกรรมพัฒนาผู้เรียน",ปก!C26,ปก!C16)</f>
        <v>0</v>
      </c>
      <c r="Y8" s="618"/>
      <c r="Z8" s="618"/>
      <c r="AA8" s="618"/>
      <c r="AB8" s="618"/>
      <c r="AC8" s="618"/>
      <c r="AD8" s="618"/>
      <c r="AE8" s="618"/>
      <c r="AF8" s="618"/>
      <c r="AG8" s="618"/>
      <c r="AH8" s="618"/>
      <c r="AI8" s="618"/>
      <c r="AJ8" s="618"/>
      <c r="AK8" s="618"/>
      <c r="AL8" s="618"/>
      <c r="AM8" s="619" t="s">
        <v>149</v>
      </c>
      <c r="AN8" s="360"/>
      <c r="AO8" s="7"/>
      <c r="AP8" s="7"/>
      <c r="AQ8" s="7"/>
    </row>
    <row r="9" spans="1:43" s="1" customFormat="1" ht="17.25" customHeight="1" x14ac:dyDescent="0.5">
      <c r="A9" s="599" t="str">
        <f>IF(AA7="","",AA7)</f>
        <v/>
      </c>
      <c r="B9" s="600" t="str">
        <f>IF(AA7="","",SUM(F9:O9))</f>
        <v/>
      </c>
      <c r="C9" s="601" t="str">
        <f>IF(AA7="","",O9)</f>
        <v/>
      </c>
      <c r="D9" s="601" t="str">
        <f>IF(AA7="","",N9)</f>
        <v/>
      </c>
      <c r="E9" s="602" t="str">
        <f>IF(AA7="","",IF(ปก!C10="กิจกรรมพัฒนาผู้เรียน","",B9-(C9+D9)))</f>
        <v/>
      </c>
      <c r="F9" s="603" t="str">
        <f>IF(AA7="","",AA8)</f>
        <v/>
      </c>
      <c r="G9" s="603" t="str">
        <f>IF(AA7="","",AA9)</f>
        <v/>
      </c>
      <c r="H9" s="603" t="str">
        <f>IF(ปก!C10="กิจกรรมพัฒนาผู้เรียน","",IF(AA7="","",AA10))</f>
        <v/>
      </c>
      <c r="I9" s="603" t="str">
        <f>IF(ปก!C10="กิจกรรมพัฒนาผู้เรียน","",IF(AA7="","",AA11))</f>
        <v/>
      </c>
      <c r="J9" s="603" t="str">
        <f>IF(ปก!C10="กิจกรรมพัฒนาผู้เรียน","",IF(AA7="","",AA12))</f>
        <v/>
      </c>
      <c r="K9" s="603" t="str">
        <f>IF(ปก!C10="กิจกรรมพัฒนาผู้เรียน","",IF(AA7="","",AA13))</f>
        <v/>
      </c>
      <c r="L9" s="603" t="str">
        <f>IF(ปก!C10="กิจกรรมพัฒนาผู้เรียน","",IF(AA7="","",AA14))</f>
        <v/>
      </c>
      <c r="M9" s="604" t="str">
        <f>IF(ปก!C10="กิจกรรมพัฒนาผู้เรียน","",IF(AA7="","",AA15))</f>
        <v/>
      </c>
      <c r="N9" s="605" t="str">
        <f>IF(ปก!C10="กิจกรรมพัฒนาผู้เรียน","",IF(AA7="","",AA16))</f>
        <v/>
      </c>
      <c r="O9" s="604" t="str">
        <f>IF(ปก!C10="กิจกรรมพัฒนาผู้เรียน","",IF(AA7="","",AA17))</f>
        <v/>
      </c>
      <c r="P9" s="606" t="str">
        <f>IF(O9="","",ROUNDDOWN(IF(ปก!E13="กิจกรรมพัฒนาผู้เรียน","",((F9*4)+(G9*3.5)+(H9*3)+(I9*2.5)+(J9*2)+(K9*1.5)+L9)/E9),2))</f>
        <v/>
      </c>
      <c r="Q9" s="607" t="str">
        <f>IF(O9="","",ROUNDDOWN(IF(ปก!E13="กิจกรรมพัฒนาผู้เรียน","",SQRT((((F9*16)+(G9*12.25)+(H9*9)+(I9*6.25)+(J9*4)+(K9*2.25)+L9)/E9)-(P9^2))),2))</f>
        <v/>
      </c>
      <c r="R9" s="608" t="str">
        <f>IF(O9="","",ROUNDDOWN(IF(ปก!E13="กิจกรรมพัฒนาผู้เรียน","",SUM(F9:H9)/E9*100),2))</f>
        <v/>
      </c>
      <c r="S9" s="1796" t="str">
        <f>IF(AA7="","",S8)</f>
        <v/>
      </c>
      <c r="T9" s="1797"/>
      <c r="U9" s="614"/>
      <c r="V9" s="360"/>
      <c r="W9" s="616" t="str">
        <f>IF(ปก!C10="กิจกรรมพัฒนาผู้เรียน","มผ","3.5")</f>
        <v>3.5</v>
      </c>
      <c r="X9" s="617">
        <f>IF(ปก!C10="กิจกรรมพัฒนาผู้เรียน",ปก!C27,ปก!C17)</f>
        <v>0</v>
      </c>
      <c r="Y9" s="620"/>
      <c r="Z9" s="620"/>
      <c r="AA9" s="620"/>
      <c r="AB9" s="620"/>
      <c r="AC9" s="620"/>
      <c r="AD9" s="620"/>
      <c r="AE9" s="620"/>
      <c r="AF9" s="620"/>
      <c r="AG9" s="620"/>
      <c r="AH9" s="620"/>
      <c r="AI9" s="620"/>
      <c r="AJ9" s="620"/>
      <c r="AK9" s="620"/>
      <c r="AL9" s="620"/>
      <c r="AM9" s="360"/>
      <c r="AN9" s="360"/>
      <c r="AO9" s="7"/>
      <c r="AP9" s="7"/>
      <c r="AQ9" s="7"/>
    </row>
    <row r="10" spans="1:43" s="1" customFormat="1" ht="17.25" customHeight="1" x14ac:dyDescent="0.5">
      <c r="A10" s="599" t="str">
        <f>IF(AB7="","",AB7)</f>
        <v/>
      </c>
      <c r="B10" s="600" t="str">
        <f>IF(AB7="","",SUM(F10:O10))</f>
        <v/>
      </c>
      <c r="C10" s="601" t="str">
        <f>IF(AB7="","",O10)</f>
        <v/>
      </c>
      <c r="D10" s="601" t="str">
        <f>IF(AB7="","",N10)</f>
        <v/>
      </c>
      <c r="E10" s="602" t="str">
        <f>IF(AB7="","",IF(ปก!C10="กิจกรรมพัฒนาผู้เรียน","",B10-(C10+D10)))</f>
        <v/>
      </c>
      <c r="F10" s="603" t="str">
        <f>IF(AB7="","",AB8)</f>
        <v/>
      </c>
      <c r="G10" s="603" t="str">
        <f>IF(AB7="","",AB9)</f>
        <v/>
      </c>
      <c r="H10" s="603" t="str">
        <f>IF(ปก!C10="กิจกรรมพัฒนาผู้เรียน","",IF(AB7="","",AB10))</f>
        <v/>
      </c>
      <c r="I10" s="603" t="str">
        <f>IF(ปก!C10="กิจกรรมพัฒนาผู้เรียน","",IF(AB7="","",AB11))</f>
        <v/>
      </c>
      <c r="J10" s="603" t="str">
        <f>IF(ปก!C10="กิจกรรมพัฒนาผู้เรียน","",IF(AB7="","",AB12))</f>
        <v/>
      </c>
      <c r="K10" s="603" t="str">
        <f>IF(ปก!C10="กิจกรรมพัฒนาผู้เรียน","",IF(AB7="","",AB13))</f>
        <v/>
      </c>
      <c r="L10" s="603" t="str">
        <f>IF(ปก!C10="กิจกรรมพัฒนาผู้เรียน","",IF(AB7="","",AB14))</f>
        <v/>
      </c>
      <c r="M10" s="604" t="str">
        <f>IF(ปก!C10="กิจกรรมพัฒนาผู้เรียน","",IF(AB7="","",AB15))</f>
        <v/>
      </c>
      <c r="N10" s="605" t="str">
        <f>IF(ปก!C10="กิจกรรมพัฒนาผู้เรียน","",IF(AB7="","",AB16))</f>
        <v/>
      </c>
      <c r="O10" s="604" t="str">
        <f>IF(ปก!C10="กิจกรรมพัฒนาผู้เรียน","",IF(AB7="","",AB17))</f>
        <v/>
      </c>
      <c r="P10" s="606" t="str">
        <f>IF(O10="","",ROUNDDOWN(IF(ปก!E14="กิจกรรมพัฒนาผู้เรียน","",((F10*4)+(G10*3.5)+(H10*3)+(I10*2.5)+(J10*2)+(K10*1.5)+L10)/E10),2))</f>
        <v/>
      </c>
      <c r="Q10" s="607" t="str">
        <f>IF(O10="","",ROUNDDOWN(IF(ปก!E14="กิจกรรมพัฒนาผู้เรียน","",SQRT((((F10*16)+(G10*12.25)+(H10*9)+(I10*6.25)+(J10*4)+(K10*2.25)+L10)/E10)-(P10^2))),2))</f>
        <v/>
      </c>
      <c r="R10" s="608" t="str">
        <f>IF(O10="","",ROUNDDOWN(IF(ปก!E14="กิจกรรมพัฒนาผู้เรียน","",SUM(F10:H10)/E10*100),2))</f>
        <v/>
      </c>
      <c r="S10" s="1796" t="str">
        <f>IF(AB7="","",S9)</f>
        <v/>
      </c>
      <c r="T10" s="1797"/>
      <c r="U10" s="614"/>
      <c r="V10" s="360"/>
      <c r="W10" s="616" t="str">
        <f>IF(ปก!C10="กิจกรรมพัฒนาผู้เรียน","","3")</f>
        <v>3</v>
      </c>
      <c r="X10" s="617">
        <f>IF(ปก!C10="กิจกรรมพัฒนาผู้เรียน","",ปก!C18)</f>
        <v>0</v>
      </c>
      <c r="Y10" s="621"/>
      <c r="Z10" s="621"/>
      <c r="AA10" s="621"/>
      <c r="AB10" s="621"/>
      <c r="AC10" s="621"/>
      <c r="AD10" s="621"/>
      <c r="AE10" s="621"/>
      <c r="AF10" s="621"/>
      <c r="AG10" s="621"/>
      <c r="AH10" s="621"/>
      <c r="AI10" s="621"/>
      <c r="AJ10" s="621"/>
      <c r="AK10" s="621"/>
      <c r="AL10" s="621"/>
      <c r="AM10" s="360"/>
      <c r="AN10" s="360"/>
      <c r="AO10" s="7"/>
      <c r="AP10" s="7"/>
      <c r="AQ10" s="7"/>
    </row>
    <row r="11" spans="1:43" s="1" customFormat="1" ht="17.25" customHeight="1" x14ac:dyDescent="0.5">
      <c r="A11" s="599" t="str">
        <f>IF(AC7="","",AC7)</f>
        <v/>
      </c>
      <c r="B11" s="600" t="str">
        <f>IF(AC7="","",SUM(F11:O11))</f>
        <v/>
      </c>
      <c r="C11" s="601" t="str">
        <f>IF(AC7="","",O11)</f>
        <v/>
      </c>
      <c r="D11" s="601" t="str">
        <f>IF(AC7="","",N11)</f>
        <v/>
      </c>
      <c r="E11" s="602" t="str">
        <f>IF(AC7="","",IF(ปก!C10="กิจกรรมพัฒนาผู้เรียน","",B11-(C11+D11)))</f>
        <v/>
      </c>
      <c r="F11" s="603" t="str">
        <f>IF(AC7="","",AC8)</f>
        <v/>
      </c>
      <c r="G11" s="603" t="str">
        <f>IF(AC7="","",AC9)</f>
        <v/>
      </c>
      <c r="H11" s="603" t="str">
        <f>IF(ปก!C10="กิจกรรมพัฒนาผู้เรียน","",IF(AC7="","",AC10))</f>
        <v/>
      </c>
      <c r="I11" s="603" t="str">
        <f>IF(ปก!C10="กิจกรรมพัฒนาผู้เรียน","",IF(AC7="","",AC11))</f>
        <v/>
      </c>
      <c r="J11" s="603" t="str">
        <f>IF(ปก!C10="กิจกรรมพัฒนาผู้เรียน","",IF(AC7="","",AC12))</f>
        <v/>
      </c>
      <c r="K11" s="603" t="str">
        <f>IF(ปก!C10="กิจกรรมพัฒนาผู้เรียน","",IF(AC7="","",AC13))</f>
        <v/>
      </c>
      <c r="L11" s="603" t="str">
        <f>IF(ปก!C10="กิจกรรมพัฒนาผู้เรียน","",IF(AC7="","",AC14))</f>
        <v/>
      </c>
      <c r="M11" s="604" t="str">
        <f>IF(ปก!C10="กิจกรรมพัฒนาผู้เรียน","",IF(AC7="","",AC15))</f>
        <v/>
      </c>
      <c r="N11" s="605" t="str">
        <f>IF(ปก!C10="กิจกรรมพัฒนาผู้เรียน","",IF(AC7="","",AC16))</f>
        <v/>
      </c>
      <c r="O11" s="604" t="str">
        <f>IF(ปก!C10="กิจกรรมพัฒนาผู้เรียน","",IF(AC7="","",AC17))</f>
        <v/>
      </c>
      <c r="P11" s="606" t="str">
        <f>IF(O11="","",ROUNDDOWN(IF(ปก!E15="กิจกรรมพัฒนาผู้เรียน","",((F11*4)+(G11*3.5)+(H11*3)+(I11*2.5)+(J11*2)+(K11*1.5)+L11)/E11),2))</f>
        <v/>
      </c>
      <c r="Q11" s="607" t="str">
        <f>IF(O11="","",ROUNDDOWN(IF(ปก!E15="กิจกรรมพัฒนาผู้เรียน","",SQRT((((F11*16)+(G11*12.25)+(H11*9)+(I11*6.25)+(J11*4)+(K11*2.25)+L11)/E11)-(P11^2))),2))</f>
        <v/>
      </c>
      <c r="R11" s="608" t="str">
        <f>IF(O11="","",ROUNDDOWN(IF(ปก!E15="กิจกรรมพัฒนาผู้เรียน","",SUM(F11:H11)/E11*100),2))</f>
        <v/>
      </c>
      <c r="S11" s="1796" t="str">
        <f>IF(AC7="","",S10)</f>
        <v/>
      </c>
      <c r="T11" s="1797"/>
      <c r="U11" s="614"/>
      <c r="V11" s="360"/>
      <c r="W11" s="616" t="str">
        <f>IF(ปก!C10="กิจกรรมพัฒนาผู้เรียน","","2.5")</f>
        <v>2.5</v>
      </c>
      <c r="X11" s="617">
        <f>IF(ปก!C10="กิจกรรมพัฒนาผู้เรียน","",ปก!C19)</f>
        <v>0</v>
      </c>
      <c r="Y11" s="621"/>
      <c r="Z11" s="621"/>
      <c r="AA11" s="621"/>
      <c r="AB11" s="621"/>
      <c r="AC11" s="621"/>
      <c r="AD11" s="621"/>
      <c r="AE11" s="621"/>
      <c r="AF11" s="621"/>
      <c r="AG11" s="621"/>
      <c r="AH11" s="621"/>
      <c r="AI11" s="621"/>
      <c r="AJ11" s="621"/>
      <c r="AK11" s="621"/>
      <c r="AL11" s="621"/>
      <c r="AM11" s="360"/>
      <c r="AN11" s="360"/>
      <c r="AO11" s="7"/>
      <c r="AP11" s="7"/>
      <c r="AQ11" s="7"/>
    </row>
    <row r="12" spans="1:43" s="1" customFormat="1" ht="17.25" customHeight="1" x14ac:dyDescent="0.5">
      <c r="A12" s="599" t="str">
        <f>IF(AD7="","",AD7)</f>
        <v/>
      </c>
      <c r="B12" s="600" t="str">
        <f>IF(AD7="","",SUM(F12:O12))</f>
        <v/>
      </c>
      <c r="C12" s="601" t="str">
        <f>IF(AD7="","",O12)</f>
        <v/>
      </c>
      <c r="D12" s="601" t="str">
        <f>IF(AD7="","",N12)</f>
        <v/>
      </c>
      <c r="E12" s="602" t="str">
        <f>IF(AD7="","",IF(ปก!C10="กิจกรรมพัฒนาผู้เรียน","",B12-(C12+D12)))</f>
        <v/>
      </c>
      <c r="F12" s="603" t="str">
        <f>IF(AD7="","",AD8)</f>
        <v/>
      </c>
      <c r="G12" s="603" t="str">
        <f>IF(AD7="","",AD9)</f>
        <v/>
      </c>
      <c r="H12" s="603" t="str">
        <f>IF(ปก!C10="กิจกรรมพัฒนาผู้เรียน","",IF(AD7="","",AD10))</f>
        <v/>
      </c>
      <c r="I12" s="603" t="str">
        <f>IF(ปก!C10="กิจกรรมพัฒนาผู้เรียน","",IF(AD7="","",AD11))</f>
        <v/>
      </c>
      <c r="J12" s="603" t="str">
        <f>IF(ปก!C10="กิจกรรมพัฒนาผู้เรียน","",IF(AD7="","",AD12))</f>
        <v/>
      </c>
      <c r="K12" s="603" t="str">
        <f>IF(ปก!C10="กิจกรรมพัฒนาผู้เรียน","",IF(AD7="","",AD13))</f>
        <v/>
      </c>
      <c r="L12" s="603" t="str">
        <f>IF(ปก!C10="กิจกรรมพัฒนาผู้เรียน","",IF(AD7="","",AD14))</f>
        <v/>
      </c>
      <c r="M12" s="604" t="str">
        <f>IF(ปก!C10="กิจกรรมพัฒนาผู้เรียน","",IF(AD7="","",AD15))</f>
        <v/>
      </c>
      <c r="N12" s="605" t="str">
        <f>IF(ปก!C10="กิจกรรมพัฒนาผู้เรียน","",IF(AD7="","",AD16))</f>
        <v/>
      </c>
      <c r="O12" s="604" t="str">
        <f>IF(ปก!C10="กิจกรรมพัฒนาผู้เรียน","",IF(AD7="","",AD17))</f>
        <v/>
      </c>
      <c r="P12" s="606" t="str">
        <f>IF(O12="","",ROUNDDOWN(IF(ปก!E16="กิจกรรมพัฒนาผู้เรียน","",((F12*4)+(G12*3.5)+(H12*3)+(I12*2.5)+(J12*2)+(K12*1.5)+L12)/E12),2))</f>
        <v/>
      </c>
      <c r="Q12" s="607" t="str">
        <f>IF(O12="","",ROUNDDOWN(IF(ปก!E16="กิจกรรมพัฒนาผู้เรียน","",SQRT((((F12*16)+(G12*12.25)+(H12*9)+(I12*6.25)+(J12*4)+(K12*2.25)+L12)/E12)-(P12^2))),2))</f>
        <v/>
      </c>
      <c r="R12" s="608" t="str">
        <f>IF(O12="","",ROUNDDOWN(IF(ปก!E16="กิจกรรมพัฒนาผู้เรียน","",SUM(F12:H12)/E12*100),2))</f>
        <v/>
      </c>
      <c r="S12" s="1796" t="str">
        <f>IF(AD7="","",S11)</f>
        <v/>
      </c>
      <c r="T12" s="1797"/>
      <c r="U12" s="614"/>
      <c r="V12" s="360"/>
      <c r="W12" s="616" t="str">
        <f>IF(ปก!C10="กิจกรรมพัฒนาผู้เรียน","","2")</f>
        <v>2</v>
      </c>
      <c r="X12" s="617">
        <f>IF(ปก!C10="กิจกรรมพัฒนาผู้เรียน","",ปก!C20)</f>
        <v>0</v>
      </c>
      <c r="Y12" s="621"/>
      <c r="Z12" s="621"/>
      <c r="AA12" s="621"/>
      <c r="AB12" s="621"/>
      <c r="AC12" s="621"/>
      <c r="AD12" s="621"/>
      <c r="AE12" s="621"/>
      <c r="AF12" s="621"/>
      <c r="AG12" s="621"/>
      <c r="AH12" s="621"/>
      <c r="AI12" s="621"/>
      <c r="AJ12" s="621"/>
      <c r="AK12" s="621"/>
      <c r="AL12" s="621"/>
      <c r="AM12" s="360"/>
      <c r="AN12" s="360"/>
      <c r="AO12" s="7"/>
      <c r="AP12" s="7"/>
      <c r="AQ12" s="7"/>
    </row>
    <row r="13" spans="1:43" s="1" customFormat="1" ht="17.25" customHeight="1" x14ac:dyDescent="0.5">
      <c r="A13" s="599" t="str">
        <f>IF(AE7="","",AE7)</f>
        <v/>
      </c>
      <c r="B13" s="600" t="str">
        <f>IF(AE7="","",SUM(F13:O13))</f>
        <v/>
      </c>
      <c r="C13" s="601" t="str">
        <f>IF(AE7="","",O13)</f>
        <v/>
      </c>
      <c r="D13" s="601" t="str">
        <f>IF(AE7="","",N13)</f>
        <v/>
      </c>
      <c r="E13" s="602" t="str">
        <f>IF(AE7="","",IF(ปก!C10="กิจกรรมพัฒนาผู้เรียน","",B13-(C13+D13)))</f>
        <v/>
      </c>
      <c r="F13" s="603" t="str">
        <f>IF(AE7="","",AE8)</f>
        <v/>
      </c>
      <c r="G13" s="603" t="str">
        <f>IF(AE7="","",AE9)</f>
        <v/>
      </c>
      <c r="H13" s="603" t="str">
        <f>IF(ปก!C10="กิจกรรมพัฒนาผู้เรียน","",IF(AE7="","",AE10))</f>
        <v/>
      </c>
      <c r="I13" s="603" t="str">
        <f>IF(ปก!C10="กิจกรรมพัฒนาผู้เรียน","",IF(AE7="","",AE11))</f>
        <v/>
      </c>
      <c r="J13" s="603" t="str">
        <f>IF(ปก!C10="กิจกรรมพัฒนาผู้เรียน","",IF(AE7="","",AE12))</f>
        <v/>
      </c>
      <c r="K13" s="603" t="str">
        <f>IF(ปก!C10="กิจกรรมพัฒนาผู้เรียน","",IF(AE7="","",AE13))</f>
        <v/>
      </c>
      <c r="L13" s="603" t="str">
        <f>IF(ปก!C10="กิจกรรมพัฒนาผู้เรียน","",IF(AE7="","",AE14))</f>
        <v/>
      </c>
      <c r="M13" s="604" t="str">
        <f>IF(ปก!C10="กิจกรรมพัฒนาผู้เรียน","",IF(AE7="","",AE15))</f>
        <v/>
      </c>
      <c r="N13" s="605" t="str">
        <f>IF(ปก!C10="กิจกรรมพัฒนาผู้เรียน","",IF(AE7="","",AE16))</f>
        <v/>
      </c>
      <c r="O13" s="604" t="str">
        <f>IF(ปก!C10="กิจกรรมพัฒนาผู้เรียน","",IF(AE7="","",AE17))</f>
        <v/>
      </c>
      <c r="P13" s="606" t="str">
        <f>IF(O13="","",ROUNDDOWN(IF(ปก!E17="กิจกรรมพัฒนาผู้เรียน","",((F13*4)+(G13*3.5)+(H13*3)+(I13*2.5)+(J13*2)+(K13*1.5)+L13)/E13),2))</f>
        <v/>
      </c>
      <c r="Q13" s="607" t="str">
        <f>IF(O13="","",ROUNDDOWN(IF(ปก!E17="กิจกรรมพัฒนาผู้เรียน","",SQRT((((F13*16)+(G13*12.25)+(H13*9)+(I13*6.25)+(J13*4)+(K13*2.25)+L13)/E13)-(P13^2))),2))</f>
        <v/>
      </c>
      <c r="R13" s="608" t="str">
        <f>IF(O13="","",ROUNDDOWN(IF(ปก!E17="กิจกรรมพัฒนาผู้เรียน","",SUM(F13:H13)/E13*100),2))</f>
        <v/>
      </c>
      <c r="S13" s="1796" t="str">
        <f>IF(AE7="","",S12)</f>
        <v/>
      </c>
      <c r="T13" s="1797"/>
      <c r="U13" s="614"/>
      <c r="V13" s="360"/>
      <c r="W13" s="616" t="str">
        <f>IF(ปก!C10="กิจกรรมพัฒนาผู้เรียน","","1.5")</f>
        <v>1.5</v>
      </c>
      <c r="X13" s="617">
        <f>IF(ปก!C10="กิจกรรมพัฒนาผู้เรียน","",ปก!C21)</f>
        <v>0</v>
      </c>
      <c r="Y13" s="621"/>
      <c r="Z13" s="621"/>
      <c r="AA13" s="621"/>
      <c r="AB13" s="621"/>
      <c r="AC13" s="621"/>
      <c r="AD13" s="621"/>
      <c r="AE13" s="621"/>
      <c r="AF13" s="621"/>
      <c r="AG13" s="621"/>
      <c r="AH13" s="621"/>
      <c r="AI13" s="621"/>
      <c r="AJ13" s="621"/>
      <c r="AK13" s="621"/>
      <c r="AL13" s="621"/>
      <c r="AM13" s="360"/>
      <c r="AN13" s="360"/>
      <c r="AO13" s="7"/>
      <c r="AP13" s="7"/>
      <c r="AQ13" s="7"/>
    </row>
    <row r="14" spans="1:43" s="1" customFormat="1" ht="17.25" customHeight="1" thickBot="1" x14ac:dyDescent="0.55000000000000004">
      <c r="A14" s="599" t="str">
        <f>IF(AF7="","",AF7)</f>
        <v/>
      </c>
      <c r="B14" s="600" t="str">
        <f>IF(AF7="","",SUM(F14:O14))</f>
        <v/>
      </c>
      <c r="C14" s="601" t="str">
        <f>IF(AF7="","",O14)</f>
        <v/>
      </c>
      <c r="D14" s="601" t="str">
        <f>IF(AF7="","",N14)</f>
        <v/>
      </c>
      <c r="E14" s="602" t="str">
        <f>IF(AF7="","",IF(ปก!C10="กิจกรรมพัฒนาผู้เรียน","",B14-(C14+D14)))</f>
        <v/>
      </c>
      <c r="F14" s="603" t="str">
        <f>IF(AF7="","",AF8)</f>
        <v/>
      </c>
      <c r="G14" s="603" t="str">
        <f>IF(AF7="","",AF9)</f>
        <v/>
      </c>
      <c r="H14" s="603" t="str">
        <f>IF(ปก!C10="กิจกรรมพัฒนาผู้เรียน","",IF(AF7="","",AF10))</f>
        <v/>
      </c>
      <c r="I14" s="603" t="str">
        <f>IF(ปก!C10="กิจกรรมพัฒนาผู้เรียน","",IF(AF7="","",AF11))</f>
        <v/>
      </c>
      <c r="J14" s="603" t="str">
        <f>IF(ปก!C10="กิจกรรมพัฒนาผู้เรียน","",IF(AF7="","",AF12))</f>
        <v/>
      </c>
      <c r="K14" s="603" t="str">
        <f>IF(ปก!C10="กิจกรรมพัฒนาผู้เรียน","",IF(AF7="","",AF13))</f>
        <v/>
      </c>
      <c r="L14" s="603" t="str">
        <f>IF(ปก!C10="กิจกรรมพัฒนาผู้เรียน","",IF(AF7="","",AF14))</f>
        <v/>
      </c>
      <c r="M14" s="604" t="str">
        <f>IF(ปก!C10="กิจกรรมพัฒนาผู้เรียน","",IF(AF7="","",AF15))</f>
        <v/>
      </c>
      <c r="N14" s="605" t="str">
        <f>IF(ปก!C10="กิจกรรมพัฒนาผู้เรียน","",IF(AF7="","",AF16))</f>
        <v/>
      </c>
      <c r="O14" s="604" t="str">
        <f>IF(ปก!C10="กิจกรรมพัฒนาผู้เรียน","",IF(AF7="","",AF17))</f>
        <v/>
      </c>
      <c r="P14" s="606" t="str">
        <f>IF(O14="","",ROUNDDOWN(IF(ปก!E18="กิจกรรมพัฒนาผู้เรียน","",((F14*4)+(G14*3.5)+(H14*3)+(I14*2.5)+(J14*2)+(K14*1.5)+L14)/E14),2))</f>
        <v/>
      </c>
      <c r="Q14" s="607" t="str">
        <f>IF(O14="","",ROUNDDOWN(IF(ปก!E18="กิจกรรมพัฒนาผู้เรียน","",SQRT((((F14*16)+(G14*12.25)+(H14*9)+(I14*6.25)+(J14*4)+(K14*2.25)+L14)/E14)-(P14^2))),2))</f>
        <v/>
      </c>
      <c r="R14" s="608" t="str">
        <f>IF(O14="","",ROUNDDOWN(IF(ปก!E18="กิจกรรมพัฒนาผู้เรียน","",SUM(F14:H14)/E14*100),2))</f>
        <v/>
      </c>
      <c r="S14" s="1796" t="str">
        <f>IF(AF7="","",S13)</f>
        <v/>
      </c>
      <c r="T14" s="1797"/>
      <c r="U14" s="614"/>
      <c r="V14" s="360"/>
      <c r="W14" s="616" t="str">
        <f>IF(ปก!C10="กิจกรรมพัฒนาผู้เรียน","","1")</f>
        <v>1</v>
      </c>
      <c r="X14" s="617">
        <f>IF(ปก!C10="กิจกรรมพัฒนาผู้เรียน","",ปก!C22)</f>
        <v>0</v>
      </c>
      <c r="Y14" s="622"/>
      <c r="Z14" s="622"/>
      <c r="AA14" s="622"/>
      <c r="AB14" s="622"/>
      <c r="AC14" s="622"/>
      <c r="AD14" s="622"/>
      <c r="AE14" s="622"/>
      <c r="AF14" s="622"/>
      <c r="AG14" s="622"/>
      <c r="AH14" s="622"/>
      <c r="AI14" s="622"/>
      <c r="AJ14" s="622"/>
      <c r="AK14" s="622"/>
      <c r="AL14" s="622"/>
      <c r="AM14" s="360"/>
      <c r="AN14" s="360"/>
      <c r="AO14" s="7"/>
      <c r="AP14" s="7"/>
      <c r="AQ14" s="7"/>
    </row>
    <row r="15" spans="1:43" s="1" customFormat="1" ht="17.25" customHeight="1" thickTop="1" x14ac:dyDescent="0.5">
      <c r="A15" s="599" t="str">
        <f>IF(AG7="","",AG7)</f>
        <v/>
      </c>
      <c r="B15" s="600" t="str">
        <f>IF(AG7="","",SUM(F15:O15))</f>
        <v/>
      </c>
      <c r="C15" s="601" t="str">
        <f>IF(AG7="","",O15)</f>
        <v/>
      </c>
      <c r="D15" s="601" t="str">
        <f>IF(AG7="","",N15)</f>
        <v/>
      </c>
      <c r="E15" s="602" t="str">
        <f>IF(AG7="","",IF(ปก!C10="กิจกรรมพัฒนาผู้เรียน","",B15-(C15+D15)))</f>
        <v/>
      </c>
      <c r="F15" s="603" t="str">
        <f>IF(AG7="","",AG8)</f>
        <v/>
      </c>
      <c r="G15" s="603" t="str">
        <f>IF(AG7="","",AG9)</f>
        <v/>
      </c>
      <c r="H15" s="603" t="str">
        <f>IF(ปก!C10="กิจกรรมพัฒนาผู้เรียน","",IF(AG7="","",AG10))</f>
        <v/>
      </c>
      <c r="I15" s="603" t="str">
        <f>IF(ปก!C10="กิจกรรมพัฒนาผู้เรียน","",IF(AG7="","",AG11))</f>
        <v/>
      </c>
      <c r="J15" s="603" t="str">
        <f>IF(ปก!C10="กิจกรรมพัฒนาผู้เรียน","",IF(AG7="","",AG12))</f>
        <v/>
      </c>
      <c r="K15" s="603" t="str">
        <f>IF(ปก!C10="กิจกรรมพัฒนาผู้เรียน","",IF(AG7="","",AG13))</f>
        <v/>
      </c>
      <c r="L15" s="603" t="str">
        <f>IF(ปก!C10="กิจกรรมพัฒนาผู้เรียน","",IF(AG7="","",AG14))</f>
        <v/>
      </c>
      <c r="M15" s="604" t="str">
        <f>IF(ปก!C10="กิจกรรมพัฒนาผู้เรียน","",IF(AG7="","",AG15))</f>
        <v/>
      </c>
      <c r="N15" s="605" t="str">
        <f>IF(ปก!C10="กิจกรรมพัฒนาผู้เรียน","",IF(AG7="","",AG16))</f>
        <v/>
      </c>
      <c r="O15" s="604" t="str">
        <f>IF(ปก!C10="กิจกรรมพัฒนาผู้เรียน","",IF(AG7="","",AG17))</f>
        <v/>
      </c>
      <c r="P15" s="606" t="str">
        <f>IF(O15="","",ROUNDDOWN(IF(ปก!E19="กิจกรรมพัฒนาผู้เรียน","",((F15*4)+(G15*3.5)+(H15*3)+(I15*2.5)+(J15*2)+(K15*1.5)+L15)/E15),2))</f>
        <v/>
      </c>
      <c r="Q15" s="607" t="str">
        <f>IF(O15="","",ROUNDDOWN(IF(ปก!E19="กิจกรรมพัฒนาผู้เรียน","",SQRT((((F15*16)+(G15*12.25)+(H15*9)+(I15*6.25)+(J15*4)+(K15*2.25)+L15)/E15)-(P15^2))),2))</f>
        <v/>
      </c>
      <c r="R15" s="608" t="str">
        <f>IF(O15="","",ROUNDDOWN(IF(ปก!E19="กิจกรรมพัฒนาผู้เรียน","",SUM(F15:H15)/E15*100),2))</f>
        <v/>
      </c>
      <c r="S15" s="1796" t="str">
        <f>IF(AG7="","",S14)</f>
        <v/>
      </c>
      <c r="T15" s="1797"/>
      <c r="U15" s="614"/>
      <c r="V15" s="360"/>
      <c r="W15" s="616" t="str">
        <f>IF(ปก!C10="กิจกรรมพัฒนาผู้เรียน","","0")</f>
        <v>0</v>
      </c>
      <c r="X15" s="617">
        <f>IF(ปก!C10="กิจกรรมพัฒนาผู้เรียน","",ปก!C23)</f>
        <v>24</v>
      </c>
      <c r="Y15" s="623"/>
      <c r="Z15" s="623"/>
      <c r="AA15" s="623"/>
      <c r="AB15" s="623"/>
      <c r="AC15" s="623"/>
      <c r="AD15" s="623"/>
      <c r="AE15" s="623"/>
      <c r="AF15" s="623"/>
      <c r="AG15" s="623"/>
      <c r="AH15" s="623"/>
      <c r="AI15" s="623"/>
      <c r="AJ15" s="623"/>
      <c r="AK15" s="623"/>
      <c r="AL15" s="623"/>
      <c r="AM15" s="360"/>
      <c r="AN15" s="360"/>
      <c r="AO15" s="7"/>
      <c r="AP15" s="7"/>
      <c r="AQ15" s="7"/>
    </row>
    <row r="16" spans="1:43" s="1" customFormat="1" ht="17.25" customHeight="1" x14ac:dyDescent="0.5">
      <c r="A16" s="624" t="str">
        <f>IF(AH7="","",AH7)</f>
        <v/>
      </c>
      <c r="B16" s="600" t="str">
        <f>IF(AH7="","",SUM(F16:O16))</f>
        <v/>
      </c>
      <c r="C16" s="601" t="str">
        <f>IF(AH7="","",O16)</f>
        <v/>
      </c>
      <c r="D16" s="601" t="str">
        <f>IF(AH7="","",N16)</f>
        <v/>
      </c>
      <c r="E16" s="602" t="str">
        <f>IF(AH7="","",IF(ปก!C10="กิจกรรมพัฒนาผู้เรียน","",B16-(C16+D16)))</f>
        <v/>
      </c>
      <c r="F16" s="603" t="str">
        <f>IF(AH7="","",AH8)</f>
        <v/>
      </c>
      <c r="G16" s="603" t="str">
        <f>IF(AH7="","",AH9)</f>
        <v/>
      </c>
      <c r="H16" s="603" t="str">
        <f>IF(ปก!C10="กิจกรรมพัฒนาผู้เรียน","",IF(AH7="","",AH10))</f>
        <v/>
      </c>
      <c r="I16" s="603" t="str">
        <f>IF(ปก!C10="กิจกรรมพัฒนาผู้เรียน","",IF(AH7="","",AH11))</f>
        <v/>
      </c>
      <c r="J16" s="603" t="str">
        <f>IF(ปก!C10="กิจกรรมพัฒนาผู้เรียน","",IF(AH7="","",AH12))</f>
        <v/>
      </c>
      <c r="K16" s="603" t="str">
        <f>IF(ปก!C10="กิจกรรมพัฒนาผู้เรียน","",IF(AH7="","",AH13))</f>
        <v/>
      </c>
      <c r="L16" s="603" t="str">
        <f>IF(ปก!C10="กิจกรรมพัฒนาผู้เรียน","",IF(AH7="","",AH14))</f>
        <v/>
      </c>
      <c r="M16" s="604" t="str">
        <f>IF(ปก!C10="กิจกรรมพัฒนาผู้เรียน","",IF(AH7="","",AH15))</f>
        <v/>
      </c>
      <c r="N16" s="605" t="str">
        <f>IF(ปก!C10="กิจกรรมพัฒนาผู้เรียน","",IF(AH7="","",AH16))</f>
        <v/>
      </c>
      <c r="O16" s="604" t="str">
        <f>IF(ปก!C10="กิจกรรมพัฒนาผู้เรียน","",IF(AH7="","",AH17))</f>
        <v/>
      </c>
      <c r="P16" s="606" t="str">
        <f>IF(O16="","",ROUNDDOWN(IF(ปก!E20="กิจกรรมพัฒนาผู้เรียน","",((F16*4)+(G16*3.5)+(H16*3)+(I16*2.5)+(J16*2)+(K16*1.5)+L16)/E16),2))</f>
        <v/>
      </c>
      <c r="Q16" s="607" t="str">
        <f>IF(O16="","",ROUNDDOWN(IF(ปก!E20="กิจกรรมพัฒนาผู้เรียน","",SQRT((((F16*16)+(G16*12.25)+(H16*9)+(I16*6.25)+(J16*4)+(K16*2.25)+L16)/E16)-(P16^2))),2))</f>
        <v/>
      </c>
      <c r="R16" s="608" t="str">
        <f>IF(O16="","",ROUNDDOWN(IF(ปก!E20="กิจกรรมพัฒนาผู้เรียน","",SUM(F16:H16)/E16*100),2))</f>
        <v/>
      </c>
      <c r="S16" s="1796" t="str">
        <f>IF(AH7="","",S15)</f>
        <v/>
      </c>
      <c r="T16" s="1797"/>
      <c r="U16" s="614"/>
      <c r="V16" s="360"/>
      <c r="W16" s="616" t="str">
        <f>IF(ปก!C10="กิจกรรมพัฒนาผู้เรียน","","ร")</f>
        <v>ร</v>
      </c>
      <c r="X16" s="617">
        <f>IF(ปก!C10="กิจกรรมพัฒนาผู้เรียน","",ปก!C24)</f>
        <v>0</v>
      </c>
      <c r="Y16" s="621"/>
      <c r="Z16" s="621"/>
      <c r="AA16" s="621"/>
      <c r="AB16" s="621"/>
      <c r="AC16" s="621"/>
      <c r="AD16" s="621"/>
      <c r="AE16" s="621"/>
      <c r="AF16" s="621"/>
      <c r="AG16" s="621"/>
      <c r="AH16" s="621"/>
      <c r="AI16" s="621"/>
      <c r="AJ16" s="621"/>
      <c r="AK16" s="621"/>
      <c r="AL16" s="621"/>
      <c r="AM16" s="360"/>
      <c r="AN16" s="360"/>
      <c r="AO16" s="7"/>
      <c r="AP16" s="7"/>
      <c r="AQ16" s="7"/>
    </row>
    <row r="17" spans="1:43" ht="17.25" customHeight="1" x14ac:dyDescent="0.5">
      <c r="A17" s="624" t="str">
        <f>IF(AI7="","",AI7)</f>
        <v/>
      </c>
      <c r="B17" s="600" t="str">
        <f>IF(AI7="","",SUM(F17:O17))</f>
        <v/>
      </c>
      <c r="C17" s="601" t="str">
        <f>IF(AI7="","",O17)</f>
        <v/>
      </c>
      <c r="D17" s="601" t="str">
        <f>IF(AI7="","",N17)</f>
        <v/>
      </c>
      <c r="E17" s="602" t="str">
        <f>IF(AI7="","",IF(ปก!C10="กิจกรรมพัฒนาผู้เรียน","",B17-(C17+D17)))</f>
        <v/>
      </c>
      <c r="F17" s="603" t="str">
        <f>IF(AI7="","",AI8)</f>
        <v/>
      </c>
      <c r="G17" s="603" t="str">
        <f>IF(AI7="","",AI9)</f>
        <v/>
      </c>
      <c r="H17" s="603" t="str">
        <f>IF(ปก!C10="กิจกรรมพัฒนาผู้เรียน","",IF(AI7="","",AI10))</f>
        <v/>
      </c>
      <c r="I17" s="603" t="str">
        <f>IF(ปก!C10="กิจกรรมพัฒนาผู้เรียน","",IF(AI7="","",AI11))</f>
        <v/>
      </c>
      <c r="J17" s="603" t="str">
        <f>IF(ปก!C10="กิจกรรมพัฒนาผู้เรียน","",IF(AI7="","",AI12))</f>
        <v/>
      </c>
      <c r="K17" s="603" t="str">
        <f>IF(ปก!C10="กิจกรรมพัฒนาผู้เรียน","",IF(AI7="","",AI13))</f>
        <v/>
      </c>
      <c r="L17" s="603" t="str">
        <f>IF(ปก!C10="กิจกรรมพัฒนาผู้เรียน","",IF(AI7="","",AI14))</f>
        <v/>
      </c>
      <c r="M17" s="604" t="str">
        <f>IF(ปก!C10="กิจกรรมพัฒนาผู้เรียน","",IF(AI7="","",AI15))</f>
        <v/>
      </c>
      <c r="N17" s="605" t="str">
        <f>IF(ปก!C10="กิจกรรมพัฒนาผู้เรียน","",IF(AI7="","",AI16))</f>
        <v/>
      </c>
      <c r="O17" s="604" t="str">
        <f>IF(ปก!C10="กิจกรรมพัฒนาผู้เรียน","",IF(AI7="","",AI17))</f>
        <v/>
      </c>
      <c r="P17" s="606" t="str">
        <f>IF(O17="","",ROUNDDOWN(IF(ปก!E21="กิจกรรมพัฒนาผู้เรียน","",((F17*4)+(G17*3.5)+(H17*3)+(I17*2.5)+(J17*2)+(K17*1.5)+L17)/E17),2))</f>
        <v/>
      </c>
      <c r="Q17" s="607" t="str">
        <f>IF(O17="","",ROUNDDOWN(IF(ปก!E21="กิจกรรมพัฒนาผู้เรียน","",SQRT((((F17*16)+(G17*12.25)+(H17*9)+(I17*6.25)+(J17*4)+(K17*2.25)+L17)/E17)-(P17^2))),2))</f>
        <v/>
      </c>
      <c r="R17" s="608" t="str">
        <f>IF(O17="","",ROUNDDOWN(IF(ปก!E21="กิจกรรมพัฒนาผู้เรียน","",SUM(F17:H17)/E17*100),2))</f>
        <v/>
      </c>
      <c r="S17" s="1796" t="str">
        <f>IF(AI7="","",S16)</f>
        <v/>
      </c>
      <c r="T17" s="1797"/>
      <c r="U17" s="614"/>
      <c r="V17" s="360"/>
      <c r="W17" s="616" t="str">
        <f>IF(ปก!C10="กิจกรรมพัฒนาผู้เรียน","","มส")</f>
        <v>มส</v>
      </c>
      <c r="X17" s="617">
        <f>IF(ปก!C10="กิจกรรมพัฒนาผู้เรียน","",ปก!C25)</f>
        <v>0</v>
      </c>
      <c r="Y17" s="621"/>
      <c r="Z17" s="621"/>
      <c r="AA17" s="621"/>
      <c r="AB17" s="621"/>
      <c r="AC17" s="621"/>
      <c r="AD17" s="621"/>
      <c r="AE17" s="621"/>
      <c r="AF17" s="621"/>
      <c r="AG17" s="621"/>
      <c r="AH17" s="621"/>
      <c r="AI17" s="621"/>
      <c r="AJ17" s="621"/>
      <c r="AK17" s="621"/>
      <c r="AL17" s="621"/>
      <c r="AM17" s="360"/>
      <c r="AN17" s="360"/>
      <c r="AO17" s="7"/>
      <c r="AP17" s="7"/>
      <c r="AQ17" s="7"/>
    </row>
    <row r="18" spans="1:43" s="1" customFormat="1" ht="17.25" customHeight="1" x14ac:dyDescent="0.5">
      <c r="A18" s="624" t="str">
        <f>IF(AJ7="","",AJ7)</f>
        <v/>
      </c>
      <c r="B18" s="600" t="str">
        <f>IF(AJ7="","",SUM(F18:O18))</f>
        <v/>
      </c>
      <c r="C18" s="601" t="str">
        <f>IF(AJ7="","",O18)</f>
        <v/>
      </c>
      <c r="D18" s="601" t="str">
        <f>IF(AJ7="","",N18)</f>
        <v/>
      </c>
      <c r="E18" s="602" t="str">
        <f>IF(AJ7="","",IF(ปก!C10="กิจกรรมพัฒนาผู้เรียน","",B18-(C18+D18)))</f>
        <v/>
      </c>
      <c r="F18" s="603" t="str">
        <f>IF(AJ7="","",AJ8)</f>
        <v/>
      </c>
      <c r="G18" s="603" t="str">
        <f>IF(AJ7="","",AJ9)</f>
        <v/>
      </c>
      <c r="H18" s="603" t="str">
        <f>IF(ปก!C10="กิจกรรมพัฒนาผู้เรียน","",IF(AJ7="","",AJ10))</f>
        <v/>
      </c>
      <c r="I18" s="603" t="str">
        <f>IF(ปก!C10="กิจกรรมพัฒนาผู้เรียน","",IF(AJ7="","",AJ11))</f>
        <v/>
      </c>
      <c r="J18" s="603" t="str">
        <f>IF(ปก!C10="กิจกรรมพัฒนาผู้เรียน","",IF(AJ7="","",AJ12))</f>
        <v/>
      </c>
      <c r="K18" s="603" t="str">
        <f>IF(ปก!C10="กิจกรรมพัฒนาผู้เรียน","",IF(AJ7="","",AJ13))</f>
        <v/>
      </c>
      <c r="L18" s="603" t="str">
        <f>IF(ปก!C10="กิจกรรมพัฒนาผู้เรียน","",IF(AJ7="","",AJ14))</f>
        <v/>
      </c>
      <c r="M18" s="604" t="str">
        <f>IF(ปก!C10="กิจกรรมพัฒนาผู้เรียน","",IF(AJ7="","",AJ15))</f>
        <v/>
      </c>
      <c r="N18" s="605" t="str">
        <f>IF(ปก!C10="กิจกรรมพัฒนาผู้เรียน","",IF(AJ7="","",AJ16))</f>
        <v/>
      </c>
      <c r="O18" s="604" t="str">
        <f>IF(ปก!C10="กิจกรรมพัฒนาผู้เรียน","",IF(AJ7="","",AJ17))</f>
        <v/>
      </c>
      <c r="P18" s="606" t="str">
        <f>IF(O18="","",ROUNDDOWN(IF(ปก!E22="กิจกรรมพัฒนาผู้เรียน","",((F18*4)+(G18*3.5)+(H18*3)+(I18*2.5)+(J18*2)+(K18*1.5)+L18)/E18),2))</f>
        <v/>
      </c>
      <c r="Q18" s="607" t="str">
        <f>IF(O18="","",ROUNDDOWN(IF(ปก!E22="กิจกรรมพัฒนาผู้เรียน","",SQRT((((F18*16)+(G18*12.25)+(H18*9)+(I18*6.25)+(J18*4)+(K18*2.25)+L18)/E18)-(P18^2))),2))</f>
        <v/>
      </c>
      <c r="R18" s="608" t="str">
        <f>IF(O18="","",ROUNDDOWN(IF(ปก!E22="กิจกรรมพัฒนาผู้เรียน","",SUM(F18:H18)/E18*100),2))</f>
        <v/>
      </c>
      <c r="S18" s="1796" t="str">
        <f>IF(AJ7="","",S17)</f>
        <v/>
      </c>
      <c r="T18" s="1797"/>
      <c r="U18" s="614"/>
      <c r="V18" s="581"/>
      <c r="W18" s="369"/>
      <c r="X18" s="580"/>
      <c r="Y18" s="580"/>
      <c r="Z18" s="580"/>
      <c r="AA18" s="580"/>
      <c r="AB18" s="580"/>
      <c r="AC18" s="580"/>
      <c r="AD18" s="580"/>
      <c r="AE18" s="580"/>
      <c r="AF18" s="580"/>
      <c r="AG18" s="580"/>
      <c r="AH18" s="580"/>
      <c r="AI18" s="580"/>
      <c r="AJ18" s="369"/>
      <c r="AK18" s="369"/>
      <c r="AL18" s="369"/>
      <c r="AM18" s="369"/>
      <c r="AN18" s="369"/>
      <c r="AO18" s="8"/>
      <c r="AP18" s="8"/>
      <c r="AQ18" s="8"/>
    </row>
    <row r="19" spans="1:43" s="1" customFormat="1" ht="17.25" customHeight="1" x14ac:dyDescent="0.3">
      <c r="A19" s="624" t="str">
        <f>IF(AK7="","",AK7)</f>
        <v/>
      </c>
      <c r="B19" s="600" t="str">
        <f>IF(AK7="","",SUM(F19:O19))</f>
        <v/>
      </c>
      <c r="C19" s="601" t="str">
        <f>IF(AK7="","",O19)</f>
        <v/>
      </c>
      <c r="D19" s="601" t="str">
        <f>IF(AK7="","",N19)</f>
        <v/>
      </c>
      <c r="E19" s="602" t="str">
        <f>IF(AK7="","",IF(ปก!C10="กิจกรรมพัฒนาผู้เรียน","",B19-(C19+D19)))</f>
        <v/>
      </c>
      <c r="F19" s="603" t="str">
        <f>IF(AK7="","",AK8)</f>
        <v/>
      </c>
      <c r="G19" s="603" t="str">
        <f>IF(AK7="","",AK9)</f>
        <v/>
      </c>
      <c r="H19" s="603" t="str">
        <f>IF(ปก!C10="กิจกรรมพัฒนาผู้เรียน","",IF(AK7="","",AK10))</f>
        <v/>
      </c>
      <c r="I19" s="603" t="str">
        <f>IF(ปก!C10="กิจกรรมพัฒนาผู้เรียน","",IF(AK7="","",AK11))</f>
        <v/>
      </c>
      <c r="J19" s="603" t="str">
        <f>IF(ปก!C10="กิจกรรมพัฒนาผู้เรียน","",IF(AK7="","",AK12))</f>
        <v/>
      </c>
      <c r="K19" s="603" t="str">
        <f>IF(ปก!C10="กิจกรรมพัฒนาผู้เรียน","",IF(AK7="","",AK13))</f>
        <v/>
      </c>
      <c r="L19" s="603" t="str">
        <f>IF(ปก!C10="กิจกรรมพัฒนาผู้เรียน","",IF(AK7="","",AK14))</f>
        <v/>
      </c>
      <c r="M19" s="604" t="str">
        <f>IF(ปก!C10="กิจกรรมพัฒนาผู้เรียน","",IF(AK7="","",AK15))</f>
        <v/>
      </c>
      <c r="N19" s="605" t="str">
        <f>IF(ปก!C10="กิจกรรมพัฒนาผู้เรียน","",IF(AK7="","",AK16))</f>
        <v/>
      </c>
      <c r="O19" s="604" t="str">
        <f>IF(ปก!C10="กิจกรรมพัฒนาผู้เรียน","",IF(AK7="","",AK17))</f>
        <v/>
      </c>
      <c r="P19" s="606" t="str">
        <f>IF(O19="","",ROUNDDOWN(IF(ปก!E23="กิจกรรมพัฒนาผู้เรียน","",((F19*4)+(G19*3.5)+(H19*3)+(I19*2.5)+(J19*2)+(K19*1.5)+L19)/E19),2))</f>
        <v/>
      </c>
      <c r="Q19" s="607" t="str">
        <f>IF(O19="","",ROUNDDOWN(IF(ปก!E23="กิจกรรมพัฒนาผู้เรียน","",SQRT((((F19*16)+(G19*12.25)+(H19*9)+(I19*6.25)+(J19*4)+(K19*2.25)+L19)/E19)-(P19^2))),2))</f>
        <v/>
      </c>
      <c r="R19" s="608" t="str">
        <f>IF(O19="","",ROUNDDOWN(IF(ปก!E23="กิจกรรมพัฒนาผู้เรียน","",SUM(F19:H19)/E19*100),2))</f>
        <v/>
      </c>
      <c r="S19" s="1796" t="str">
        <f>IF(AK7="","",S15)</f>
        <v/>
      </c>
      <c r="T19" s="1797"/>
      <c r="U19" s="614"/>
      <c r="V19" s="581" t="s">
        <v>135</v>
      </c>
      <c r="W19" s="360"/>
      <c r="X19" s="625"/>
      <c r="Y19" s="625"/>
      <c r="Z19" s="625"/>
      <c r="AA19" s="625"/>
      <c r="AB19" s="625"/>
      <c r="AC19" s="625"/>
      <c r="AD19" s="625"/>
      <c r="AE19" s="625"/>
      <c r="AF19" s="625"/>
      <c r="AG19" s="625"/>
      <c r="AH19" s="625"/>
      <c r="AI19" s="625"/>
      <c r="AJ19" s="360"/>
      <c r="AK19" s="360"/>
      <c r="AL19" s="360"/>
      <c r="AM19" s="360"/>
      <c r="AN19" s="360"/>
      <c r="AO19" s="7"/>
      <c r="AP19" s="7"/>
      <c r="AQ19" s="7"/>
    </row>
    <row r="20" spans="1:43" ht="17.25" customHeight="1" thickBot="1" x14ac:dyDescent="0.55000000000000004">
      <c r="A20" s="626" t="str">
        <f>IF(AL7="","",AL7)</f>
        <v/>
      </c>
      <c r="B20" s="627" t="str">
        <f>IF(AL7="","",SUM(F20:O20))</f>
        <v/>
      </c>
      <c r="C20" s="628" t="str">
        <f>IF(AL7="","",O20)</f>
        <v/>
      </c>
      <c r="D20" s="628" t="str">
        <f>IF(AL7="","",N20)</f>
        <v/>
      </c>
      <c r="E20" s="629" t="str">
        <f>IF(AL7="","",IF(ปก!C10="กิจกรรมพัฒนาผู้เรียน","",B20-(C20+D20)))</f>
        <v/>
      </c>
      <c r="F20" s="630" t="str">
        <f>IF(AL7="","",AL8)</f>
        <v/>
      </c>
      <c r="G20" s="630" t="str">
        <f>IF(AL7="","",AL9)</f>
        <v/>
      </c>
      <c r="H20" s="630" t="str">
        <f>IF(ปก!C10="กิจกรรมพัฒนาผู้เรียน","",IF(AL7="","",AL10))</f>
        <v/>
      </c>
      <c r="I20" s="630" t="str">
        <f>IF(ปก!C10="กิจกรรมพัฒนาผู้เรียน","",IF(AL7="","",AL11))</f>
        <v/>
      </c>
      <c r="J20" s="630" t="str">
        <f>IF(ปก!C10="กิจกรรมพัฒนาผู้เรียน","",IF(AL7="","",AL12))</f>
        <v/>
      </c>
      <c r="K20" s="630" t="str">
        <f>IF(ปก!C10="กิจกรรมพัฒนาผู้เรียน","",IF(AL7="","",AL13))</f>
        <v/>
      </c>
      <c r="L20" s="630" t="str">
        <f>IF(ปก!C10="กิจกรรมพัฒนาผู้เรียน","",IF(AL7="","",AL14))</f>
        <v/>
      </c>
      <c r="M20" s="631" t="str">
        <f>IF(ปก!C10="กิจกรรมพัฒนาผู้เรียน","",IF(AL7="","",AL15))</f>
        <v/>
      </c>
      <c r="N20" s="632" t="str">
        <f>IF(ปก!C10="กิจกรรมพัฒนาผู้เรียน","",IF(AL7="","",AL16))</f>
        <v/>
      </c>
      <c r="O20" s="631" t="str">
        <f>IF(ปก!C10="กิจกรรมพัฒนาผู้เรียน","",IF(AL7="","",AL17))</f>
        <v/>
      </c>
      <c r="P20" s="633" t="str">
        <f>IF(O20="","",ROUNDDOWN(IF(ปก!#REF!="กิจกรรมพัฒนาผู้เรียน","",((F20*4)+(G20*3.5)+(H20*3)+(I20*2.5)+(J20*2)+(K20*1.5)+L20)/E20),2))</f>
        <v/>
      </c>
      <c r="Q20" s="634" t="str">
        <f>IF(O20="","",ROUNDDOWN(IF(ปก!#REF!="กิจกรรมพัฒนาผู้เรียน","",SQRT((((F20*16)+(G20*12.25)+(H20*9)+(I20*6.25)+(J20*4)+(K20*2.25)+L20)/E20)-(P20^2))),2))</f>
        <v/>
      </c>
      <c r="R20" s="635" t="str">
        <f>IF(O20="","",ROUNDDOWN(IF(ปก!#REF!="กิจกรรมพัฒนาผู้เรียน","",SUM(F20:H20)/E20*100),2))</f>
        <v/>
      </c>
      <c r="S20" s="1811" t="str">
        <f>IF(AL7="","",S19)</f>
        <v/>
      </c>
      <c r="T20" s="1812"/>
      <c r="U20" s="614"/>
      <c r="V20" s="581" t="s">
        <v>136</v>
      </c>
      <c r="W20" s="360"/>
      <c r="X20" s="625"/>
      <c r="Y20" s="625"/>
      <c r="Z20" s="625"/>
      <c r="AA20" s="625"/>
      <c r="AB20" s="625"/>
      <c r="AC20" s="625"/>
      <c r="AD20" s="625"/>
      <c r="AE20" s="625"/>
      <c r="AF20" s="625"/>
      <c r="AG20" s="625"/>
      <c r="AH20" s="625"/>
      <c r="AI20" s="625"/>
      <c r="AJ20" s="360"/>
      <c r="AK20" s="360"/>
      <c r="AL20" s="360"/>
      <c r="AM20" s="360"/>
      <c r="AN20" s="360"/>
      <c r="AO20" s="7"/>
      <c r="AP20" s="7"/>
      <c r="AQ20" s="7"/>
    </row>
    <row r="21" spans="1:43" ht="20.25" customHeight="1" thickTop="1" thickBot="1" x14ac:dyDescent="0.55000000000000004">
      <c r="A21" s="640" t="s">
        <v>31</v>
      </c>
      <c r="B21" s="641">
        <f>IF('ชื่อ-คะแนน'!C6="","",SUM(B6:B20))</f>
        <v>24</v>
      </c>
      <c r="C21" s="642">
        <f>IF('ชื่อ-คะแนน'!C6="","",IF(ปก!C10="กิจกรรมพัฒนาผู้เรียน","",SUM(C6:C20)))</f>
        <v>0</v>
      </c>
      <c r="D21" s="642">
        <f>IF('ชื่อ-คะแนน'!C6="","",IF(ปก!C10="กิจกรรมพัฒนาผู้เรียน","",SUM(D6:D20)))</f>
        <v>0</v>
      </c>
      <c r="E21" s="643">
        <f>IF('ชื่อ-คะแนน'!C6="","",IF(ปก!C10="กิจกรรมพัฒนาผู้เรียน","",SUM(E6:E20)))</f>
        <v>24</v>
      </c>
      <c r="F21" s="644">
        <f>IF('ชื่อ-คะแนน'!C6="","",SUM(F6:F20))</f>
        <v>0</v>
      </c>
      <c r="G21" s="645">
        <f>IF('ชื่อ-คะแนน'!C6="","",SUM(G6:G20))</f>
        <v>0</v>
      </c>
      <c r="H21" s="646">
        <f>IF('ชื่อ-คะแนน'!C6="","",IF(ปก!C10="กิจกรรมพัฒนาผู้เรียน","",SUM(H6:H20)))</f>
        <v>0</v>
      </c>
      <c r="I21" s="646">
        <f>IF('ชื่อ-คะแนน'!C6="","",IF(ปก!C10="กิจกรรมพัฒนาผู้เรียน","",SUM(I6:I20)))</f>
        <v>0</v>
      </c>
      <c r="J21" s="646">
        <f>IF('ชื่อ-คะแนน'!C6="","",IF(ปก!C10="กิจกรรมพัฒนาผู้เรียน","",SUM(J6:J20)))</f>
        <v>0</v>
      </c>
      <c r="K21" s="646">
        <f>IF('ชื่อ-คะแนน'!C6="","",IF(ปก!C10="กิจกรรมพัฒนาผู้เรียน","",SUM(K6:K20)))</f>
        <v>0</v>
      </c>
      <c r="L21" s="646">
        <f>IF('ชื่อ-คะแนน'!C6="","",IF(ปก!C10="กิจกรรมพัฒนาผู้เรียน","",SUM(L6:L20)))</f>
        <v>0</v>
      </c>
      <c r="M21" s="647">
        <f>IF('ชื่อ-คะแนน'!C6="","",IF(ปก!C10="กิจกรรมพัฒนาผู้เรียน","",SUM(M6:M20)))</f>
        <v>24</v>
      </c>
      <c r="N21" s="648">
        <f>IF('ชื่อ-คะแนน'!C6="","",IF(ปก!C10="กิจกรรมพัฒนาผู้เรียน","",SUM(N6:N20)))</f>
        <v>0</v>
      </c>
      <c r="O21" s="649">
        <f>IF('ชื่อ-คะแนน'!C6="","",IF(ปก!C10="กิจกรรมพัฒนาผู้เรียน","",SUM(O6:O20)))</f>
        <v>0</v>
      </c>
      <c r="P21" s="1838">
        <f>IF('ชื่อ-คะแนน'!C6="","",IF(ปก!$C$10="กิจกรรมพัฒนาผู้เรียน",F21+G21,E21))</f>
        <v>24</v>
      </c>
      <c r="Q21" s="1839"/>
      <c r="R21" s="1840"/>
      <c r="S21" s="1816">
        <f>IF('ชื่อ-คะแนน'!C6="","",IF(ปก!C10="กิจกรรมพัฒนาผู้เรียน","",(ROUNDDOWN(IF(ปก!C10="กิจกรรมพัฒนาผู้เรียน","",((F21*4)+(G21*3.5)+(H21*3)+(I21*2.5)+(J21*2)+(K21*1.5)+L21)/P21),2))))</f>
        <v>0</v>
      </c>
      <c r="T21" s="1818">
        <f>IF('ชื่อ-คะแนน'!C6="","",IF(ปก!C10="กิจกรรมพัฒนาผู้เรียน","",(ROUNDDOWN(IF(ปก!C10="กิจกรรมพัฒนาผู้เรียน","",SQRT((((F21*16)+(G21*12.25)+(H21*9)+(I21*6.25)+(J21*4)+(K21*2.25)+L21)/P21)-(S21*S21))),2))))</f>
        <v>0</v>
      </c>
      <c r="U21" s="1814">
        <f>IF('ชื่อ-คะแนน'!C6="","",IF(ปก!C10="กิจกรรมพัฒนาผู้เรียน","",(ROUNDDOWN((F22+G22+H22),2))))</f>
        <v>0</v>
      </c>
      <c r="W21" s="636" t="s">
        <v>30</v>
      </c>
      <c r="X21" s="637"/>
      <c r="Y21" s="637"/>
      <c r="Z21" s="638" t="str">
        <f>IF(ปก!$C$10="กิจกรรมพัฒนาผู้เรียน","คัดลอกผลการเรียนจาก-ปก-บริเวณสีชมพู","คัดลอกผลการเรียนจาก แผ่นงาน ปก C16-C25")</f>
        <v>คัดลอกผลการเรียนจาก แผ่นงาน ปก C16-C25</v>
      </c>
      <c r="AA21" s="637"/>
      <c r="AB21" s="637"/>
      <c r="AC21" s="637"/>
      <c r="AD21" s="637"/>
      <c r="AE21" s="637"/>
      <c r="AF21" s="637"/>
      <c r="AG21" s="637"/>
      <c r="AH21" s="639"/>
      <c r="AI21" s="639"/>
    </row>
    <row r="22" spans="1:43" ht="24.75" thickTop="1" thickBot="1" x14ac:dyDescent="0.55000000000000004">
      <c r="A22" s="1832" t="s">
        <v>71</v>
      </c>
      <c r="B22" s="1833"/>
      <c r="C22" s="1833"/>
      <c r="D22" s="1833"/>
      <c r="E22" s="1834"/>
      <c r="F22" s="650">
        <f>IF('ชื่อ-คะแนน'!C6="","",(100/$P$21)*F21)</f>
        <v>0</v>
      </c>
      <c r="G22" s="651">
        <f>IF('ชื่อ-คะแนน'!C6="","",(100/$P$21)*G21)</f>
        <v>0</v>
      </c>
      <c r="H22" s="651">
        <f>IF('ชื่อ-คะแนน'!C6="","",IF(ปก!C10="กิจกรรมพัฒนาผู้เรียน","",(100/$P$21)*H21))</f>
        <v>0</v>
      </c>
      <c r="I22" s="651">
        <f>IF('ชื่อ-คะแนน'!C6="","",IF(ปก!C10="กิจกรรมพัฒนาผู้เรียน","",(100/$P$21)*I21))</f>
        <v>0</v>
      </c>
      <c r="J22" s="651">
        <f>IF('ชื่อ-คะแนน'!C6="","",IF(ปก!C10="กิจกรรมพัฒนาผู้เรียน","",(100/$P$21)*J21))</f>
        <v>0</v>
      </c>
      <c r="K22" s="651">
        <f>IF('ชื่อ-คะแนน'!C6="","",IF(ปก!C10="กิจกรรมพัฒนาผู้เรียน","",(100/$P$21)*K21))</f>
        <v>0</v>
      </c>
      <c r="L22" s="651">
        <f>IF('ชื่อ-คะแนน'!C6="","",IF(ปก!C10="กิจกรรมพัฒนาผู้เรียน","",(100/$P$21)*L21))</f>
        <v>0</v>
      </c>
      <c r="M22" s="652">
        <f>IF('ชื่อ-คะแนน'!C6="","",IF(ปก!C10="กิจกรรมพัฒนาผู้เรียน","",(100/$P$21)*M21))</f>
        <v>100</v>
      </c>
      <c r="N22" s="650">
        <f>IF('ชื่อ-คะแนน'!C6="","",IF(ปก!C10="กิจกรรมพัฒนาผู้เรียน","",(100/$P$21)*N21))</f>
        <v>0</v>
      </c>
      <c r="O22" s="652">
        <f>IF('ชื่อ-คะแนน'!C6="","",IF(ปก!C10="กิจกรรมพัฒนาผู้เรียน","",(100/$P$21)*O21))</f>
        <v>0</v>
      </c>
      <c r="P22" s="1835">
        <f>IF('ชื่อ-คะแนน'!C6="","",IF(ปก!C10="กิจกรรมพัฒนาผู้เรียน",F22+G22,SUM(F22:M22)))</f>
        <v>100</v>
      </c>
      <c r="Q22" s="1836"/>
      <c r="R22" s="1837"/>
      <c r="S22" s="1817"/>
      <c r="T22" s="1819"/>
      <c r="U22" s="1815"/>
    </row>
    <row r="23" spans="1:43" ht="23.25" thickTop="1" thickBot="1" x14ac:dyDescent="0.55000000000000004">
      <c r="A23" s="653" t="s">
        <v>60</v>
      </c>
      <c r="B23" s="654" t="s">
        <v>58</v>
      </c>
      <c r="C23" s="655" t="str">
        <f>IF(ปก!C10="กิจกรรมพัฒนาผู้เรียน","","มส")</f>
        <v>มส</v>
      </c>
      <c r="D23" s="655" t="str">
        <f>IF(ปก!C10="กิจกรรมพัฒนาผู้เรียน","","ขาดสอบ")</f>
        <v>ขาดสอบ</v>
      </c>
      <c r="E23" s="656" t="str">
        <f>IF(ปก!C10="กิจกรรมพัฒนาผู้เรียน","","เข้าสอบ")</f>
        <v>เข้าสอบ</v>
      </c>
      <c r="F23" s="657" t="str">
        <f>IF(ปก!$C$10="กิจกรรมพัฒนาผู้เรียน","ผ","4")</f>
        <v>4</v>
      </c>
      <c r="G23" s="658" t="str">
        <f>IF(ปก!$C$10="กิจกรรมพัฒนาผู้เรียน","มผ","3.5")</f>
        <v>3.5</v>
      </c>
      <c r="H23" s="659" t="str">
        <f>IF(ปก!$C$10="กิจกรรมพัฒนาผู้เรียน","","3")</f>
        <v>3</v>
      </c>
      <c r="I23" s="659" t="str">
        <f>IF(ปก!$C$10="กิจกรรมพัฒนาผู้เรียน","","2.5")</f>
        <v>2.5</v>
      </c>
      <c r="J23" s="659" t="str">
        <f>IF(ปก!$C$10="กิจกรรมพัฒนาผู้เรียน","","2")</f>
        <v>2</v>
      </c>
      <c r="K23" s="659" t="str">
        <f>IF(ปก!$C$10="กิจกรรมพัฒนาผู้เรียน","","1.5")</f>
        <v>1.5</v>
      </c>
      <c r="L23" s="659" t="str">
        <f>IF(ปก!$C$10="กิจกรรมพัฒนาผู้เรียน","","1")</f>
        <v>1</v>
      </c>
      <c r="M23" s="660" t="str">
        <f>IF(ปก!$C$10="กิจกรรมพัฒนาผู้เรียน","","0")</f>
        <v>0</v>
      </c>
      <c r="N23" s="657" t="str">
        <f>IF(ปก!$C$10="กิจกรรมพัฒนาผู้เรียน","","ร")</f>
        <v>ร</v>
      </c>
      <c r="O23" s="660" t="str">
        <f>IF(ปก!$C$10="กิจกรรมพัฒนาผู้เรียน","","มส")</f>
        <v>มส</v>
      </c>
      <c r="P23" s="1827" t="s">
        <v>31</v>
      </c>
      <c r="Q23" s="1828"/>
      <c r="R23" s="1829"/>
      <c r="S23" s="661" t="str">
        <f>IF(ปก!C10="กิจกรรมพัฒนาผู้เรียน","","เฉลี่ย")</f>
        <v>เฉลี่ย</v>
      </c>
      <c r="T23" s="662" t="str">
        <f>IF(ปก!C10="กิจกรรมพัฒนาผู้เรียน","","S.D.")</f>
        <v>S.D.</v>
      </c>
      <c r="U23" s="663" t="str">
        <f>IF(ปก!C10="กิจกรรมพัฒนาผู้เรียน","","ร้อยละเกรดดี")</f>
        <v>ร้อยละเกรดดี</v>
      </c>
    </row>
    <row r="24" spans="1:43" ht="24" thickTop="1" x14ac:dyDescent="0.5">
      <c r="A24" s="1813" t="str">
        <f>"แสดงร้อยละของระดับผลการเรียน"&amp;"วิชา "&amp;ปก!H10 &amp;"  "&amp; ปก!B10 &amp; ปก!C10</f>
        <v>แสดงร้อยละของระดับผลการเรียนวิชา x21242 xxxxxxxxxxxxx  กลุ่มสาระเลือกจากรายการ</v>
      </c>
      <c r="B24" s="1813"/>
      <c r="C24" s="1813"/>
      <c r="D24" s="1813"/>
      <c r="E24" s="1813"/>
      <c r="F24" s="1813"/>
      <c r="G24" s="1813"/>
      <c r="H24" s="1813"/>
      <c r="I24" s="1813"/>
      <c r="J24" s="1813"/>
      <c r="K24" s="1813"/>
      <c r="L24" s="1813"/>
      <c r="M24" s="1813"/>
      <c r="N24" s="1813"/>
      <c r="O24" s="1813"/>
      <c r="P24" s="1813"/>
      <c r="Q24" s="1813"/>
      <c r="R24" s="1813"/>
      <c r="S24" s="1813"/>
      <c r="T24" s="1813"/>
      <c r="U24" s="1813"/>
    </row>
    <row r="31" spans="1:43" ht="18" customHeight="1" x14ac:dyDescent="0.5"/>
    <row r="32" spans="1:43" ht="9" customHeight="1" x14ac:dyDescent="0.5"/>
    <row r="33" spans="1:43" ht="16.5" customHeight="1" x14ac:dyDescent="0.5"/>
    <row r="36" spans="1:43" ht="21" customHeight="1" x14ac:dyDescent="0.5">
      <c r="A36" s="1822" t="s">
        <v>169</v>
      </c>
      <c r="B36" s="1822"/>
      <c r="C36" s="1822"/>
      <c r="D36" s="1822"/>
      <c r="E36" s="1822"/>
      <c r="F36" s="1822"/>
      <c r="G36" s="1822"/>
      <c r="H36" s="1822"/>
      <c r="I36" s="1822"/>
      <c r="J36" s="1822"/>
      <c r="K36" s="1822"/>
      <c r="L36" s="1822"/>
      <c r="M36" s="1822"/>
      <c r="N36" s="1822"/>
      <c r="O36" s="1822"/>
      <c r="P36" s="1822"/>
      <c r="Q36" s="1822"/>
      <c r="R36" s="1822"/>
      <c r="S36" s="1822"/>
      <c r="T36" s="1822"/>
      <c r="U36" s="1822"/>
    </row>
    <row r="37" spans="1:43" ht="24" customHeight="1" x14ac:dyDescent="0.5">
      <c r="A37" s="1823" t="str">
        <f>ปก!B38</f>
        <v>(นายxxxxxx  xxxxxxxxx)</v>
      </c>
      <c r="B37" s="1823"/>
      <c r="C37" s="1823"/>
      <c r="D37" s="1823"/>
      <c r="E37" s="1823"/>
      <c r="F37" s="1823"/>
      <c r="G37" s="1823"/>
      <c r="H37" s="1823"/>
      <c r="I37" s="1823"/>
      <c r="J37" s="1823"/>
      <c r="K37" s="1823"/>
      <c r="L37" s="1823"/>
      <c r="M37" s="1823"/>
      <c r="N37" s="1823"/>
      <c r="O37" s="1823"/>
      <c r="P37" s="1823"/>
      <c r="Q37" s="1823"/>
      <c r="R37" s="1823"/>
      <c r="S37" s="1823"/>
      <c r="T37" s="1823"/>
      <c r="U37" s="1823"/>
    </row>
    <row r="38" spans="1:43" s="1" customFormat="1" ht="19.5" customHeight="1" x14ac:dyDescent="0.5">
      <c r="A38" s="1823" t="str">
        <f>ปก!E37&amp;ปก!C10</f>
        <v>หัวหน้ากลุ่มสาระเลือกจากรายการ</v>
      </c>
      <c r="B38" s="1823"/>
      <c r="C38" s="1823"/>
      <c r="D38" s="1823"/>
      <c r="E38" s="1823"/>
      <c r="F38" s="1823"/>
      <c r="G38" s="1823"/>
      <c r="H38" s="1823"/>
      <c r="I38" s="1823"/>
      <c r="J38" s="1823"/>
      <c r="K38" s="1823"/>
      <c r="L38" s="1823"/>
      <c r="M38" s="1823"/>
      <c r="N38" s="1823"/>
      <c r="O38" s="1823"/>
      <c r="P38" s="1823"/>
      <c r="Q38" s="1823"/>
      <c r="R38" s="1823"/>
      <c r="S38" s="1823"/>
      <c r="T38" s="1823"/>
      <c r="U38" s="1823"/>
      <c r="V38" s="369"/>
      <c r="W38" s="369"/>
      <c r="X38" s="580"/>
      <c r="Y38" s="580"/>
      <c r="Z38" s="580"/>
      <c r="AA38" s="580"/>
      <c r="AB38" s="580"/>
      <c r="AC38" s="580"/>
      <c r="AD38" s="580"/>
      <c r="AE38" s="580"/>
      <c r="AF38" s="580"/>
      <c r="AG38" s="580"/>
      <c r="AH38" s="580"/>
      <c r="AI38" s="580"/>
      <c r="AJ38" s="369"/>
      <c r="AK38" s="369"/>
      <c r="AL38" s="369"/>
      <c r="AM38" s="369"/>
      <c r="AN38" s="369"/>
      <c r="AO38" s="8"/>
      <c r="AP38" s="8"/>
      <c r="AQ38" s="8"/>
    </row>
    <row r="39" spans="1:43" ht="22.5" customHeight="1" x14ac:dyDescent="0.5">
      <c r="A39" s="1824" t="s">
        <v>61</v>
      </c>
      <c r="B39" s="1824"/>
      <c r="C39" s="1824"/>
      <c r="D39" s="1824"/>
      <c r="E39" s="1824"/>
      <c r="F39" s="1824"/>
      <c r="G39" s="1824"/>
      <c r="H39" s="1824"/>
      <c r="I39" s="1824"/>
      <c r="J39" s="1824"/>
      <c r="K39" s="1824"/>
      <c r="L39" s="1824"/>
      <c r="M39" s="1824"/>
      <c r="N39" s="1824"/>
      <c r="O39" s="1824"/>
      <c r="P39" s="1824"/>
      <c r="Q39" s="1824"/>
      <c r="R39" s="1824"/>
      <c r="S39" s="1824"/>
      <c r="T39" s="1824"/>
      <c r="U39" s="1824"/>
      <c r="V39" s="360"/>
      <c r="W39" s="360"/>
      <c r="X39" s="625"/>
      <c r="Y39" s="625"/>
      <c r="Z39" s="625"/>
      <c r="AA39" s="625"/>
      <c r="AB39" s="625"/>
      <c r="AC39" s="625"/>
      <c r="AD39" s="625"/>
      <c r="AE39" s="625"/>
      <c r="AF39" s="625"/>
      <c r="AG39" s="625"/>
      <c r="AH39" s="625"/>
      <c r="AI39" s="625"/>
      <c r="AJ39" s="360"/>
      <c r="AK39" s="360"/>
      <c r="AL39" s="360"/>
      <c r="AM39" s="360"/>
      <c r="AN39" s="360"/>
      <c r="AO39" s="7"/>
      <c r="AP39" s="7"/>
      <c r="AQ39" s="7"/>
    </row>
    <row r="40" spans="1:43" ht="22.5" customHeight="1" x14ac:dyDescent="0.5">
      <c r="A40" s="664" t="s">
        <v>78</v>
      </c>
      <c r="B40" s="665" t="str">
        <f>ปก!H44</f>
        <v>ผู้อำนวยการโรงเรียนศักดิ์สุนันท์วิทยา</v>
      </c>
      <c r="C40" s="666"/>
      <c r="D40" s="666"/>
      <c r="E40" s="667"/>
      <c r="F40" s="667"/>
      <c r="G40" s="667"/>
      <c r="H40" s="667"/>
      <c r="I40" s="667"/>
      <c r="J40" s="667"/>
      <c r="K40" s="667"/>
      <c r="L40" s="665" t="s">
        <v>62</v>
      </c>
      <c r="M40" s="666"/>
      <c r="N40" s="666"/>
      <c r="O40" s="666"/>
      <c r="P40" s="666"/>
      <c r="Q40" s="666"/>
      <c r="R40" s="666"/>
      <c r="S40" s="666"/>
      <c r="T40" s="666"/>
      <c r="U40" s="668"/>
    </row>
    <row r="41" spans="1:43" ht="20.25" customHeight="1" x14ac:dyDescent="0.5">
      <c r="A41" s="1825" t="s">
        <v>63</v>
      </c>
      <c r="B41" s="1826"/>
      <c r="C41" s="1826"/>
      <c r="D41" s="1826"/>
      <c r="E41" s="669"/>
      <c r="F41" s="669"/>
      <c r="G41" s="669"/>
      <c r="H41" s="669"/>
      <c r="I41" s="669"/>
      <c r="J41" s="669"/>
      <c r="K41" s="669"/>
      <c r="L41" s="670"/>
      <c r="M41" s="670"/>
      <c r="N41" s="670"/>
      <c r="O41" s="670"/>
      <c r="P41" s="670"/>
      <c r="Q41" s="670"/>
      <c r="R41" s="670"/>
      <c r="S41" s="670"/>
      <c r="T41" s="670"/>
      <c r="U41" s="671"/>
    </row>
    <row r="42" spans="1:43" ht="14.25" customHeight="1" x14ac:dyDescent="0.5">
      <c r="A42" s="672"/>
      <c r="B42" s="673"/>
      <c r="C42" s="673"/>
      <c r="D42" s="673"/>
      <c r="E42" s="673"/>
      <c r="F42" s="673"/>
      <c r="G42" s="673"/>
      <c r="H42" s="673"/>
      <c r="I42" s="673"/>
      <c r="J42" s="673"/>
      <c r="K42" s="673"/>
      <c r="L42" s="674"/>
      <c r="M42" s="674"/>
      <c r="N42" s="674"/>
      <c r="O42" s="674"/>
      <c r="P42" s="674"/>
      <c r="Q42" s="674"/>
      <c r="R42" s="674"/>
      <c r="S42" s="674"/>
      <c r="T42" s="674"/>
      <c r="U42" s="675"/>
    </row>
    <row r="43" spans="1:43" ht="17.25" customHeight="1" x14ac:dyDescent="0.5">
      <c r="A43" s="1830" t="s">
        <v>64</v>
      </c>
      <c r="B43" s="1831"/>
      <c r="C43" s="1831"/>
      <c r="D43" s="1831"/>
      <c r="E43" s="1831"/>
      <c r="F43" s="673"/>
      <c r="G43" s="673"/>
      <c r="H43" s="673"/>
      <c r="I43" s="673"/>
      <c r="J43" s="673"/>
      <c r="K43" s="673"/>
      <c r="L43" s="1847" t="s">
        <v>65</v>
      </c>
      <c r="M43" s="1847"/>
      <c r="N43" s="1847"/>
      <c r="O43" s="1847"/>
      <c r="P43" s="1847"/>
      <c r="Q43" s="1847"/>
      <c r="R43" s="1847"/>
      <c r="S43" s="1847"/>
      <c r="T43" s="1847"/>
      <c r="U43" s="675"/>
    </row>
    <row r="44" spans="1:43" ht="22.5" customHeight="1" x14ac:dyDescent="0.5">
      <c r="A44" s="1820" t="str">
        <f>ปก!B40</f>
        <v>(นายต้นสกุล  ตาบุญ)</v>
      </c>
      <c r="B44" s="1821"/>
      <c r="C44" s="1821"/>
      <c r="D44" s="1821"/>
      <c r="E44" s="1821"/>
      <c r="F44" s="676"/>
      <c r="G44" s="676"/>
      <c r="H44" s="676"/>
      <c r="I44" s="676"/>
      <c r="J44" s="676"/>
      <c r="K44" s="676"/>
      <c r="L44" s="1821" t="str">
        <f>ปก!B45</f>
        <v>(พรมหาวัชรปัฐน์ กาวิละหทัยสกุล)</v>
      </c>
      <c r="M44" s="1821"/>
      <c r="N44" s="1821"/>
      <c r="O44" s="1821"/>
      <c r="P44" s="1821"/>
      <c r="Q44" s="1821"/>
      <c r="R44" s="1821"/>
      <c r="S44" s="1821"/>
      <c r="T44" s="1821"/>
      <c r="U44" s="437"/>
    </row>
    <row r="45" spans="1:43" ht="22.5" customHeight="1" x14ac:dyDescent="0.5">
      <c r="A45" s="1820" t="str">
        <f>ปก!E39</f>
        <v>หัวหน้างานวัดผล</v>
      </c>
      <c r="B45" s="1821"/>
      <c r="C45" s="1821"/>
      <c r="D45" s="1821"/>
      <c r="E45" s="1821"/>
      <c r="F45" s="676"/>
      <c r="G45" s="676"/>
      <c r="H45" s="676"/>
      <c r="I45" s="676"/>
      <c r="J45" s="676"/>
      <c r="K45" s="676"/>
      <c r="L45" s="1821" t="str">
        <f>ปก!E44</f>
        <v>รองผู้อำนวยการกลุ่มบริหารวิชาการ</v>
      </c>
      <c r="M45" s="1821"/>
      <c r="N45" s="1821"/>
      <c r="O45" s="1821"/>
      <c r="P45" s="1821"/>
      <c r="Q45" s="1821"/>
      <c r="R45" s="1821"/>
      <c r="S45" s="1821"/>
      <c r="T45" s="1821"/>
      <c r="U45" s="437"/>
    </row>
    <row r="46" spans="1:43" ht="18.75" customHeight="1" x14ac:dyDescent="0.5">
      <c r="A46" s="1830" t="s">
        <v>79</v>
      </c>
      <c r="B46" s="1831"/>
      <c r="C46" s="1831"/>
      <c r="D46" s="1831"/>
      <c r="E46" s="1831"/>
      <c r="F46" s="673"/>
      <c r="G46" s="673"/>
      <c r="H46" s="673"/>
      <c r="I46" s="673"/>
      <c r="J46" s="673"/>
      <c r="K46" s="673"/>
      <c r="L46" s="1831" t="s">
        <v>79</v>
      </c>
      <c r="M46" s="1831"/>
      <c r="N46" s="1831"/>
      <c r="O46" s="1831"/>
      <c r="P46" s="1831"/>
      <c r="Q46" s="1831"/>
      <c r="R46" s="1831"/>
      <c r="S46" s="1831"/>
      <c r="T46" s="1831"/>
      <c r="U46" s="675"/>
    </row>
    <row r="47" spans="1:43" ht="18.75" customHeight="1" x14ac:dyDescent="0.5">
      <c r="A47" s="1830" t="s">
        <v>66</v>
      </c>
      <c r="B47" s="1831"/>
      <c r="C47" s="1831"/>
      <c r="D47" s="1831"/>
      <c r="E47" s="1831"/>
      <c r="F47" s="1831"/>
      <c r="G47" s="1831"/>
      <c r="H47" s="1831"/>
      <c r="I47" s="1831"/>
      <c r="J47" s="1831"/>
      <c r="K47" s="1831"/>
      <c r="L47" s="1831"/>
      <c r="M47" s="1831"/>
      <c r="N47" s="1831"/>
      <c r="O47" s="1831"/>
      <c r="P47" s="1831"/>
      <c r="Q47" s="1831"/>
      <c r="R47" s="1831"/>
      <c r="S47" s="1831"/>
      <c r="T47" s="1831"/>
      <c r="U47" s="1848"/>
    </row>
    <row r="48" spans="1:43" x14ac:dyDescent="0.5">
      <c r="A48" s="1849" t="str">
        <f>ปก!H43</f>
        <v>(พระครูนิวิฐสุทธิการ)</v>
      </c>
      <c r="B48" s="1850"/>
      <c r="C48" s="1850"/>
      <c r="D48" s="1850"/>
      <c r="E48" s="1850"/>
      <c r="F48" s="1850"/>
      <c r="G48" s="1850"/>
      <c r="H48" s="1850"/>
      <c r="I48" s="1850"/>
      <c r="J48" s="1850"/>
      <c r="K48" s="1850"/>
      <c r="L48" s="1850"/>
      <c r="M48" s="1850"/>
      <c r="N48" s="1850"/>
      <c r="O48" s="1850"/>
      <c r="P48" s="1850"/>
      <c r="Q48" s="1850"/>
      <c r="R48" s="1850"/>
      <c r="S48" s="1850"/>
      <c r="T48" s="1850"/>
      <c r="U48" s="1851"/>
    </row>
    <row r="49" spans="1:21" x14ac:dyDescent="0.5">
      <c r="A49" s="1841" t="str">
        <f>ปก!H44</f>
        <v>ผู้อำนวยการโรงเรียนศักดิ์สุนันท์วิทยา</v>
      </c>
      <c r="B49" s="1842"/>
      <c r="C49" s="1842"/>
      <c r="D49" s="1842"/>
      <c r="E49" s="1842"/>
      <c r="F49" s="1842"/>
      <c r="G49" s="1842"/>
      <c r="H49" s="1842"/>
      <c r="I49" s="1842"/>
      <c r="J49" s="1842"/>
      <c r="K49" s="1842"/>
      <c r="L49" s="1842"/>
      <c r="M49" s="1842"/>
      <c r="N49" s="1842"/>
      <c r="O49" s="1842"/>
      <c r="P49" s="1842"/>
      <c r="Q49" s="1842"/>
      <c r="R49" s="1842"/>
      <c r="S49" s="1842"/>
      <c r="T49" s="1842"/>
      <c r="U49" s="1843"/>
    </row>
    <row r="50" spans="1:21" ht="16.5" customHeight="1" x14ac:dyDescent="0.5">
      <c r="A50" s="1844" t="s">
        <v>67</v>
      </c>
      <c r="B50" s="1845"/>
      <c r="C50" s="1845"/>
      <c r="D50" s="1845"/>
      <c r="E50" s="1845"/>
      <c r="F50" s="1845"/>
      <c r="G50" s="1845"/>
      <c r="H50" s="1845"/>
      <c r="I50" s="1845"/>
      <c r="J50" s="1845"/>
      <c r="K50" s="1845"/>
      <c r="L50" s="1845"/>
      <c r="M50" s="1845"/>
      <c r="N50" s="1845"/>
      <c r="O50" s="1845"/>
      <c r="P50" s="1845"/>
      <c r="Q50" s="1845"/>
      <c r="R50" s="1845"/>
      <c r="S50" s="1845"/>
      <c r="T50" s="1845"/>
      <c r="U50" s="1846"/>
    </row>
  </sheetData>
  <sheetProtection algorithmName="SHA-512" hashValue="VKD/zbn8W8Iw/SaEHURHHyFcwEQFNbBACsWD8O7oXg5Sjon5N4q4FkbXvMc4amvV5cnEX/RXEwnu/IueuLkRQA==" saltValue="ggM0pJJ2nj0/WrzuFJ8joQ==" spinCount="100000" sheet="1" scenarios="1" formatCells="0"/>
  <protectedRanges>
    <protectedRange sqref="Y7:AL17" name="ช่วง2"/>
    <protectedRange sqref="S7:T20" name="ช่วง1"/>
  </protectedRanges>
  <mergeCells count="50">
    <mergeCell ref="A49:U49"/>
    <mergeCell ref="A50:U50"/>
    <mergeCell ref="L43:T43"/>
    <mergeCell ref="L44:T44"/>
    <mergeCell ref="L45:T45"/>
    <mergeCell ref="L46:T46"/>
    <mergeCell ref="A46:E46"/>
    <mergeCell ref="A47:U47"/>
    <mergeCell ref="A48:U48"/>
    <mergeCell ref="A24:U24"/>
    <mergeCell ref="U21:U22"/>
    <mergeCell ref="S21:S22"/>
    <mergeCell ref="T21:T22"/>
    <mergeCell ref="A45:E45"/>
    <mergeCell ref="A36:U36"/>
    <mergeCell ref="A38:U38"/>
    <mergeCell ref="A39:U39"/>
    <mergeCell ref="A41:D41"/>
    <mergeCell ref="A37:U37"/>
    <mergeCell ref="P23:R23"/>
    <mergeCell ref="A43:E43"/>
    <mergeCell ref="A44:E44"/>
    <mergeCell ref="A22:E22"/>
    <mergeCell ref="P22:R22"/>
    <mergeCell ref="P21:R21"/>
    <mergeCell ref="S20:T20"/>
    <mergeCell ref="S11:T11"/>
    <mergeCell ref="S19:T19"/>
    <mergeCell ref="S12:T12"/>
    <mergeCell ref="S13:T13"/>
    <mergeCell ref="S14:T14"/>
    <mergeCell ref="S17:T17"/>
    <mergeCell ref="S15:T15"/>
    <mergeCell ref="S18:T18"/>
    <mergeCell ref="S16:T16"/>
    <mergeCell ref="A1:U1"/>
    <mergeCell ref="B4:E4"/>
    <mergeCell ref="F4:O4"/>
    <mergeCell ref="S10:T10"/>
    <mergeCell ref="S4:T5"/>
    <mergeCell ref="A2:U2"/>
    <mergeCell ref="S7:T7"/>
    <mergeCell ref="S8:T8"/>
    <mergeCell ref="S9:T9"/>
    <mergeCell ref="A3:Q3"/>
    <mergeCell ref="S3:U3"/>
    <mergeCell ref="R4:R5"/>
    <mergeCell ref="P4:P5"/>
    <mergeCell ref="Q4:Q5"/>
    <mergeCell ref="S6:T6"/>
  </mergeCells>
  <phoneticPr fontId="6" type="noConversion"/>
  <dataValidations count="16">
    <dataValidation allowBlank="1" showInputMessage="1" showErrorMessage="1" prompt="ห้อง 2" sqref="Y7:Y8" xr:uid="{00000000-0002-0000-0700-000000000000}"/>
    <dataValidation allowBlank="1" showInputMessage="1" showErrorMessage="1" prompt="ห้อง 3" sqref="Z7:Z8" xr:uid="{00000000-0002-0000-0700-000001000000}"/>
    <dataValidation allowBlank="1" showInputMessage="1" showErrorMessage="1" prompt="ห้อง 4" sqref="AA7:AA8" xr:uid="{00000000-0002-0000-0700-000002000000}"/>
    <dataValidation allowBlank="1" showInputMessage="1" showErrorMessage="1" prompt="ห้อง 5" sqref="AB7:AB8" xr:uid="{00000000-0002-0000-0700-000003000000}"/>
    <dataValidation allowBlank="1" showInputMessage="1" showErrorMessage="1" prompt="ห้อง 6" sqref="AC7:AC8" xr:uid="{00000000-0002-0000-0700-000004000000}"/>
    <dataValidation allowBlank="1" showInputMessage="1" showErrorMessage="1" prompt="ห้อง 7" sqref="AD7:AD8" xr:uid="{00000000-0002-0000-0700-000005000000}"/>
    <dataValidation allowBlank="1" showInputMessage="1" showErrorMessage="1" prompt="ห้อง 8" sqref="AE7:AE8" xr:uid="{00000000-0002-0000-0700-000006000000}"/>
    <dataValidation allowBlank="1" showInputMessage="1" showErrorMessage="1" prompt="ห้อง 9" sqref="AF7:AF8" xr:uid="{00000000-0002-0000-0700-000007000000}"/>
    <dataValidation allowBlank="1" showInputMessage="1" showErrorMessage="1" prompt="ห้อง 10" sqref="AG7:AG8" xr:uid="{00000000-0002-0000-0700-000008000000}"/>
    <dataValidation allowBlank="1" showInputMessage="1" showErrorMessage="1" prompt="ห้อง 11" sqref="AH7:AH8" xr:uid="{00000000-0002-0000-0700-000009000000}"/>
    <dataValidation allowBlank="1" showInputMessage="1" showErrorMessage="1" prompt="ห้อง 12" sqref="AI7:AI8" xr:uid="{00000000-0002-0000-0700-00000A000000}"/>
    <dataValidation type="whole" allowBlank="1" showInputMessage="1" showErrorMessage="1" sqref="Y9:AL17" xr:uid="{00000000-0002-0000-0700-00000B000000}">
      <formula1>0</formula1>
      <formula2>50</formula2>
    </dataValidation>
    <dataValidation allowBlank="1" showInputMessage="1" showErrorMessage="1" prompt="พิมพ์ชื่อครูผู้สอน" sqref="S7:T20" xr:uid="{00000000-0002-0000-0700-00000C000000}"/>
    <dataValidation allowBlank="1" showInputMessage="1" showErrorMessage="1" prompt="ห้อง 13" sqref="AJ7:AJ8" xr:uid="{00000000-0002-0000-0700-00000D000000}"/>
    <dataValidation allowBlank="1" showInputMessage="1" showErrorMessage="1" prompt="ห้อง 14" sqref="AK7:AK8" xr:uid="{00000000-0002-0000-0700-00000E000000}"/>
    <dataValidation allowBlank="1" showInputMessage="1" showErrorMessage="1" prompt="ห้อง 15" sqref="AL7:AL8" xr:uid="{00000000-0002-0000-0700-00000F000000}"/>
  </dataValidations>
  <printOptions horizontalCentered="1"/>
  <pageMargins left="5.1181101999999999E-2" right="5.1181101999999999E-2" top="0.28740157500000002" bottom="3.7401574999999999E-2" header="0.511811023622047" footer="0.511811023622047"/>
  <pageSetup paperSize="9" scale="85" orientation="portrait" blackAndWhite="1" horizontalDpi="180" verticalDpi="18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</sheetPr>
  <dimension ref="A1:U67"/>
  <sheetViews>
    <sheetView showZeros="0" view="pageBreakPreview" zoomScaleNormal="100" workbookViewId="0">
      <pane xSplit="5" ySplit="8" topLeftCell="F9" activePane="bottomRight" state="frozen"/>
      <selection pane="topRight" activeCell="F1" sqref="F1"/>
      <selection pane="bottomLeft" activeCell="A7" sqref="A7"/>
      <selection pane="bottomRight" activeCell="L7" sqref="L7"/>
    </sheetView>
  </sheetViews>
  <sheetFormatPr defaultRowHeight="21.75" x14ac:dyDescent="0.5"/>
  <cols>
    <col min="1" max="1" width="2.28515625" style="307" customWidth="1"/>
    <col min="2" max="2" width="3.7109375" style="308" customWidth="1"/>
    <col min="3" max="3" width="9.42578125" style="309" customWidth="1"/>
    <col min="4" max="4" width="28.85546875" style="309" customWidth="1"/>
    <col min="5" max="5" width="4.5703125" style="309" customWidth="1"/>
    <col min="6" max="17" width="3.42578125" style="309" customWidth="1"/>
    <col min="18" max="20" width="4.42578125" style="309" customWidth="1"/>
    <col min="21" max="21" width="8.28515625" style="308" customWidth="1"/>
  </cols>
  <sheetData>
    <row r="1" spans="1:21" ht="23.25" customHeight="1" x14ac:dyDescent="0.5">
      <c r="A1" s="1001"/>
      <c r="B1" s="1886" t="str">
        <f>"สรุปการประเมิน KPA  "&amp;ปก!C7</f>
        <v>สรุปการประเมิน KPA  ภาคเรียนที่ 1  ปีการศึกษา 2566</v>
      </c>
      <c r="C1" s="1886"/>
      <c r="D1" s="1886"/>
      <c r="E1" s="1886"/>
      <c r="F1" s="1886"/>
      <c r="G1" s="1852" t="str">
        <f>ปก!A6</f>
        <v>โรงเรียนศักดิ์สุนันท์วิทยา ตำบลแม่พริก อำเภอแม่พริก จังหวัดลำปาง</v>
      </c>
      <c r="H1" s="1852"/>
      <c r="I1" s="1852"/>
      <c r="J1" s="1852"/>
      <c r="K1" s="1852"/>
      <c r="L1" s="1852"/>
      <c r="M1" s="1852"/>
      <c r="N1" s="1852"/>
      <c r="O1" s="1852"/>
      <c r="P1" s="1852"/>
      <c r="Q1" s="1852"/>
      <c r="R1" s="1852"/>
      <c r="S1" s="1852"/>
      <c r="T1" s="1852"/>
      <c r="U1" s="1852"/>
    </row>
    <row r="2" spans="1:21" s="918" customFormat="1" ht="18" customHeight="1" x14ac:dyDescent="0.5">
      <c r="A2" s="1001"/>
      <c r="B2" s="1853" t="str">
        <f>ปก!B10&amp;"  "&amp;ปก!C10</f>
        <v>กลุ่มสาระ  เลือกจากรายการ</v>
      </c>
      <c r="C2" s="1853"/>
      <c r="D2" s="1853"/>
      <c r="E2" s="1853"/>
      <c r="F2" s="1854" t="str">
        <f>ปก!F10&amp;" "&amp;ปก!H10</f>
        <v>รหัส/รายวิชา x21242 xxxxxxxxxxxxx</v>
      </c>
      <c r="G2" s="1854"/>
      <c r="H2" s="1854"/>
      <c r="I2" s="1854"/>
      <c r="J2" s="1854"/>
      <c r="K2" s="1854"/>
      <c r="L2" s="1854"/>
      <c r="M2" s="1854"/>
      <c r="N2" s="1854"/>
      <c r="O2" s="1854"/>
      <c r="P2" s="1854"/>
      <c r="Q2" s="1855" t="str">
        <f>ปก!B11&amp;" "&amp;ปก!C11&amp;" "&amp;ปก!D11</f>
        <v>หน่วยการเรียน 1.5 หน่วยกิต</v>
      </c>
      <c r="R2" s="1855"/>
      <c r="S2" s="1855"/>
      <c r="T2" s="1855"/>
      <c r="U2" s="1855"/>
    </row>
    <row r="3" spans="1:21" s="918" customFormat="1" ht="18" customHeight="1" thickBot="1" x14ac:dyDescent="0.55000000000000004">
      <c r="A3" s="979"/>
      <c r="B3" s="1004" t="str">
        <f>ปก!B8&amp;" "&amp;ปก!D8</f>
        <v>ชั้นมัธยมศึกษาปีที่  5/2</v>
      </c>
      <c r="C3" s="484"/>
      <c r="D3" s="239"/>
      <c r="E3" s="239"/>
      <c r="F3" s="485"/>
      <c r="G3" s="485"/>
      <c r="H3" s="485"/>
      <c r="I3" s="486"/>
      <c r="J3" s="487"/>
      <c r="K3" s="377"/>
      <c r="L3" s="488"/>
      <c r="M3" s="1002"/>
      <c r="N3" s="1002"/>
      <c r="O3" s="1002"/>
      <c r="P3" s="1002"/>
      <c r="Q3" s="1002"/>
      <c r="R3" s="1003"/>
      <c r="S3" s="1003"/>
      <c r="T3" s="1003"/>
      <c r="U3" s="488" t="str">
        <f>ปก!E12&amp;" "&amp;ปก!F12</f>
        <v>ครูผู้สอน นายxxxxxxxxxxxxxxx</v>
      </c>
    </row>
    <row r="4" spans="1:21" ht="15" customHeight="1" thickBot="1" x14ac:dyDescent="0.55000000000000004">
      <c r="A4" s="512"/>
      <c r="B4" s="1865" t="s">
        <v>28</v>
      </c>
      <c r="C4" s="1868" t="s">
        <v>38</v>
      </c>
      <c r="D4" s="513"/>
      <c r="E4" s="1871" t="s">
        <v>177</v>
      </c>
      <c r="F4" s="1874" t="s">
        <v>184</v>
      </c>
      <c r="G4" s="1875"/>
      <c r="H4" s="1875"/>
      <c r="I4" s="1875"/>
      <c r="J4" s="1875"/>
      <c r="K4" s="1876"/>
      <c r="L4" s="1663" t="s">
        <v>114</v>
      </c>
      <c r="M4" s="1664"/>
      <c r="N4" s="1664"/>
      <c r="O4" s="1664"/>
      <c r="P4" s="1664"/>
      <c r="Q4" s="1665"/>
      <c r="R4" s="1856" t="s">
        <v>180</v>
      </c>
      <c r="S4" s="1857"/>
      <c r="T4" s="1858"/>
      <c r="U4" s="514"/>
    </row>
    <row r="5" spans="1:21" ht="15" customHeight="1" thickBot="1" x14ac:dyDescent="0.55000000000000004">
      <c r="A5" s="512"/>
      <c r="B5" s="1866"/>
      <c r="C5" s="1869"/>
      <c r="D5" s="515" t="s">
        <v>29</v>
      </c>
      <c r="E5" s="1872"/>
      <c r="F5" s="1877" t="s">
        <v>178</v>
      </c>
      <c r="G5" s="1878"/>
      <c r="H5" s="1879"/>
      <c r="I5" s="1880" t="s">
        <v>179</v>
      </c>
      <c r="J5" s="1881"/>
      <c r="K5" s="1882"/>
      <c r="L5" s="1883" t="s">
        <v>178</v>
      </c>
      <c r="M5" s="1884"/>
      <c r="N5" s="1885"/>
      <c r="O5" s="1862" t="s">
        <v>179</v>
      </c>
      <c r="P5" s="1863"/>
      <c r="Q5" s="1864"/>
      <c r="R5" s="1859"/>
      <c r="S5" s="1860"/>
      <c r="T5" s="1861"/>
      <c r="U5" s="516" t="s">
        <v>56</v>
      </c>
    </row>
    <row r="6" spans="1:21" ht="15" customHeight="1" thickBot="1" x14ac:dyDescent="0.55000000000000004">
      <c r="A6" s="512"/>
      <c r="B6" s="1866"/>
      <c r="C6" s="1869"/>
      <c r="D6" s="515"/>
      <c r="E6" s="1872"/>
      <c r="F6" s="1005" t="s">
        <v>181</v>
      </c>
      <c r="G6" s="1006" t="s">
        <v>182</v>
      </c>
      <c r="H6" s="1007" t="s">
        <v>183</v>
      </c>
      <c r="I6" s="1005" t="s">
        <v>181</v>
      </c>
      <c r="J6" s="1006" t="s">
        <v>182</v>
      </c>
      <c r="K6" s="1007" t="s">
        <v>183</v>
      </c>
      <c r="L6" s="1008" t="s">
        <v>181</v>
      </c>
      <c r="M6" s="1009" t="s">
        <v>182</v>
      </c>
      <c r="N6" s="1010" t="s">
        <v>183</v>
      </c>
      <c r="O6" s="1008" t="s">
        <v>181</v>
      </c>
      <c r="P6" s="1009" t="s">
        <v>182</v>
      </c>
      <c r="Q6" s="1010" t="s">
        <v>183</v>
      </c>
      <c r="R6" s="1011" t="s">
        <v>181</v>
      </c>
      <c r="S6" s="1012" t="s">
        <v>182</v>
      </c>
      <c r="T6" s="1013" t="s">
        <v>183</v>
      </c>
      <c r="U6" s="516" t="s">
        <v>59</v>
      </c>
    </row>
    <row r="7" spans="1:21" ht="15" customHeight="1" thickBot="1" x14ac:dyDescent="0.55000000000000004">
      <c r="A7" s="364"/>
      <c r="B7" s="1867"/>
      <c r="C7" s="1870"/>
      <c r="D7" s="517"/>
      <c r="E7" s="1873"/>
      <c r="F7" s="518">
        <f>IF('ชื่อ-คะแนน'!H$4="K",'ชื่อ-คะแนน'!H5,IF('ชื่อ-คะแนน'!H$4="P","0",IF('ชื่อ-คะแนน'!H$4="A","0","0")))+IF('ชื่อ-คะแนน'!I$4="K",'ชื่อ-คะแนน'!I5,IF('ชื่อ-คะแนน'!I$4="P","0",IF('ชื่อ-คะแนน'!I$4="A","0","0")))+IF('ชื่อ-คะแนน'!J$4="K",'ชื่อ-คะแนน'!J5,IF('ชื่อ-คะแนน'!J$4="P","0",IF('ชื่อ-คะแนน'!J$4="A","0","0")))+IF('ชื่อ-คะแนน'!K$4="K",'ชื่อ-คะแนน'!K5,IF('ชื่อ-คะแนน'!K$4="P","0",IF('ชื่อ-คะแนน'!K$4="A","0","0")))+IF('ชื่อ-คะแนน'!L$4="K",'ชื่อ-คะแนน'!L5,IF('ชื่อ-คะแนน'!L$4="P","0",IF('ชื่อ-คะแนน'!L$4="A","0","0")))+IF('ชื่อ-คะแนน'!M$4="K",'ชื่อ-คะแนน'!M5,IF('ชื่อ-คะแนน'!M$4="P","0",IF('ชื่อ-คะแนน'!M$4="A","0","0")))</f>
        <v>0</v>
      </c>
      <c r="G7" s="519">
        <f>IF('ชื่อ-คะแนน'!H$4="P",'ชื่อ-คะแนน'!H5,IF('ชื่อ-คะแนน'!H$4="K","0",IF('ชื่อ-คะแนน'!H$4="A","0","0")))+IF('ชื่อ-คะแนน'!I$4="P",'ชื่อ-คะแนน'!I5,IF('ชื่อ-คะแนน'!I$4="K","0",IF('ชื่อ-คะแนน'!I$4="A","0","0")))+IF('ชื่อ-คะแนน'!J$4="P",'ชื่อ-คะแนน'!J5,IF('ชื่อ-คะแนน'!J$4="K","0",IF('ชื่อ-คะแนน'!J$4="A","0","0")))+IF('ชื่อ-คะแนน'!K$4="P",'ชื่อ-คะแนน'!K5,IF('ชื่อ-คะแนน'!K$4="K","0",IF('ชื่อ-คะแนน'!K$4="A","0","0")))+IF('ชื่อ-คะแนน'!L$4="P",'ชื่อ-คะแนน'!L5,IF('ชื่อ-คะแนน'!L$4="K","0",IF('ชื่อ-คะแนน'!L$4="A","0","0")))+IF('ชื่อ-คะแนน'!M$4="P",'ชื่อ-คะแนน'!M5,IF('ชื่อ-คะแนน'!M$4="K","0",IF('ชื่อ-คะแนน'!M$4="A","0","0")))</f>
        <v>0</v>
      </c>
      <c r="H7" s="520">
        <f>IF('ชื่อ-คะแนน'!H$4="A",'ชื่อ-คะแนน'!H5,IF('ชื่อ-คะแนน'!H$4="P","0",IF('ชื่อ-คะแนน'!H$4="K","0","0")))+IF('ชื่อ-คะแนน'!I$4="A",'ชื่อ-คะแนน'!I5,IF('ชื่อ-คะแนน'!I$4="P","0",IF('ชื่อ-คะแนน'!I$4="K","0","0")))+IF('ชื่อ-คะแนน'!J$4="A",'ชื่อ-คะแนน'!J5,IF('ชื่อ-คะแนน'!J$4="P","0",IF('ชื่อ-คะแนน'!J$4="K","0","0")))+IF('ชื่อ-คะแนน'!K$4="A",'ชื่อ-คะแนน'!K5,IF('ชื่อ-คะแนน'!K$4="P","0",IF('ชื่อ-คะแนน'!K$4="K","0","0")))+IF('ชื่อ-คะแนน'!L$4="A",'ชื่อ-คะแนน'!L5,IF('ชื่อ-คะแนน'!L$4="P","0",IF('ชื่อ-คะแนน'!L$4="K","0","0")))+IF('ชื่อ-คะแนน'!M$4="A",'ชื่อ-คะแนน'!M5,IF('ชื่อ-คะแนน'!M$4="P","0",IF('ชื่อ-คะแนน'!M$4="K","0","0")))</f>
        <v>0</v>
      </c>
      <c r="I7" s="521">
        <f>IF('ชื่อ-คะแนน'!P$4="K",'ชื่อ-คะแนน'!P5,IF('ชื่อ-คะแนน'!P$4="P","0",IF('ชื่อ-คะแนน'!P$4="A","0","0")))+IF('ชื่อ-คะแนน'!Q$4="K",'ชื่อ-คะแนน'!Q5,IF('ชื่อ-คะแนน'!Q$4="P","0",IF('ชื่อ-คะแนน'!Q$4="A","0","0")))+IF('ชื่อ-คะแนน'!R$4="K",'ชื่อ-คะแนน'!R5,IF('ชื่อ-คะแนน'!R$4="P","0",IF('ชื่อ-คะแนน'!R$4="A","0","0")))</f>
        <v>0</v>
      </c>
      <c r="J7" s="522">
        <f>IF('ชื่อ-คะแนน'!P$4="P",'ชื่อ-คะแนน'!P5,IF('ชื่อ-คะแนน'!P$4="K","0",IF('ชื่อ-คะแนน'!P$4="A","0","0")))+IF('ชื่อ-คะแนน'!Q$4="P",'ชื่อ-คะแนน'!Q5,IF('ชื่อ-คะแนน'!Q$4="K","0",IF('ชื่อ-คะแนน'!Q$4="A","0","0")))+IF('ชื่อ-คะแนน'!R$4="P",'ชื่อ-คะแนน'!R5,IF('ชื่อ-คะแนน'!R$4="K","0",IF('ชื่อ-คะแนน'!R$4="A","0","0")))</f>
        <v>0</v>
      </c>
      <c r="K7" s="523">
        <f>IF('ชื่อ-คะแนน'!P$4="A",'ชื่อ-คะแนน'!P5,IF('ชื่อ-คะแนน'!P$4="P","0",IF('ชื่อ-คะแนน'!P$4="K","0","0")))+IF('ชื่อ-คะแนน'!Q$4="A",'ชื่อ-คะแนน'!Q5,IF('ชื่อ-คะแนน'!Q$4="P","0",IF('ชื่อ-คะแนน'!Q$4="K","0","0")))+IF('ชื่อ-คะแนน'!R$4="A",'ชื่อ-คะแนน'!R5,IF('ชื่อ-คะแนน'!R$4="P","0",IF('ชื่อ-คะแนน'!R$4="K","0","0")))</f>
        <v>0</v>
      </c>
      <c r="L7" s="524">
        <f>IF('ชื่อ-คะแนน'!W$4="K",'ชื่อ-คะแนน'!W5,IF('ชื่อ-คะแนน'!W$4="P","0",IF('ชื่อ-คะแนน'!W$4="A","0","0")))+IF('ชื่อ-คะแนน'!X$4="K",'ชื่อ-คะแนน'!X5,IF('ชื่อ-คะแนน'!X$4="P","0",IF('ชื่อ-คะแนน'!X$4="A","0","0")))+IF('ชื่อ-คะแนน'!Y$4="K",'ชื่อ-คะแนน'!Y5,IF('ชื่อ-คะแนน'!Y$4="P","0",IF('ชื่อ-คะแนน'!Y$4="A","0","0")))+IF('ชื่อ-คะแนน'!Z$4="K",'ชื่อ-คะแนน'!Z5,IF('ชื่อ-คะแนน'!Z$4="P","0",IF('ชื่อ-คะแนน'!Z$4="A","0","0")))+IF('ชื่อ-คะแนน'!AA$4="K",'ชื่อ-คะแนน'!AA5,IF('ชื่อ-คะแนน'!AA$4="P","0",IF('ชื่อ-คะแนน'!AA$4="A","0","0")))+IF('ชื่อ-คะแนน'!AB$4="K",'ชื่อ-คะแนน'!AB5,IF('ชื่อ-คะแนน'!AB$4="P","0",IF('ชื่อ-คะแนน'!AB$4="A","0","0")))+IF('ชื่อ-คะแนน'!AC$4="K",'ชื่อ-คะแนน'!AC5,IF('ชื่อ-คะแนน'!AC$4="P","0",IF('ชื่อ-คะแนน'!AC$4="A","0","0")))</f>
        <v>0</v>
      </c>
      <c r="M7" s="525">
        <f>IF('ชื่อ-คะแนน'!X$4="P",'ชื่อ-คะแนน'!X5,IF('ชื่อ-คะแนน'!X$4="K","0",IF('ชื่อ-คะแนน'!X$4="A","0","0")))+IF('ชื่อ-คะแนน'!Y$4="P",'ชื่อ-คะแนน'!Y5,IF('ชื่อ-คะแนน'!Y$4="K","0",IF('ชื่อ-คะแนน'!Y$4="A","0","0")))+IF('ชื่อ-คะแนน'!Z$4="P",'ชื่อ-คะแนน'!Z5,IF('ชื่อ-คะแนน'!Z$4="K","0",IF('ชื่อ-คะแนน'!Z$4="A","0","0")))+IF('ชื่อ-คะแนน'!AA$4="P",'ชื่อ-คะแนน'!AA5,IF('ชื่อ-คะแนน'!AA$4="K","0",IF('ชื่อ-คะแนน'!AA$4="A","0","0")))+IF('ชื่อ-คะแนน'!AB$4="P",'ชื่อ-คะแนน'!AB5,IF('ชื่อ-คะแนน'!AB$4="K","0",IF('ชื่อ-คะแนน'!AB$4="A","0","0")))+IF('ชื่อ-คะแนน'!AC$4="P",'ชื่อ-คะแนน'!AC5,IF('ชื่อ-คะแนน'!AC$4="K","0",IF('ชื่อ-คะแนน'!AC$4="A","0","0")))</f>
        <v>0</v>
      </c>
      <c r="N7" s="525">
        <f>IF('ชื่อ-คะแนน'!W$4="A",'ชื่อ-คะแนน'!W5,IF('ชื่อ-คะแนน'!W$4="P","0",IF('ชื่อ-คะแนน'!W$4="K","0","0")))+IF('ชื่อ-คะแนน'!X$4="A",'ชื่อ-คะแนน'!X5,IF('ชื่อ-คะแนน'!X$4="P","0",IF('ชื่อ-คะแนน'!X$4="K","0","0")))+IF('ชื่อ-คะแนน'!Y$4="A",'ชื่อ-คะแนน'!Y5,IF('ชื่อ-คะแนน'!Y$4="P","0",IF('ชื่อ-คะแนน'!Y$4="K","0","0")))+IF('ชื่อ-คะแนน'!Z$4="A",'ชื่อ-คะแนน'!Z5,IF('ชื่อ-คะแนน'!Z$4="P","0",IF('ชื่อ-คะแนน'!Z$4="K","0","0")))+IF('ชื่อ-คะแนน'!AA$4="A",'ชื่อ-คะแนน'!AA5,IF('ชื่อ-คะแนน'!AA$4="P","0",IF('ชื่อ-คะแนน'!AA$4="K","0","0")))+IF('ชื่อ-คะแนน'!AB$4="A",'ชื่อ-คะแนน'!AB5,IF('ชื่อ-คะแนน'!AB$4="P","0",IF('ชื่อ-คะแนน'!AB$4="K","0","0")))+IF('ชื่อ-คะแนน'!AC$4="A",'ชื่อ-คะแนน'!AC5,IF('ชื่อ-คะแนน'!AC$4="P","0",IF('ชื่อ-คะแนน'!AC$4="K","0","0")))</f>
        <v>0</v>
      </c>
      <c r="O7" s="521">
        <f>IF('ชื่อ-คะแนน'!AH$4="K",'ชื่อ-คะแนน'!AH5,IF('ชื่อ-คะแนน'!AH$4="P","0",IF('ชื่อ-คะแนน'!AH$4="A","0","0")))+IF('ชื่อ-คะแนน'!AI$4="K",'ชื่อ-คะแนน'!AI5,IF('ชื่อ-คะแนน'!AI$4="P","0",IF('ชื่อ-คะแนน'!AI$4="A","0","0")))+IF('ชื่อ-คะแนน'!AJ$4="K",'ชื่อ-คะแนน'!AJ5,IF('ชื่อ-คะแนน'!AJ$4="P","0",IF('ชื่อ-คะแนน'!AJ$4="A","0","0")))+IF('ชื่อ-คะแนน'!AK$4="K",'ชื่อ-คะแนน'!AK5,IF('ชื่อ-คะแนน'!AK$4="P","0",IF('ชื่อ-คะแนน'!AK$4="A","0","0")))</f>
        <v>0</v>
      </c>
      <c r="P7" s="522">
        <f>IF('ชื่อ-คะแนน'!AH$4="p",'ชื่อ-คะแนน'!AH5,IF('ชื่อ-คะแนน'!AH$4="k","0",IF('ชื่อ-คะแนน'!AH$4="A","0","0")))+IF('ชื่อ-คะแนน'!AI$4="p",'ชื่อ-คะแนน'!AI5,IF('ชื่อ-คะแนน'!AI$4="k","0",IF('ชื่อ-คะแนน'!AI$4="A","0","0")))+IF('ชื่อ-คะแนน'!AJ$4="p",'ชื่อ-คะแนน'!AJ5,IF('ชื่อ-คะแนน'!AJ$4="k","0",IF('ชื่อ-คะแนน'!AJ$4="A","0","0")))+IF('ชื่อ-คะแนน'!AK$4="p",'ชื่อ-คะแนน'!AK5,IF('ชื่อ-คะแนน'!AK$4="k","0",IF('ชื่อ-คะแนน'!AK$4="A","0","0")))</f>
        <v>0</v>
      </c>
      <c r="Q7" s="526">
        <f>IF('ชื่อ-คะแนน'!AH$4="a",'ชื่อ-คะแนน'!AH5,IF('ชื่อ-คะแนน'!AH$4="P","0",IF('ชื่อ-คะแนน'!AH$4="k","0","0")))+IF('ชื่อ-คะแนน'!AI$4="a",'ชื่อ-คะแนน'!AI5,IF('ชื่อ-คะแนน'!AI$4="P","0",IF('ชื่อ-คะแนน'!AI$4="k","0","0")))+IF('ชื่อ-คะแนน'!AJ$4="a",'ชื่อ-คะแนน'!AJ5,IF('ชื่อ-คะแนน'!AJ$4="P","0",IF('ชื่อ-คะแนน'!AJ$4="k","0","0")))+IF('ชื่อ-คะแนน'!AK$4="a",'ชื่อ-คะแนน'!AK5,IF('ชื่อ-คะแนน'!AK$4="P","0",IF('ชื่อ-คะแนน'!AK$4="k","0","0")))</f>
        <v>0</v>
      </c>
      <c r="R7" s="527">
        <f>(F7+I7+L7+O7)</f>
        <v>0</v>
      </c>
      <c r="S7" s="528">
        <f>(G7+J7+M7+P7)</f>
        <v>0</v>
      </c>
      <c r="T7" s="529">
        <f>(H7+K7+N7+Q7)</f>
        <v>0</v>
      </c>
      <c r="U7" s="530"/>
    </row>
    <row r="8" spans="1:21" s="3" customFormat="1" ht="18" customHeight="1" x14ac:dyDescent="0.5">
      <c r="A8" s="531"/>
      <c r="B8" s="262">
        <f>'ชื่อ-คะแนน'!A6</f>
        <v>1</v>
      </c>
      <c r="C8" s="532" t="str">
        <f>'ชื่อ-คะแนน'!B6</f>
        <v>12686</v>
      </c>
      <c r="D8" s="1322" t="str">
        <f>'ชื่อ-คะแนน'!C6</f>
        <v>นางสาว ปริฉัตร  เดชพพันธุ์</v>
      </c>
      <c r="E8" s="533" t="str">
        <f>'ชื่อ-คะแนน'!D6</f>
        <v>เรียน</v>
      </c>
      <c r="F8" s="534">
        <f>IF('ชื่อ-คะแนน'!H$4="K",'ชื่อ-คะแนน'!H6,IF('ชื่อ-คะแนน'!H$4="P","0",IF('ชื่อ-คะแนน'!H$4="A","0","0")))+IF('ชื่อ-คะแนน'!I$4="K",'ชื่อ-คะแนน'!I6,IF('ชื่อ-คะแนน'!I$4="P","0",IF('ชื่อ-คะแนน'!I$4="A","0","0")))+IF('ชื่อ-คะแนน'!J$4="K",'ชื่อ-คะแนน'!J6,IF('ชื่อ-คะแนน'!J$4="P","0",IF('ชื่อ-คะแนน'!J$4="A","0","0")))+IF('ชื่อ-คะแนน'!K$4="K",'ชื่อ-คะแนน'!K6,IF('ชื่อ-คะแนน'!K$4="P","0",IF('ชื่อ-คะแนน'!K$4="A","0","0")))+IF('ชื่อ-คะแนน'!L$4="K",'ชื่อ-คะแนน'!L6,IF('ชื่อ-คะแนน'!L$4="P","0",IF('ชื่อ-คะแนน'!L$4="A","0","0")))+IF('ชื่อ-คะแนน'!M$4="K",'ชื่อ-คะแนน'!M6,IF('ชื่อ-คะแนน'!M$4="P","0",IF('ชื่อ-คะแนน'!M$4="A","0","0")))</f>
        <v>0</v>
      </c>
      <c r="G8" s="535">
        <f>IF('ชื่อ-คะแนน'!H$4="P",'ชื่อ-คะแนน'!H6,IF('ชื่อ-คะแนน'!H$4="K","0",IF('ชื่อ-คะแนน'!H$4="A","0","0")))+IF('ชื่อ-คะแนน'!I$4="P",'ชื่อ-คะแนน'!I6,IF('ชื่อ-คะแนน'!I$4="K","0",IF('ชื่อ-คะแนน'!I$4="A","0","0")))+IF('ชื่อ-คะแนน'!J$4="P",'ชื่อ-คะแนน'!J6,IF('ชื่อ-คะแนน'!J$4="K","0",IF('ชื่อ-คะแนน'!J$4="A","0","0")))+IF('ชื่อ-คะแนน'!K$4="P",'ชื่อ-คะแนน'!K6,IF('ชื่อ-คะแนน'!K$4="K","0",IF('ชื่อ-คะแนน'!K$4="A","0","0")))+IF('ชื่อ-คะแนน'!L$4="P",'ชื่อ-คะแนน'!L6,IF('ชื่อ-คะแนน'!L$4="K","0",IF('ชื่อ-คะแนน'!L$4="A","0","0")))+IF('ชื่อ-คะแนน'!M$4="P",'ชื่อ-คะแนน'!M6,IF('ชื่อ-คะแนน'!M$4="K","0",IF('ชื่อ-คะแนน'!M$4="A","0","0")))</f>
        <v>0</v>
      </c>
      <c r="H8" s="568">
        <f>IF('ชื่อ-คะแนน'!H$4="A",'ชื่อ-คะแนน'!H6,IF('ชื่อ-คะแนน'!H$4="P","0",IF('ชื่อ-คะแนน'!H$4="K","0","0")))+IF('ชื่อ-คะแนน'!I$4="A",'ชื่อ-คะแนน'!I6,IF('ชื่อ-คะแนน'!I$4="P","0",IF('ชื่อ-คะแนน'!I$4="K","0","0")))+IF('ชื่อ-คะแนน'!J$4="A",'ชื่อ-คะแนน'!J6,IF('ชื่อ-คะแนน'!J$4="P","0",IF('ชื่อ-คะแนน'!J$4="K","0","0")))+IF('ชื่อ-คะแนน'!K$4="A",'ชื่อ-คะแนน'!K6,IF('ชื่อ-คะแนน'!K$4="P","0",IF('ชื่อ-คะแนน'!K$4="K","0","0")))+IF('ชื่อ-คะแนน'!L$4="A",'ชื่อ-คะแนน'!L6,IF('ชื่อ-คะแนน'!L$4="P","0",IF('ชื่อ-คะแนน'!L$4="K","0","0")))+IF('ชื่อ-คะแนน'!M$4="A",'ชื่อ-คะแนน'!M6,IF('ชื่อ-คะแนน'!M$4="P","0",IF('ชื่อ-คะแนน'!M$4="K","0","0")))</f>
        <v>0</v>
      </c>
      <c r="I8" s="536">
        <f>IF('ชื่อ-คะแนน'!C6="","",IF('ชื่อ-คะแนน'!P$4="K",'ชื่อ-คะแนน'!P6,IF('ชื่อ-คะแนน'!P$4="P","0",IF('ชื่อ-คะแนน'!P$4="A","0","0")))+IF('ชื่อ-คะแนน'!Q$4="K",'ชื่อ-คะแนน'!Q6,IF('ชื่อ-คะแนน'!Q$4="P","0",IF('ชื่อ-คะแนน'!Q$4="A","0","0")))+IF('ชื่อ-คะแนน'!R$4="K",'ชื่อ-คะแนน'!R6,IF('ชื่อ-คะแนน'!R$4="P","0",IF('ชื่อ-คะแนน'!R$4="A","0","0"))))</f>
        <v>0</v>
      </c>
      <c r="J8" s="537">
        <f>IF('ชื่อ-คะแนน'!C6="","",IF('ชื่อ-คะแนน'!P$4="P",'ชื่อ-คะแนน'!P6,IF('ชื่อ-คะแนน'!P$4="K","0",IF('ชื่อ-คะแนน'!P$4="A","0","0")))+IF('ชื่อ-คะแนน'!Q$4="P",'ชื่อ-คะแนน'!Q6,IF('ชื่อ-คะแนน'!Q$4="K","0",IF('ชื่อ-คะแนน'!Q$4="A","0","0")))+IF('ชื่อ-คะแนน'!R$4="P",'ชื่อ-คะแนน'!R6,IF('ชื่อ-คะแนน'!R$4="K","0",IF('ชื่อ-คะแนน'!R$4="A","0","0"))))</f>
        <v>0</v>
      </c>
      <c r="K8" s="538">
        <f>IF('ชื่อ-คะแนน'!C6="","",IF('ชื่อ-คะแนน'!P$4="A",'ชื่อ-คะแนน'!P6,IF('ชื่อ-คะแนน'!P$4="P","0",IF('ชื่อ-คะแนน'!P$4="K","0","0")))+IF('ชื่อ-คะแนน'!Q$4="A",'ชื่อ-คะแนน'!Q6,IF('ชื่อ-คะแนน'!Q$4="P","0",IF('ชื่อ-คะแนน'!Q$4="K","0","0")))+IF('ชื่อ-คะแนน'!R$4="A",'ชื่อ-คะแนน'!R6,IF('ชื่อ-คะแนน'!R$4="P","0",IF('ชื่อ-คะแนน'!R$4="K","0","0"))))</f>
        <v>0</v>
      </c>
      <c r="L8" s="534">
        <f>IF('ชื่อ-คะแนน'!W$4="K",'ชื่อ-คะแนน'!W6,IF('ชื่อ-คะแนน'!W$4="P","0",IF('ชื่อ-คะแนน'!W$4="A","0","0")))+IF('ชื่อ-คะแนน'!X$4="K",'ชื่อ-คะแนน'!X6,IF('ชื่อ-คะแนน'!X$4="P","0",IF('ชื่อ-คะแนน'!X$4="A","0","0")))+IF('ชื่อ-คะแนน'!Y$4="K",'ชื่อ-คะแนน'!Y6,IF('ชื่อ-คะแนน'!Y$4="P","0",IF('ชื่อ-คะแนน'!Y$4="A","0","0")))+IF('ชื่อ-คะแนน'!Z$4="K",'ชื่อ-คะแนน'!Z6,IF('ชื่อ-คะแนน'!Z$4="P","0",IF('ชื่อ-คะแนน'!Z$4="A","0","0")))+IF('ชื่อ-คะแนน'!AA$4="K",'ชื่อ-คะแนน'!AA6,IF('ชื่อ-คะแนน'!AA$4="P","0",IF('ชื่อ-คะแนน'!AA$4="A","0","0")))+IF('ชื่อ-คะแนน'!AB$4="K",'ชื่อ-คะแนน'!AB6,IF('ชื่อ-คะแนน'!AB$4="P","0",IF('ชื่อ-คะแนน'!AB$4="A","0","0")))+IF('ชื่อ-คะแนน'!AC$4="K",'ชื่อ-คะแนน'!AC6,IF('ชื่อ-คะแนน'!AC$4="P","0",IF('ชื่อ-คะแนน'!AC$4="A","0","0")))</f>
        <v>0</v>
      </c>
      <c r="M8" s="535">
        <f>IF('ชื่อ-คะแนน'!W$4="P",'ชื่อ-คะแนน'!W6,IF('ชื่อ-คะแนน'!W$4="K","0",IF('ชื่อ-คะแนน'!W$4="A","0","0")))*IF('ชื่อ-คะแนน'!X$4="P",'ชื่อ-คะแนน'!X6,IF('ชื่อ-คะแนน'!X$4="K","0",IF('ชื่อ-คะแนน'!X$4="A","0","0")))+IF('ชื่อ-คะแนน'!Y$4="P",'ชื่อ-คะแนน'!Y6,IF('ชื่อ-คะแนน'!Y$4="K","0",IF('ชื่อ-คะแนน'!Y$4="A","0","0")))+IF('ชื่อ-คะแนน'!Z$4="P",'ชื่อ-คะแนน'!Z6,IF('ชื่อ-คะแนน'!Z$4="K","0",IF('ชื่อ-คะแนน'!Z$4="A","0","0")))+IF('ชื่อ-คะแนน'!AA$4="P",'ชื่อ-คะแนน'!AA6,IF('ชื่อ-คะแนน'!AA$4="K","0",IF('ชื่อ-คะแนน'!AA$4="A","0","0")))+IF('ชื่อ-คะแนน'!AB$4="P",'ชื่อ-คะแนน'!AB6,IF('ชื่อ-คะแนน'!AB$4="K","0",IF('ชื่อ-คะแนน'!AB$4="A","0","0")))+IF('ชื่อ-คะแนน'!AC$4="P",'ชื่อ-คะแนน'!AC6,IF('ชื่อ-คะแนน'!AC$4="K","0",IF('ชื่อ-คะแนน'!AC$4="A","0","0")))</f>
        <v>0</v>
      </c>
      <c r="N8" s="568">
        <f>IF('ชื่อ-คะแนน'!W$4="A",'ชื่อ-คะแนน'!W6,IF('ชื่อ-คะแนน'!W$4="P","0",IF('ชื่อ-คะแนน'!W$4="K","0","0")))+IF('ชื่อ-คะแนน'!X$4="A",'ชื่อ-คะแนน'!X6,IF('ชื่อ-คะแนน'!X$4="P","0",IF('ชื่อ-คะแนน'!X$4="K","0","0")))+IF('ชื่อ-คะแนน'!Y$4="A",'ชื่อ-คะแนน'!Y6,IF('ชื่อ-คะแนน'!Y$4="P","0",IF('ชื่อ-คะแนน'!Y$4="K","0","0")))+IF('ชื่อ-คะแนน'!Z$4="A",'ชื่อ-คะแนน'!Z6,IF('ชื่อ-คะแนน'!Z$4="P","0",IF('ชื่อ-คะแนน'!Z$4="K","0","0")))+IF('ชื่อ-คะแนน'!AA$4="A",'ชื่อ-คะแนน'!AA6,IF('ชื่อ-คะแนน'!AA$4="P","0",IF('ชื่อ-คะแนน'!AA$4="K","0","0")))+IF('ชื่อ-คะแนน'!AB$4="A",'ชื่อ-คะแนน'!AB6,IF('ชื่อ-คะแนน'!AB$4="P","0",IF('ชื่อ-คะแนน'!AB$4="K","0","0")))+IF('ชื่อ-คะแนน'!AC$4="A",'ชื่อ-คะแนน'!AC6,IF('ชื่อ-คะแนน'!AC$4="P","0",IF('ชื่อ-คะแนน'!AC$4="K","0","0")))</f>
        <v>0</v>
      </c>
      <c r="O8" s="536">
        <f>IF('ชื่อ-คะแนน'!AH$4="K",'ชื่อ-คะแนน'!AH6,IF('ชื่อ-คะแนน'!AH$4="P","0",IF('ชื่อ-คะแนน'!AH$4="A","0","0")))+IF('ชื่อ-คะแนน'!AI$4="K",'ชื่อ-คะแนน'!AI6,IF('ชื่อ-คะแนน'!AI$4="P","0",IF('ชื่อ-คะแนน'!AI$4="A","0","0")))+IF('ชื่อ-คะแนน'!AJ$4="K",'ชื่อ-คะแนน'!AJ6,IF('ชื่อ-คะแนน'!AJ$4="P","0",IF('ชื่อ-คะแนน'!AJ$4="A","0","0")))+IF('ชื่อ-คะแนน'!AK$4="K",'ชื่อ-คะแนน'!AK6,IF('ชื่อ-คะแนน'!AK$4="P","0",IF('ชื่อ-คะแนน'!AK$4="A","0","0")))</f>
        <v>0</v>
      </c>
      <c r="P8" s="537">
        <f>IF('ชื่อ-คะแนน'!AH$4="p",'ชื่อ-คะแนน'!AH6,IF('ชื่อ-คะแนน'!AH$4="k","0",IF('ชื่อ-คะแนน'!AH$4="A","0","0")))+IF('ชื่อ-คะแนน'!AI$4="p",'ชื่อ-คะแนน'!AI6,IF('ชื่อ-คะแนน'!AI$4="k","0",IF('ชื่อ-คะแนน'!AI$4="A","0","0")))+IF('ชื่อ-คะแนน'!AJ$4="p",'ชื่อ-คะแนน'!AJ6,IF('ชื่อ-คะแนน'!AJ$4="k","0",IF('ชื่อ-คะแนน'!AJ$4="A","0","0")))+IF('ชื่อ-คะแนน'!AK$4="p",'ชื่อ-คะแนน'!AK6,IF('ชื่อ-คะแนน'!AK$4="k","0",IF('ชื่อ-คะแนน'!AK$4="A","0","0")))</f>
        <v>0</v>
      </c>
      <c r="Q8" s="539">
        <f>IF('ชื่อ-คะแนน'!AH$4="a",'ชื่อ-คะแนน'!AH6,IF('ชื่อ-คะแนน'!AH$4="P","0",IF('ชื่อ-คะแนน'!AH$4="k","0","0")))+IF('ชื่อ-คะแนน'!AI$4="a",'ชื่อ-คะแนน'!AI6,IF('ชื่อ-คะแนน'!AI$4="P","0",IF('ชื่อ-คะแนน'!AI$4="k","0","0")))+IF('ชื่อ-คะแนน'!AJ$4="a",'ชื่อ-คะแนน'!AJ6,IF('ชื่อ-คะแนน'!AJ$4="P","0",IF('ชื่อ-คะแนน'!AJ$4="k","0","0")))+IF('ชื่อ-คะแนน'!AK$4="a",'ชื่อ-คะแนน'!AK6,IF('ชื่อ-คะแนน'!AK$4="P","0",IF('ชื่อ-คะแนน'!AK$4="k","0","0")))</f>
        <v>0</v>
      </c>
      <c r="R8" s="540">
        <f>IF('ชื่อ-คะแนน'!C6="","",IF(E8="พัก","",IF(E8="ออก","",IF(E8="ย้าย","",IF(E8="","ผิด",(F8+I8+L8+O8))))))</f>
        <v>0</v>
      </c>
      <c r="S8" s="541">
        <f>IF('ชื่อ-คะแนน'!C6="","",IF(E8="พัก","",IF(E8="ออก","",IF(E8="ย้าย","",IF(E8="","ผิด",(G8+J8+M8+P8))))))</f>
        <v>0</v>
      </c>
      <c r="T8" s="542">
        <f>IF('ชื่อ-คะแนน'!C6="","",IF(E8="พัก","",IF(E8="ออก","",IF(E8="ย้าย","",IF(E8="","ผิด",(H8+K8+N8+Q8))))))</f>
        <v>0</v>
      </c>
      <c r="U8" s="543"/>
    </row>
    <row r="9" spans="1:21" s="3" customFormat="1" ht="18" customHeight="1" x14ac:dyDescent="0.5">
      <c r="A9" s="531"/>
      <c r="B9" s="276">
        <f>'ชื่อ-คะแนน'!A7</f>
        <v>2</v>
      </c>
      <c r="C9" s="544" t="str">
        <f>'ชื่อ-คะแนน'!B7</f>
        <v>12707</v>
      </c>
      <c r="D9" s="1315" t="str">
        <f>'ชื่อ-คะแนน'!C7</f>
        <v>นาย กมลวัทน์  ช่อมณี</v>
      </c>
      <c r="E9" s="546" t="str">
        <f>'ชื่อ-คะแนน'!D7</f>
        <v>เรียน</v>
      </c>
      <c r="F9" s="547">
        <f>IF('ชื่อ-คะแนน'!H$4="K",'ชื่อ-คะแนน'!H7,IF('ชื่อ-คะแนน'!H$4="P","0",IF('ชื่อ-คะแนน'!H$4="A","0","0")))+IF('ชื่อ-คะแนน'!I$4="K",'ชื่อ-คะแนน'!I7,IF('ชื่อ-คะแนน'!I$4="P","0",IF('ชื่อ-คะแนน'!I$4="A","0","0")))+IF('ชื่อ-คะแนน'!J$4="K",'ชื่อ-คะแนน'!J7,IF('ชื่อ-คะแนน'!J$4="P","0",IF('ชื่อ-คะแนน'!J$4="A","0","0")))+IF('ชื่อ-คะแนน'!K$4="K",'ชื่อ-คะแนน'!K7,IF('ชื่อ-คะแนน'!K$4="P","0",IF('ชื่อ-คะแนน'!K$4="A","0","0")))+IF('ชื่อ-คะแนน'!L$4="K",'ชื่อ-คะแนน'!L7,IF('ชื่อ-คะแนน'!L$4="P","0",IF('ชื่อ-คะแนน'!L$4="A","0","0")))+IF('ชื่อ-คะแนน'!M$4="K",'ชื่อ-คะแนน'!M7,IF('ชื่อ-คะแนน'!M$4="P","0",IF('ชื่อ-คะแนน'!M$4="A","0","0")))</f>
        <v>0</v>
      </c>
      <c r="G9" s="548">
        <f>IF('ชื่อ-คะแนน'!H$4="P",'ชื่อ-คะแนน'!H7,IF('ชื่อ-คะแนน'!H$4="K","0",IF('ชื่อ-คะแนน'!H$4="A","0","0")))+IF('ชื่อ-คะแนน'!I$4="P",'ชื่อ-คะแนน'!I7,IF('ชื่อ-คะแนน'!I$4="K","0",IF('ชื่อ-คะแนน'!I$4="A","0","0")))+IF('ชื่อ-คะแนน'!J$4="P",'ชื่อ-คะแนน'!J7,IF('ชื่อ-คะแนน'!J$4="K","0",IF('ชื่อ-คะแนน'!J$4="A","0","0")))+IF('ชื่อ-คะแนน'!K$4="P",'ชื่อ-คะแนน'!K7,IF('ชื่อ-คะแนน'!K$4="K","0",IF('ชื่อ-คะแนน'!K$4="A","0","0")))+IF('ชื่อ-คะแนน'!L$4="P",'ชื่อ-คะแนน'!L7,IF('ชื่อ-คะแนน'!L$4="K","0",IF('ชื่อ-คะแนน'!L$4="A","0","0")))+IF('ชื่อ-คะแนน'!M$4="P",'ชื่อ-คะแนน'!M7,IF('ชื่อ-คะแนน'!M$4="K","0",IF('ชื่อ-คะแนน'!M$4="A","0","0")))</f>
        <v>0</v>
      </c>
      <c r="H9" s="572">
        <f>IF('ชื่อ-คะแนน'!H$4="A",'ชื่อ-คะแนน'!H7,IF('ชื่อ-คะแนน'!H$4="P","0",IF('ชื่อ-คะแนน'!H$4="K","0","0")))+IF('ชื่อ-คะแนน'!I$4="A",'ชื่อ-คะแนน'!I7,IF('ชื่อ-คะแนน'!I$4="P","0",IF('ชื่อ-คะแนน'!I$4="K","0","0")))+IF('ชื่อ-คะแนน'!J$4="A",'ชื่อ-คะแนน'!J7,IF('ชื่อ-คะแนน'!J$4="P","0",IF('ชื่อ-คะแนน'!J$4="K","0","0")))+IF('ชื่อ-คะแนน'!K$4="A",'ชื่อ-คะแนน'!K7,IF('ชื่อ-คะแนน'!K$4="P","0",IF('ชื่อ-คะแนน'!K$4="K","0","0")))+IF('ชื่อ-คะแนน'!L$4="A",'ชื่อ-คะแนน'!L7,IF('ชื่อ-คะแนน'!L$4="P","0",IF('ชื่อ-คะแนน'!L$4="K","0","0")))+IF('ชื่อ-คะแนน'!M$4="A",'ชื่อ-คะแนน'!M7,IF('ชื่อ-คะแนน'!M$4="P","0",IF('ชื่อ-คะแนน'!M$4="K","0","0")))</f>
        <v>0</v>
      </c>
      <c r="I9" s="549">
        <f>IF('ชื่อ-คะแนน'!C7="","",IF('ชื่อ-คะแนน'!P$4="K",'ชื่อ-คะแนน'!P7,IF('ชื่อ-คะแนน'!P$4="P","0",IF('ชื่อ-คะแนน'!P$4="A","0","0")))+IF('ชื่อ-คะแนน'!Q$4="K",'ชื่อ-คะแนน'!Q7,IF('ชื่อ-คะแนน'!Q$4="P","0",IF('ชื่อ-คะแนน'!Q$4="A","0","0")))+IF('ชื่อ-คะแนน'!R$4="K",'ชื่อ-คะแนน'!R7,IF('ชื่อ-คะแนน'!R$4="P","0",IF('ชื่อ-คะแนน'!R$4="A","0","0"))))</f>
        <v>0</v>
      </c>
      <c r="J9" s="550">
        <f>IF('ชื่อ-คะแนน'!C7="","",IF('ชื่อ-คะแนน'!P$4="P",'ชื่อ-คะแนน'!P7,IF('ชื่อ-คะแนน'!P$4="K","0",IF('ชื่อ-คะแนน'!P$4="A","0","0")))+IF('ชื่อ-คะแนน'!Q$4="P",'ชื่อ-คะแนน'!Q7,IF('ชื่อ-คะแนน'!Q$4="K","0",IF('ชื่อ-คะแนน'!Q$4="A","0","0")))+IF('ชื่อ-คะแนน'!R$4="P",'ชื่อ-คะแนน'!R7,IF('ชื่อ-คะแนน'!R$4="K","0",IF('ชื่อ-คะแนน'!R$4="A","0","0"))))</f>
        <v>0</v>
      </c>
      <c r="K9" s="551">
        <f>IF('ชื่อ-คะแนน'!C7="","",IF('ชื่อ-คะแนน'!P$4="A",'ชื่อ-คะแนน'!P7,IF('ชื่อ-คะแนน'!P$4="P","0",IF('ชื่อ-คะแนน'!P$4="K","0","0")))+IF('ชื่อ-คะแนน'!Q$4="A",'ชื่อ-คะแนน'!Q7,IF('ชื่อ-คะแนน'!Q$4="P","0",IF('ชื่อ-คะแนน'!Q$4="K","0","0")))+IF('ชื่อ-คะแนน'!R$4="A",'ชื่อ-คะแนน'!R7,IF('ชื่อ-คะแนน'!R$4="P","0",IF('ชื่อ-คะแนน'!R$4="K","0","0"))))</f>
        <v>0</v>
      </c>
      <c r="L9" s="547">
        <f>IF('ชื่อ-คะแนน'!W$4="K",'ชื่อ-คะแนน'!W7,IF('ชื่อ-คะแนน'!W$4="P","0",IF('ชื่อ-คะแนน'!W$4="A","0","0")))+IF('ชื่อ-คะแนน'!X$4="K",'ชื่อ-คะแนน'!X7,IF('ชื่อ-คะแนน'!X$4="P","0",IF('ชื่อ-คะแนน'!X$4="A","0","0")))+IF('ชื่อ-คะแนน'!Y$4="K",'ชื่อ-คะแนน'!Y7,IF('ชื่อ-คะแนน'!Y$4="P","0",IF('ชื่อ-คะแนน'!Y$4="A","0","0")))+IF('ชื่อ-คะแนน'!Z$4="K",'ชื่อ-คะแนน'!Z7,IF('ชื่อ-คะแนน'!Z$4="P","0",IF('ชื่อ-คะแนน'!Z$4="A","0","0")))+IF('ชื่อ-คะแนน'!AA$4="K",'ชื่อ-คะแนน'!AA7,IF('ชื่อ-คะแนน'!AA$4="P","0",IF('ชื่อ-คะแนน'!AA$4="A","0","0")))+IF('ชื่อ-คะแนน'!AB$4="K",'ชื่อ-คะแนน'!AB7,IF('ชื่อ-คะแนน'!AB$4="P","0",IF('ชื่อ-คะแนน'!AB$4="A","0","0")))+IF('ชื่อ-คะแนน'!AC$4="K",'ชื่อ-คะแนน'!AC7,IF('ชื่อ-คะแนน'!AC$4="P","0",IF('ชื่อ-คะแนน'!AC$4="A","0","0")))</f>
        <v>0</v>
      </c>
      <c r="M9" s="548">
        <f>IF('ชื่อ-คะแนน'!W$4="P",'ชื่อ-คะแนน'!W7,IF('ชื่อ-คะแนน'!W$4="K","0",IF('ชื่อ-คะแนน'!W$4="A","0","0")))*IF('ชื่อ-คะแนน'!X$4="P",'ชื่อ-คะแนน'!X7,IF('ชื่อ-คะแนน'!X$4="K","0",IF('ชื่อ-คะแนน'!X$4="A","0","0")))+IF('ชื่อ-คะแนน'!Y$4="P",'ชื่อ-คะแนน'!Y7,IF('ชื่อ-คะแนน'!Y$4="K","0",IF('ชื่อ-คะแนน'!Y$4="A","0","0")))+IF('ชื่อ-คะแนน'!Z$4="P",'ชื่อ-คะแนน'!Z7,IF('ชื่อ-คะแนน'!Z$4="K","0",IF('ชื่อ-คะแนน'!Z$4="A","0","0")))+IF('ชื่อ-คะแนน'!AA$4="P",'ชื่อ-คะแนน'!AA7,IF('ชื่อ-คะแนน'!AA$4="K","0",IF('ชื่อ-คะแนน'!AA$4="A","0","0")))+IF('ชื่อ-คะแนน'!AB$4="P",'ชื่อ-คะแนน'!AB7,IF('ชื่อ-คะแนน'!AB$4="K","0",IF('ชื่อ-คะแนน'!AB$4="A","0","0")))+IF('ชื่อ-คะแนน'!AC$4="P",'ชื่อ-คะแนน'!AC7,IF('ชื่อ-คะแนน'!AC$4="K","0",IF('ชื่อ-คะแนน'!AC$4="A","0","0")))</f>
        <v>0</v>
      </c>
      <c r="N9" s="572">
        <f>IF('ชื่อ-คะแนน'!W$4="A",'ชื่อ-คะแนน'!W7,IF('ชื่อ-คะแนน'!W$4="P","0",IF('ชื่อ-คะแนน'!W$4="K","0","0")))+IF('ชื่อ-คะแนน'!X$4="A",'ชื่อ-คะแนน'!X7,IF('ชื่อ-คะแนน'!X$4="P","0",IF('ชื่อ-คะแนน'!X$4="K","0","0")))+IF('ชื่อ-คะแนน'!Y$4="A",'ชื่อ-คะแนน'!Y7,IF('ชื่อ-คะแนน'!Y$4="P","0",IF('ชื่อ-คะแนน'!Y$4="K","0","0")))+IF('ชื่อ-คะแนน'!Z$4="A",'ชื่อ-คะแนน'!Z7,IF('ชื่อ-คะแนน'!Z$4="P","0",IF('ชื่อ-คะแนน'!Z$4="K","0","0")))+IF('ชื่อ-คะแนน'!AA$4="A",'ชื่อ-คะแนน'!AA7,IF('ชื่อ-คะแนน'!AA$4="P","0",IF('ชื่อ-คะแนน'!AA$4="K","0","0")))+IF('ชื่อ-คะแนน'!AB$4="A",'ชื่อ-คะแนน'!AB7,IF('ชื่อ-คะแนน'!AB$4="P","0",IF('ชื่อ-คะแนน'!AB$4="K","0","0")))+IF('ชื่อ-คะแนน'!AC$4="A",'ชื่อ-คะแนน'!AC7,IF('ชื่อ-คะแนน'!AC$4="P","0",IF('ชื่อ-คะแนน'!AC$4="K","0","0")))</f>
        <v>0</v>
      </c>
      <c r="O9" s="549">
        <f>IF('ชื่อ-คะแนน'!AH$4="K",'ชื่อ-คะแนน'!AH7,IF('ชื่อ-คะแนน'!AH$4="P","0",IF('ชื่อ-คะแนน'!AH$4="A","0","0")))+IF('ชื่อ-คะแนน'!AI$4="K",'ชื่อ-คะแนน'!AI7,IF('ชื่อ-คะแนน'!AI$4="P","0",IF('ชื่อ-คะแนน'!AI$4="A","0","0")))+IF('ชื่อ-คะแนน'!AJ$4="K",'ชื่อ-คะแนน'!AJ7,IF('ชื่อ-คะแนน'!AJ$4="P","0",IF('ชื่อ-คะแนน'!AJ$4="A","0","0")))+IF('ชื่อ-คะแนน'!AK$4="K",'ชื่อ-คะแนน'!AK7,IF('ชื่อ-คะแนน'!AK$4="P","0",IF('ชื่อ-คะแนน'!AK$4="A","0","0")))</f>
        <v>0</v>
      </c>
      <c r="P9" s="550">
        <f>IF('ชื่อ-คะแนน'!AH$4="p",'ชื่อ-คะแนน'!AH7,IF('ชื่อ-คะแนน'!AH$4="k","0",IF('ชื่อ-คะแนน'!AH$4="A","0","0")))+IF('ชื่อ-คะแนน'!AI$4="p",'ชื่อ-คะแนน'!AI7,IF('ชื่อ-คะแนน'!AI$4="k","0",IF('ชื่อ-คะแนน'!AI$4="A","0","0")))+IF('ชื่อ-คะแนน'!AJ$4="p",'ชื่อ-คะแนน'!AJ7,IF('ชื่อ-คะแนน'!AJ$4="k","0",IF('ชื่อ-คะแนน'!AJ$4="A","0","0")))+IF('ชื่อ-คะแนน'!AK$4="p",'ชื่อ-คะแนน'!AK7,IF('ชื่อ-คะแนน'!AK$4="k","0",IF('ชื่อ-คะแนน'!AK$4="A","0","0")))</f>
        <v>0</v>
      </c>
      <c r="Q9" s="552">
        <f>IF('ชื่อ-คะแนน'!AH$4="a",'ชื่อ-คะแนน'!AH7,IF('ชื่อ-คะแนน'!AH$4="P","0",IF('ชื่อ-คะแนน'!AH$4="k","0","0")))+IF('ชื่อ-คะแนน'!AI$4="a",'ชื่อ-คะแนน'!AI7,IF('ชื่อ-คะแนน'!AI$4="P","0",IF('ชื่อ-คะแนน'!AI$4="k","0","0")))+IF('ชื่อ-คะแนน'!AJ$4="a",'ชื่อ-คะแนน'!AJ7,IF('ชื่อ-คะแนน'!AJ$4="P","0",IF('ชื่อ-คะแนน'!AJ$4="k","0","0")))+IF('ชื่อ-คะแนน'!AK$4="a",'ชื่อ-คะแนน'!AK7,IF('ชื่อ-คะแนน'!AK$4="P","0",IF('ชื่อ-คะแนน'!AK$4="k","0","0")))</f>
        <v>0</v>
      </c>
      <c r="R9" s="553">
        <f>IF('ชื่อ-คะแนน'!C7="","",IF(E9="พัก","",IF(E9="ออก","",IF(E9="ย้าย","",IF(E9="","ผิด",(F9+I9+L9+O9))))))</f>
        <v>0</v>
      </c>
      <c r="S9" s="554">
        <f>IF('ชื่อ-คะแนน'!C7="","",IF(E9="พัก","",IF(E9="ออก","",IF(E9="ย้าย","",IF(E9="","ผิด",(G9+J9+M9+P9))))))</f>
        <v>0</v>
      </c>
      <c r="T9" s="555">
        <f>IF('ชื่อ-คะแนน'!C7="","",IF(E9="พัก","",IF(E9="ออก","",IF(E9="ย้าย","",IF(E9="","ผิด",(H9+K9+N9+Q9))))))</f>
        <v>0</v>
      </c>
      <c r="U9" s="556"/>
    </row>
    <row r="10" spans="1:21" s="3" customFormat="1" ht="18" customHeight="1" x14ac:dyDescent="0.5">
      <c r="A10" s="531"/>
      <c r="B10" s="276">
        <f>'ชื่อ-คะแนน'!A8</f>
        <v>3</v>
      </c>
      <c r="C10" s="544" t="str">
        <f>'ชื่อ-คะแนน'!B8</f>
        <v>12708</v>
      </c>
      <c r="D10" s="1315" t="str">
        <f>'ชื่อ-คะแนน'!C8</f>
        <v>นางสาว เกวลิน  โมลา</v>
      </c>
      <c r="E10" s="546" t="str">
        <f>'ชื่อ-คะแนน'!D8</f>
        <v>เรียน</v>
      </c>
      <c r="F10" s="547">
        <f>IF('ชื่อ-คะแนน'!H$4="K",'ชื่อ-คะแนน'!H8,IF('ชื่อ-คะแนน'!H$4="P","0",IF('ชื่อ-คะแนน'!H$4="A","0","0")))+IF('ชื่อ-คะแนน'!I$4="K",'ชื่อ-คะแนน'!I8,IF('ชื่อ-คะแนน'!I$4="P","0",IF('ชื่อ-คะแนน'!I$4="A","0","0")))+IF('ชื่อ-คะแนน'!J$4="K",'ชื่อ-คะแนน'!J8,IF('ชื่อ-คะแนน'!J$4="P","0",IF('ชื่อ-คะแนน'!J$4="A","0","0")))+IF('ชื่อ-คะแนน'!K$4="K",'ชื่อ-คะแนน'!K8,IF('ชื่อ-คะแนน'!K$4="P","0",IF('ชื่อ-คะแนน'!K$4="A","0","0")))+IF('ชื่อ-คะแนน'!L$4="K",'ชื่อ-คะแนน'!L8,IF('ชื่อ-คะแนน'!L$4="P","0",IF('ชื่อ-คะแนน'!L$4="A","0","0")))+IF('ชื่อ-คะแนน'!M$4="K",'ชื่อ-คะแนน'!M8,IF('ชื่อ-คะแนน'!M$4="P","0",IF('ชื่อ-คะแนน'!M$4="A","0","0")))</f>
        <v>0</v>
      </c>
      <c r="G10" s="548">
        <f>IF('ชื่อ-คะแนน'!H$4="P",'ชื่อ-คะแนน'!H8,IF('ชื่อ-คะแนน'!H$4="K","0",IF('ชื่อ-คะแนน'!H$4="A","0","0")))+IF('ชื่อ-คะแนน'!I$4="P",'ชื่อ-คะแนน'!I8,IF('ชื่อ-คะแนน'!I$4="K","0",IF('ชื่อ-คะแนน'!I$4="A","0","0")))+IF('ชื่อ-คะแนน'!J$4="P",'ชื่อ-คะแนน'!J8,IF('ชื่อ-คะแนน'!J$4="K","0",IF('ชื่อ-คะแนน'!J$4="A","0","0")))+IF('ชื่อ-คะแนน'!K$4="P",'ชื่อ-คะแนน'!K8,IF('ชื่อ-คะแนน'!K$4="K","0",IF('ชื่อ-คะแนน'!K$4="A","0","0")))+IF('ชื่อ-คะแนน'!L$4="P",'ชื่อ-คะแนน'!L8,IF('ชื่อ-คะแนน'!L$4="K","0",IF('ชื่อ-คะแนน'!L$4="A","0","0")))+IF('ชื่อ-คะแนน'!M$4="P",'ชื่อ-คะแนน'!M8,IF('ชื่อ-คะแนน'!M$4="K","0",IF('ชื่อ-คะแนน'!M$4="A","0","0")))</f>
        <v>0</v>
      </c>
      <c r="H10" s="572">
        <f>IF('ชื่อ-คะแนน'!H$4="A",'ชื่อ-คะแนน'!H8,IF('ชื่อ-คะแนน'!H$4="P","0",IF('ชื่อ-คะแนน'!H$4="K","0","0")))+IF('ชื่อ-คะแนน'!I$4="A",'ชื่อ-คะแนน'!I8,IF('ชื่อ-คะแนน'!I$4="P","0",IF('ชื่อ-คะแนน'!I$4="K","0","0")))+IF('ชื่อ-คะแนน'!J$4="A",'ชื่อ-คะแนน'!J8,IF('ชื่อ-คะแนน'!J$4="P","0",IF('ชื่อ-คะแนน'!J$4="K","0","0")))+IF('ชื่อ-คะแนน'!K$4="A",'ชื่อ-คะแนน'!K8,IF('ชื่อ-คะแนน'!K$4="P","0",IF('ชื่อ-คะแนน'!K$4="K","0","0")))+IF('ชื่อ-คะแนน'!L$4="A",'ชื่อ-คะแนน'!L8,IF('ชื่อ-คะแนน'!L$4="P","0",IF('ชื่อ-คะแนน'!L$4="K","0","0")))+IF('ชื่อ-คะแนน'!M$4="A",'ชื่อ-คะแนน'!M8,IF('ชื่อ-คะแนน'!M$4="P","0",IF('ชื่อ-คะแนน'!M$4="K","0","0")))</f>
        <v>0</v>
      </c>
      <c r="I10" s="549">
        <f>IF('ชื่อ-คะแนน'!C8="","",IF('ชื่อ-คะแนน'!P$4="K",'ชื่อ-คะแนน'!P8,IF('ชื่อ-คะแนน'!P$4="P","0",IF('ชื่อ-คะแนน'!P$4="A","0","0")))+IF('ชื่อ-คะแนน'!Q$4="K",'ชื่อ-คะแนน'!Q8,IF('ชื่อ-คะแนน'!Q$4="P","0",IF('ชื่อ-คะแนน'!Q$4="A","0","0")))+IF('ชื่อ-คะแนน'!R$4="K",'ชื่อ-คะแนน'!R8,IF('ชื่อ-คะแนน'!R$4="P","0",IF('ชื่อ-คะแนน'!R$4="A","0","0"))))</f>
        <v>0</v>
      </c>
      <c r="J10" s="550">
        <f>IF('ชื่อ-คะแนน'!C8="","",IF('ชื่อ-คะแนน'!P$4="P",'ชื่อ-คะแนน'!P8,IF('ชื่อ-คะแนน'!P$4="K","0",IF('ชื่อ-คะแนน'!P$4="A","0","0")))+IF('ชื่อ-คะแนน'!Q$4="P",'ชื่อ-คะแนน'!Q8,IF('ชื่อ-คะแนน'!Q$4="K","0",IF('ชื่อ-คะแนน'!Q$4="A","0","0")))+IF('ชื่อ-คะแนน'!R$4="P",'ชื่อ-คะแนน'!R8,IF('ชื่อ-คะแนน'!R$4="K","0",IF('ชื่อ-คะแนน'!R$4="A","0","0"))))</f>
        <v>0</v>
      </c>
      <c r="K10" s="551">
        <f>IF('ชื่อ-คะแนน'!C8="","",IF('ชื่อ-คะแนน'!P$4="A",'ชื่อ-คะแนน'!P8,IF('ชื่อ-คะแนน'!P$4="P","0",IF('ชื่อ-คะแนน'!P$4="K","0","0")))+IF('ชื่อ-คะแนน'!Q$4="A",'ชื่อ-คะแนน'!Q8,IF('ชื่อ-คะแนน'!Q$4="P","0",IF('ชื่อ-คะแนน'!Q$4="K","0","0")))+IF('ชื่อ-คะแนน'!R$4="A",'ชื่อ-คะแนน'!R8,IF('ชื่อ-คะแนน'!R$4="P","0",IF('ชื่อ-คะแนน'!R$4="K","0","0"))))</f>
        <v>0</v>
      </c>
      <c r="L10" s="547">
        <f>IF('ชื่อ-คะแนน'!W$4="K",'ชื่อ-คะแนน'!W8,IF('ชื่อ-คะแนน'!W$4="P","0",IF('ชื่อ-คะแนน'!W$4="A","0","0")))+IF('ชื่อ-คะแนน'!X$4="K",'ชื่อ-คะแนน'!X8,IF('ชื่อ-คะแนน'!X$4="P","0",IF('ชื่อ-คะแนน'!X$4="A","0","0")))+IF('ชื่อ-คะแนน'!Y$4="K",'ชื่อ-คะแนน'!Y8,IF('ชื่อ-คะแนน'!Y$4="P","0",IF('ชื่อ-คะแนน'!Y$4="A","0","0")))+IF('ชื่อ-คะแนน'!Z$4="K",'ชื่อ-คะแนน'!Z8,IF('ชื่อ-คะแนน'!Z$4="P","0",IF('ชื่อ-คะแนน'!Z$4="A","0","0")))+IF('ชื่อ-คะแนน'!AA$4="K",'ชื่อ-คะแนน'!AA8,IF('ชื่อ-คะแนน'!AA$4="P","0",IF('ชื่อ-คะแนน'!AA$4="A","0","0")))+IF('ชื่อ-คะแนน'!AB$4="K",'ชื่อ-คะแนน'!AB8,IF('ชื่อ-คะแนน'!AB$4="P","0",IF('ชื่อ-คะแนน'!AB$4="A","0","0")))+IF('ชื่อ-คะแนน'!AC$4="K",'ชื่อ-คะแนน'!AC8,IF('ชื่อ-คะแนน'!AC$4="P","0",IF('ชื่อ-คะแนน'!AC$4="A","0","0")))</f>
        <v>0</v>
      </c>
      <c r="M10" s="548">
        <f>IF('ชื่อ-คะแนน'!W$4="P",'ชื่อ-คะแนน'!W8,IF('ชื่อ-คะแนน'!W$4="K","0",IF('ชื่อ-คะแนน'!W$4="A","0","0")))*IF('ชื่อ-คะแนน'!X$4="P",'ชื่อ-คะแนน'!X8,IF('ชื่อ-คะแนน'!X$4="K","0",IF('ชื่อ-คะแนน'!X$4="A","0","0")))+IF('ชื่อ-คะแนน'!Y$4="P",'ชื่อ-คะแนน'!Y8,IF('ชื่อ-คะแนน'!Y$4="K","0",IF('ชื่อ-คะแนน'!Y$4="A","0","0")))+IF('ชื่อ-คะแนน'!Z$4="P",'ชื่อ-คะแนน'!Z8,IF('ชื่อ-คะแนน'!Z$4="K","0",IF('ชื่อ-คะแนน'!Z$4="A","0","0")))+IF('ชื่อ-คะแนน'!AA$4="P",'ชื่อ-คะแนน'!AA8,IF('ชื่อ-คะแนน'!AA$4="K","0",IF('ชื่อ-คะแนน'!AA$4="A","0","0")))+IF('ชื่อ-คะแนน'!AB$4="P",'ชื่อ-คะแนน'!AB8,IF('ชื่อ-คะแนน'!AB$4="K","0",IF('ชื่อ-คะแนน'!AB$4="A","0","0")))+IF('ชื่อ-คะแนน'!AC$4="P",'ชื่อ-คะแนน'!AC8,IF('ชื่อ-คะแนน'!AC$4="K","0",IF('ชื่อ-คะแนน'!AC$4="A","0","0")))</f>
        <v>0</v>
      </c>
      <c r="N10" s="572">
        <f>IF('ชื่อ-คะแนน'!W$4="A",'ชื่อ-คะแนน'!W8,IF('ชื่อ-คะแนน'!W$4="P","0",IF('ชื่อ-คะแนน'!W$4="K","0","0")))+IF('ชื่อ-คะแนน'!X$4="A",'ชื่อ-คะแนน'!X8,IF('ชื่อ-คะแนน'!X$4="P","0",IF('ชื่อ-คะแนน'!X$4="K","0","0")))+IF('ชื่อ-คะแนน'!Y$4="A",'ชื่อ-คะแนน'!Y8,IF('ชื่อ-คะแนน'!Y$4="P","0",IF('ชื่อ-คะแนน'!Y$4="K","0","0")))+IF('ชื่อ-คะแนน'!Z$4="A",'ชื่อ-คะแนน'!Z8,IF('ชื่อ-คะแนน'!Z$4="P","0",IF('ชื่อ-คะแนน'!Z$4="K","0","0")))+IF('ชื่อ-คะแนน'!AA$4="A",'ชื่อ-คะแนน'!AA8,IF('ชื่อ-คะแนน'!AA$4="P","0",IF('ชื่อ-คะแนน'!AA$4="K","0","0")))+IF('ชื่อ-คะแนน'!AB$4="A",'ชื่อ-คะแนน'!AB8,IF('ชื่อ-คะแนน'!AB$4="P","0",IF('ชื่อ-คะแนน'!AB$4="K","0","0")))+IF('ชื่อ-คะแนน'!AC$4="A",'ชื่อ-คะแนน'!AC8,IF('ชื่อ-คะแนน'!AC$4="P","0",IF('ชื่อ-คะแนน'!AC$4="K","0","0")))</f>
        <v>0</v>
      </c>
      <c r="O10" s="549">
        <f>IF('ชื่อ-คะแนน'!AH$4="K",'ชื่อ-คะแนน'!AH8,IF('ชื่อ-คะแนน'!AH$4="P","0",IF('ชื่อ-คะแนน'!AH$4="A","0","0")))+IF('ชื่อ-คะแนน'!AI$4="K",'ชื่อ-คะแนน'!AI8,IF('ชื่อ-คะแนน'!AI$4="P","0",IF('ชื่อ-คะแนน'!AI$4="A","0","0")))+IF('ชื่อ-คะแนน'!AJ$4="K",'ชื่อ-คะแนน'!AJ8,IF('ชื่อ-คะแนน'!AJ$4="P","0",IF('ชื่อ-คะแนน'!AJ$4="A","0","0")))+IF('ชื่อ-คะแนน'!AK$4="K",'ชื่อ-คะแนน'!AK8,IF('ชื่อ-คะแนน'!AK$4="P","0",IF('ชื่อ-คะแนน'!AK$4="A","0","0")))</f>
        <v>0</v>
      </c>
      <c r="P10" s="550">
        <f>IF('ชื่อ-คะแนน'!AH$4="p",'ชื่อ-คะแนน'!AH8,IF('ชื่อ-คะแนน'!AH$4="k","0",IF('ชื่อ-คะแนน'!AH$4="A","0","0")))+IF('ชื่อ-คะแนน'!AI$4="p",'ชื่อ-คะแนน'!AI8,IF('ชื่อ-คะแนน'!AI$4="k","0",IF('ชื่อ-คะแนน'!AI$4="A","0","0")))+IF('ชื่อ-คะแนน'!AJ$4="p",'ชื่อ-คะแนน'!AJ8,IF('ชื่อ-คะแนน'!AJ$4="k","0",IF('ชื่อ-คะแนน'!AJ$4="A","0","0")))+IF('ชื่อ-คะแนน'!AK$4="p",'ชื่อ-คะแนน'!AK8,IF('ชื่อ-คะแนน'!AK$4="k","0",IF('ชื่อ-คะแนน'!AK$4="A","0","0")))</f>
        <v>0</v>
      </c>
      <c r="Q10" s="552">
        <f>IF('ชื่อ-คะแนน'!AH$4="a",'ชื่อ-คะแนน'!AH8,IF('ชื่อ-คะแนน'!AH$4="P","0",IF('ชื่อ-คะแนน'!AH$4="k","0","0")))+IF('ชื่อ-คะแนน'!AI$4="a",'ชื่อ-คะแนน'!AI8,IF('ชื่อ-คะแนน'!AI$4="P","0",IF('ชื่อ-คะแนน'!AI$4="k","0","0")))+IF('ชื่อ-คะแนน'!AJ$4="a",'ชื่อ-คะแนน'!AJ8,IF('ชื่อ-คะแนน'!AJ$4="P","0",IF('ชื่อ-คะแนน'!AJ$4="k","0","0")))+IF('ชื่อ-คะแนน'!AK$4="a",'ชื่อ-คะแนน'!AK8,IF('ชื่อ-คะแนน'!AK$4="P","0",IF('ชื่อ-คะแนน'!AK$4="k","0","0")))</f>
        <v>0</v>
      </c>
      <c r="R10" s="553">
        <f>IF('ชื่อ-คะแนน'!C8="","",IF(E10="พัก","",IF(E10="ออก","",IF(E10="ย้าย","",IF(E10="","ผิด",(F10+I10+L10+O10))))))</f>
        <v>0</v>
      </c>
      <c r="S10" s="554">
        <f>IF('ชื่อ-คะแนน'!C8="","",IF(E10="พัก","",IF(E10="ออก","",IF(E10="ย้าย","",IF(E10="","ผิด",(G10+J10+M10+P10))))))</f>
        <v>0</v>
      </c>
      <c r="T10" s="555">
        <f>IF('ชื่อ-คะแนน'!C8="","",IF(E10="พัก","",IF(E10="ออก","",IF(E10="ย้าย","",IF(E10="","ผิด",(H10+K10+N10+Q10))))))</f>
        <v>0</v>
      </c>
      <c r="U10" s="556"/>
    </row>
    <row r="11" spans="1:21" s="3" customFormat="1" ht="18" customHeight="1" x14ac:dyDescent="0.5">
      <c r="A11" s="531"/>
      <c r="B11" s="276">
        <f>'ชื่อ-คะแนน'!A9</f>
        <v>4</v>
      </c>
      <c r="C11" s="544" t="str">
        <f>'ชื่อ-คะแนน'!B9</f>
        <v>12709</v>
      </c>
      <c r="D11" s="1315" t="str">
        <f>'ชื่อ-คะแนน'!C9</f>
        <v>สามเณร จิรกิตติ์  แก้วน้อย</v>
      </c>
      <c r="E11" s="546" t="str">
        <f>'ชื่อ-คะแนน'!D9</f>
        <v>เรียน</v>
      </c>
      <c r="F11" s="547">
        <f>IF('ชื่อ-คะแนน'!H$4="K",'ชื่อ-คะแนน'!H9,IF('ชื่อ-คะแนน'!H$4="P","0",IF('ชื่อ-คะแนน'!H$4="A","0","0")))+IF('ชื่อ-คะแนน'!I$4="K",'ชื่อ-คะแนน'!I9,IF('ชื่อ-คะแนน'!I$4="P","0",IF('ชื่อ-คะแนน'!I$4="A","0","0")))+IF('ชื่อ-คะแนน'!J$4="K",'ชื่อ-คะแนน'!J9,IF('ชื่อ-คะแนน'!J$4="P","0",IF('ชื่อ-คะแนน'!J$4="A","0","0")))+IF('ชื่อ-คะแนน'!K$4="K",'ชื่อ-คะแนน'!K9,IF('ชื่อ-คะแนน'!K$4="P","0",IF('ชื่อ-คะแนน'!K$4="A","0","0")))+IF('ชื่อ-คะแนน'!L$4="K",'ชื่อ-คะแนน'!L9,IF('ชื่อ-คะแนน'!L$4="P","0",IF('ชื่อ-คะแนน'!L$4="A","0","0")))+IF('ชื่อ-คะแนน'!M$4="K",'ชื่อ-คะแนน'!M9,IF('ชื่อ-คะแนน'!M$4="P","0",IF('ชื่อ-คะแนน'!M$4="A","0","0")))</f>
        <v>0</v>
      </c>
      <c r="G11" s="548">
        <f>IF('ชื่อ-คะแนน'!H$4="P",'ชื่อ-คะแนน'!H9,IF('ชื่อ-คะแนน'!H$4="K","0",IF('ชื่อ-คะแนน'!H$4="A","0","0")))+IF('ชื่อ-คะแนน'!I$4="P",'ชื่อ-คะแนน'!I9,IF('ชื่อ-คะแนน'!I$4="K","0",IF('ชื่อ-คะแนน'!I$4="A","0","0")))+IF('ชื่อ-คะแนน'!J$4="P",'ชื่อ-คะแนน'!J9,IF('ชื่อ-คะแนน'!J$4="K","0",IF('ชื่อ-คะแนน'!J$4="A","0","0")))+IF('ชื่อ-คะแนน'!K$4="P",'ชื่อ-คะแนน'!K9,IF('ชื่อ-คะแนน'!K$4="K","0",IF('ชื่อ-คะแนน'!K$4="A","0","0")))+IF('ชื่อ-คะแนน'!L$4="P",'ชื่อ-คะแนน'!L9,IF('ชื่อ-คะแนน'!L$4="K","0",IF('ชื่อ-คะแนน'!L$4="A","0","0")))+IF('ชื่อ-คะแนน'!M$4="P",'ชื่อ-คะแนน'!M9,IF('ชื่อ-คะแนน'!M$4="K","0",IF('ชื่อ-คะแนน'!M$4="A","0","0")))</f>
        <v>0</v>
      </c>
      <c r="H11" s="572">
        <f>IF('ชื่อ-คะแนน'!H$4="A",'ชื่อ-คะแนน'!H9,IF('ชื่อ-คะแนน'!H$4="P","0",IF('ชื่อ-คะแนน'!H$4="K","0","0")))+IF('ชื่อ-คะแนน'!I$4="A",'ชื่อ-คะแนน'!I9,IF('ชื่อ-คะแนน'!I$4="P","0",IF('ชื่อ-คะแนน'!I$4="K","0","0")))+IF('ชื่อ-คะแนน'!J$4="A",'ชื่อ-คะแนน'!J9,IF('ชื่อ-คะแนน'!J$4="P","0",IF('ชื่อ-คะแนน'!J$4="K","0","0")))+IF('ชื่อ-คะแนน'!K$4="A",'ชื่อ-คะแนน'!K9,IF('ชื่อ-คะแนน'!K$4="P","0",IF('ชื่อ-คะแนน'!K$4="K","0","0")))+IF('ชื่อ-คะแนน'!L$4="A",'ชื่อ-คะแนน'!L9,IF('ชื่อ-คะแนน'!L$4="P","0",IF('ชื่อ-คะแนน'!L$4="K","0","0")))+IF('ชื่อ-คะแนน'!M$4="A",'ชื่อ-คะแนน'!M9,IF('ชื่อ-คะแนน'!M$4="P","0",IF('ชื่อ-คะแนน'!M$4="K","0","0")))</f>
        <v>0</v>
      </c>
      <c r="I11" s="549">
        <f>IF('ชื่อ-คะแนน'!C9="","",IF('ชื่อ-คะแนน'!P$4="K",'ชื่อ-คะแนน'!P9,IF('ชื่อ-คะแนน'!P$4="P","0",IF('ชื่อ-คะแนน'!P$4="A","0","0")))+IF('ชื่อ-คะแนน'!Q$4="K",'ชื่อ-คะแนน'!Q9,IF('ชื่อ-คะแนน'!Q$4="P","0",IF('ชื่อ-คะแนน'!Q$4="A","0","0")))+IF('ชื่อ-คะแนน'!R$4="K",'ชื่อ-คะแนน'!R9,IF('ชื่อ-คะแนน'!R$4="P","0",IF('ชื่อ-คะแนน'!R$4="A","0","0"))))</f>
        <v>0</v>
      </c>
      <c r="J11" s="550">
        <f>IF('ชื่อ-คะแนน'!C9="","",IF('ชื่อ-คะแนน'!P$4="P",'ชื่อ-คะแนน'!P9,IF('ชื่อ-คะแนน'!P$4="K","0",IF('ชื่อ-คะแนน'!P$4="A","0","0")))+IF('ชื่อ-คะแนน'!Q$4="P",'ชื่อ-คะแนน'!Q9,IF('ชื่อ-คะแนน'!Q$4="K","0",IF('ชื่อ-คะแนน'!Q$4="A","0","0")))+IF('ชื่อ-คะแนน'!R$4="P",'ชื่อ-คะแนน'!R9,IF('ชื่อ-คะแนน'!R$4="K","0",IF('ชื่อ-คะแนน'!R$4="A","0","0"))))</f>
        <v>0</v>
      </c>
      <c r="K11" s="551">
        <f>IF('ชื่อ-คะแนน'!C9="","",IF('ชื่อ-คะแนน'!P$4="A",'ชื่อ-คะแนน'!P9,IF('ชื่อ-คะแนน'!P$4="P","0",IF('ชื่อ-คะแนน'!P$4="K","0","0")))+IF('ชื่อ-คะแนน'!Q$4="A",'ชื่อ-คะแนน'!Q9,IF('ชื่อ-คะแนน'!Q$4="P","0",IF('ชื่อ-คะแนน'!Q$4="K","0","0")))+IF('ชื่อ-คะแนน'!R$4="A",'ชื่อ-คะแนน'!R9,IF('ชื่อ-คะแนน'!R$4="P","0",IF('ชื่อ-คะแนน'!R$4="K","0","0"))))</f>
        <v>0</v>
      </c>
      <c r="L11" s="547">
        <f>IF('ชื่อ-คะแนน'!W$4="K",'ชื่อ-คะแนน'!W9,IF('ชื่อ-คะแนน'!W$4="P","0",IF('ชื่อ-คะแนน'!W$4="A","0","0")))+IF('ชื่อ-คะแนน'!X$4="K",'ชื่อ-คะแนน'!X9,IF('ชื่อ-คะแนน'!X$4="P","0",IF('ชื่อ-คะแนน'!X$4="A","0","0")))+IF('ชื่อ-คะแนน'!Y$4="K",'ชื่อ-คะแนน'!Y9,IF('ชื่อ-คะแนน'!Y$4="P","0",IF('ชื่อ-คะแนน'!Y$4="A","0","0")))+IF('ชื่อ-คะแนน'!Z$4="K",'ชื่อ-คะแนน'!Z9,IF('ชื่อ-คะแนน'!Z$4="P","0",IF('ชื่อ-คะแนน'!Z$4="A","0","0")))+IF('ชื่อ-คะแนน'!AA$4="K",'ชื่อ-คะแนน'!AA9,IF('ชื่อ-คะแนน'!AA$4="P","0",IF('ชื่อ-คะแนน'!AA$4="A","0","0")))+IF('ชื่อ-คะแนน'!AB$4="K",'ชื่อ-คะแนน'!AB9,IF('ชื่อ-คะแนน'!AB$4="P","0",IF('ชื่อ-คะแนน'!AB$4="A","0","0")))+IF('ชื่อ-คะแนน'!AC$4="K",'ชื่อ-คะแนน'!AC9,IF('ชื่อ-คะแนน'!AC$4="P","0",IF('ชื่อ-คะแนน'!AC$4="A","0","0")))</f>
        <v>0</v>
      </c>
      <c r="M11" s="548">
        <f>IF('ชื่อ-คะแนน'!W$4="P",'ชื่อ-คะแนน'!W9,IF('ชื่อ-คะแนน'!W$4="K","0",IF('ชื่อ-คะแนน'!W$4="A","0","0")))*IF('ชื่อ-คะแนน'!X$4="P",'ชื่อ-คะแนน'!X9,IF('ชื่อ-คะแนน'!X$4="K","0",IF('ชื่อ-คะแนน'!X$4="A","0","0")))+IF('ชื่อ-คะแนน'!Y$4="P",'ชื่อ-คะแนน'!Y9,IF('ชื่อ-คะแนน'!Y$4="K","0",IF('ชื่อ-คะแนน'!Y$4="A","0","0")))+IF('ชื่อ-คะแนน'!Z$4="P",'ชื่อ-คะแนน'!Z9,IF('ชื่อ-คะแนน'!Z$4="K","0",IF('ชื่อ-คะแนน'!Z$4="A","0","0")))+IF('ชื่อ-คะแนน'!AA$4="P",'ชื่อ-คะแนน'!AA9,IF('ชื่อ-คะแนน'!AA$4="K","0",IF('ชื่อ-คะแนน'!AA$4="A","0","0")))+IF('ชื่อ-คะแนน'!AB$4="P",'ชื่อ-คะแนน'!AB9,IF('ชื่อ-คะแนน'!AB$4="K","0",IF('ชื่อ-คะแนน'!AB$4="A","0","0")))+IF('ชื่อ-คะแนน'!AC$4="P",'ชื่อ-คะแนน'!AC9,IF('ชื่อ-คะแนน'!AC$4="K","0",IF('ชื่อ-คะแนน'!AC$4="A","0","0")))</f>
        <v>0</v>
      </c>
      <c r="N11" s="572">
        <f>IF('ชื่อ-คะแนน'!W$4="A",'ชื่อ-คะแนน'!W9,IF('ชื่อ-คะแนน'!W$4="P","0",IF('ชื่อ-คะแนน'!W$4="K","0","0")))+IF('ชื่อ-คะแนน'!X$4="A",'ชื่อ-คะแนน'!X9,IF('ชื่อ-คะแนน'!X$4="P","0",IF('ชื่อ-คะแนน'!X$4="K","0","0")))+IF('ชื่อ-คะแนน'!Y$4="A",'ชื่อ-คะแนน'!Y9,IF('ชื่อ-คะแนน'!Y$4="P","0",IF('ชื่อ-คะแนน'!Y$4="K","0","0")))+IF('ชื่อ-คะแนน'!Z$4="A",'ชื่อ-คะแนน'!Z9,IF('ชื่อ-คะแนน'!Z$4="P","0",IF('ชื่อ-คะแนน'!Z$4="K","0","0")))+IF('ชื่อ-คะแนน'!AA$4="A",'ชื่อ-คะแนน'!AA9,IF('ชื่อ-คะแนน'!AA$4="P","0",IF('ชื่อ-คะแนน'!AA$4="K","0","0")))+IF('ชื่อ-คะแนน'!AB$4="A",'ชื่อ-คะแนน'!AB9,IF('ชื่อ-คะแนน'!AB$4="P","0",IF('ชื่อ-คะแนน'!AB$4="K","0","0")))+IF('ชื่อ-คะแนน'!AC$4="A",'ชื่อ-คะแนน'!AC9,IF('ชื่อ-คะแนน'!AC$4="P","0",IF('ชื่อ-คะแนน'!AC$4="K","0","0")))</f>
        <v>0</v>
      </c>
      <c r="O11" s="549">
        <f>IF('ชื่อ-คะแนน'!AH$4="K",'ชื่อ-คะแนน'!AH9,IF('ชื่อ-คะแนน'!AH$4="P","0",IF('ชื่อ-คะแนน'!AH$4="A","0","0")))+IF('ชื่อ-คะแนน'!AI$4="K",'ชื่อ-คะแนน'!AI9,IF('ชื่อ-คะแนน'!AI$4="P","0",IF('ชื่อ-คะแนน'!AI$4="A","0","0")))+IF('ชื่อ-คะแนน'!AJ$4="K",'ชื่อ-คะแนน'!AJ9,IF('ชื่อ-คะแนน'!AJ$4="P","0",IF('ชื่อ-คะแนน'!AJ$4="A","0","0")))+IF('ชื่อ-คะแนน'!AK$4="K",'ชื่อ-คะแนน'!AK9,IF('ชื่อ-คะแนน'!AK$4="P","0",IF('ชื่อ-คะแนน'!AK$4="A","0","0")))</f>
        <v>0</v>
      </c>
      <c r="P11" s="550">
        <f>IF('ชื่อ-คะแนน'!AH$4="p",'ชื่อ-คะแนน'!AH9,IF('ชื่อ-คะแนน'!AH$4="k","0",IF('ชื่อ-คะแนน'!AH$4="A","0","0")))+IF('ชื่อ-คะแนน'!AI$4="p",'ชื่อ-คะแนน'!AI9,IF('ชื่อ-คะแนน'!AI$4="k","0",IF('ชื่อ-คะแนน'!AI$4="A","0","0")))+IF('ชื่อ-คะแนน'!AJ$4="p",'ชื่อ-คะแนน'!AJ9,IF('ชื่อ-คะแนน'!AJ$4="k","0",IF('ชื่อ-คะแนน'!AJ$4="A","0","0")))+IF('ชื่อ-คะแนน'!AK$4="p",'ชื่อ-คะแนน'!AK9,IF('ชื่อ-คะแนน'!AK$4="k","0",IF('ชื่อ-คะแนน'!AK$4="A","0","0")))</f>
        <v>0</v>
      </c>
      <c r="Q11" s="552">
        <f>IF('ชื่อ-คะแนน'!AH$4="a",'ชื่อ-คะแนน'!AH9,IF('ชื่อ-คะแนน'!AH$4="P","0",IF('ชื่อ-คะแนน'!AH$4="k","0","0")))+IF('ชื่อ-คะแนน'!AI$4="a",'ชื่อ-คะแนน'!AI9,IF('ชื่อ-คะแนน'!AI$4="P","0",IF('ชื่อ-คะแนน'!AI$4="k","0","0")))+IF('ชื่อ-คะแนน'!AJ$4="a",'ชื่อ-คะแนน'!AJ9,IF('ชื่อ-คะแนน'!AJ$4="P","0",IF('ชื่อ-คะแนน'!AJ$4="k","0","0")))+IF('ชื่อ-คะแนน'!AK$4="a",'ชื่อ-คะแนน'!AK9,IF('ชื่อ-คะแนน'!AK$4="P","0",IF('ชื่อ-คะแนน'!AK$4="k","0","0")))</f>
        <v>0</v>
      </c>
      <c r="R11" s="553">
        <f>IF('ชื่อ-คะแนน'!C9="","",IF(E11="พัก","",IF(E11="ออก","",IF(E11="ย้าย","",IF(E11="","ผิด",(F11+I11+L11+O11))))))</f>
        <v>0</v>
      </c>
      <c r="S11" s="554">
        <f>IF('ชื่อ-คะแนน'!C9="","",IF(E11="พัก","",IF(E11="ออก","",IF(E11="ย้าย","",IF(E11="","ผิด",(G11+J11+M11+P11))))))</f>
        <v>0</v>
      </c>
      <c r="T11" s="555">
        <f>IF('ชื่อ-คะแนน'!C9="","",IF(E11="พัก","",IF(E11="ออก","",IF(E11="ย้าย","",IF(E11="","ผิด",(H11+K11+N11+Q11))))))</f>
        <v>0</v>
      </c>
      <c r="U11" s="556"/>
    </row>
    <row r="12" spans="1:21" s="3" customFormat="1" ht="18" customHeight="1" thickBot="1" x14ac:dyDescent="0.55000000000000004">
      <c r="A12" s="531"/>
      <c r="B12" s="276">
        <f>'ชื่อ-คะแนน'!A10</f>
        <v>5</v>
      </c>
      <c r="C12" s="544" t="str">
        <f>'ชื่อ-คะแนน'!B10</f>
        <v>12710</v>
      </c>
      <c r="D12" s="1315" t="str">
        <f>'ชื่อ-คะแนน'!C10</f>
        <v>สามเณร จิรภัทร  แก้วน้อย</v>
      </c>
      <c r="E12" s="557" t="str">
        <f>'ชื่อ-คะแนน'!D10</f>
        <v>เรียน</v>
      </c>
      <c r="F12" s="558">
        <f>IF('ชื่อ-คะแนน'!H$4="K",'ชื่อ-คะแนน'!H10,IF('ชื่อ-คะแนน'!H$4="P","0",IF('ชื่อ-คะแนน'!H$4="A","0","0")))+IF('ชื่อ-คะแนน'!I$4="K",'ชื่อ-คะแนน'!I10,IF('ชื่อ-คะแนน'!I$4="P","0",IF('ชื่อ-คะแนน'!I$4="A","0","0")))+IF('ชื่อ-คะแนน'!J$4="K",'ชื่อ-คะแนน'!J10,IF('ชื่อ-คะแนน'!J$4="P","0",IF('ชื่อ-คะแนน'!J$4="A","0","0")))+IF('ชื่อ-คะแนน'!K$4="K",'ชื่อ-คะแนน'!K10,IF('ชื่อ-คะแนน'!K$4="P","0",IF('ชื่อ-คะแนน'!K$4="A","0","0")))+IF('ชื่อ-คะแนน'!L$4="K",'ชื่อ-คะแนน'!L10,IF('ชื่อ-คะแนน'!L$4="P","0",IF('ชื่อ-คะแนน'!L$4="A","0","0")))+IF('ชื่อ-คะแนน'!M$4="K",'ชื่อ-คะแนน'!M10,IF('ชื่อ-คะแนน'!M$4="P","0",IF('ชื่อ-คะแนน'!M$4="A","0","0")))</f>
        <v>0</v>
      </c>
      <c r="G12" s="559">
        <f>IF('ชื่อ-คะแนน'!H$4="P",'ชื่อ-คะแนน'!H10,IF('ชื่อ-คะแนน'!H$4="K","0",IF('ชื่อ-คะแนน'!H$4="A","0","0")))+IF('ชื่อ-คะแนน'!I$4="P",'ชื่อ-คะแนน'!I10,IF('ชื่อ-คะแนน'!I$4="K","0",IF('ชื่อ-คะแนน'!I$4="A","0","0")))+IF('ชื่อ-คะแนน'!J$4="P",'ชื่อ-คะแนน'!J10,IF('ชื่อ-คะแนน'!J$4="K","0",IF('ชื่อ-คะแนน'!J$4="A","0","0")))+IF('ชื่อ-คะแนน'!K$4="P",'ชื่อ-คะแนน'!K10,IF('ชื่อ-คะแนน'!K$4="K","0",IF('ชื่อ-คะแนน'!K$4="A","0","0")))+IF('ชื่อ-คะแนน'!L$4="P",'ชื่อ-คะแนน'!L10,IF('ชื่อ-คะแนน'!L$4="K","0",IF('ชื่อ-คะแนน'!L$4="A","0","0")))+IF('ชื่อ-คะแนน'!M$4="P",'ชื่อ-คะแนน'!M10,IF('ชื่อ-คะแนน'!M$4="K","0",IF('ชื่อ-คะแนน'!M$4="A","0","0")))</f>
        <v>0</v>
      </c>
      <c r="H12" s="574">
        <f>IF('ชื่อ-คะแนน'!H$4="A",'ชื่อ-คะแนน'!H10,IF('ชื่อ-คะแนน'!H$4="P","0",IF('ชื่อ-คะแนน'!H$4="K","0","0")))+IF('ชื่อ-คะแนน'!I$4="A",'ชื่อ-คะแนน'!I10,IF('ชื่อ-คะแนน'!I$4="P","0",IF('ชื่อ-คะแนน'!I$4="K","0","0")))+IF('ชื่อ-คะแนน'!J$4="A",'ชื่อ-คะแนน'!J10,IF('ชื่อ-คะแนน'!J$4="P","0",IF('ชื่อ-คะแนน'!J$4="K","0","0")))+IF('ชื่อ-คะแนน'!K$4="A",'ชื่อ-คะแนน'!K10,IF('ชื่อ-คะแนน'!K$4="P","0",IF('ชื่อ-คะแนน'!K$4="K","0","0")))+IF('ชื่อ-คะแนน'!L$4="A",'ชื่อ-คะแนน'!L10,IF('ชื่อ-คะแนน'!L$4="P","0",IF('ชื่อ-คะแนน'!L$4="K","0","0")))+IF('ชื่อ-คะแนน'!M$4="A",'ชื่อ-คะแนน'!M10,IF('ชื่อ-คะแนน'!M$4="P","0",IF('ชื่อ-คะแนน'!M$4="K","0","0")))</f>
        <v>0</v>
      </c>
      <c r="I12" s="560">
        <f>IF('ชื่อ-คะแนน'!C10="","",IF('ชื่อ-คะแนน'!P$4="K",'ชื่อ-คะแนน'!P10,IF('ชื่อ-คะแนน'!P$4="P","0",IF('ชื่อ-คะแนน'!P$4="A","0","0")))+IF('ชื่อ-คะแนน'!Q$4="K",'ชื่อ-คะแนน'!Q10,IF('ชื่อ-คะแนน'!Q$4="P","0",IF('ชื่อ-คะแนน'!Q$4="A","0","0")))+IF('ชื่อ-คะแนน'!R$4="K",'ชื่อ-คะแนน'!R10,IF('ชื่อ-คะแนน'!R$4="P","0",IF('ชื่อ-คะแนน'!R$4="A","0","0"))))</f>
        <v>0</v>
      </c>
      <c r="J12" s="561">
        <f>IF('ชื่อ-คะแนน'!C10="","",IF('ชื่อ-คะแนน'!P$4="P",'ชื่อ-คะแนน'!P10,IF('ชื่อ-คะแนน'!P$4="K","0",IF('ชื่อ-คะแนน'!P$4="A","0","0")))+IF('ชื่อ-คะแนน'!Q$4="P",'ชื่อ-คะแนน'!Q10,IF('ชื่อ-คะแนน'!Q$4="K","0",IF('ชื่อ-คะแนน'!Q$4="A","0","0")))+IF('ชื่อ-คะแนน'!R$4="P",'ชื่อ-คะแนน'!R10,IF('ชื่อ-คะแนน'!R$4="K","0",IF('ชื่อ-คะแนน'!R$4="A","0","0"))))</f>
        <v>0</v>
      </c>
      <c r="K12" s="562">
        <f>IF('ชื่อ-คะแนน'!C10="","",IF('ชื่อ-คะแนน'!P$4="A",'ชื่อ-คะแนน'!P10,IF('ชื่อ-คะแนน'!P$4="P","0",IF('ชื่อ-คะแนน'!P$4="K","0","0")))+IF('ชื่อ-คะแนน'!Q$4="A",'ชื่อ-คะแนน'!Q10,IF('ชื่อ-คะแนน'!Q$4="P","0",IF('ชื่อ-คะแนน'!Q$4="K","0","0")))+IF('ชื่อ-คะแนน'!R$4="A",'ชื่อ-คะแนน'!R10,IF('ชื่อ-คะแนน'!R$4="P","0",IF('ชื่อ-คะแนน'!R$4="K","0","0"))))</f>
        <v>0</v>
      </c>
      <c r="L12" s="558">
        <f>IF('ชื่อ-คะแนน'!W$4="K",'ชื่อ-คะแนน'!W10,IF('ชื่อ-คะแนน'!W$4="P","0",IF('ชื่อ-คะแนน'!W$4="A","0","0")))+IF('ชื่อ-คะแนน'!X$4="K",'ชื่อ-คะแนน'!X10,IF('ชื่อ-คะแนน'!X$4="P","0",IF('ชื่อ-คะแนน'!X$4="A","0","0")))+IF('ชื่อ-คะแนน'!Y$4="K",'ชื่อ-คะแนน'!Y10,IF('ชื่อ-คะแนน'!Y$4="P","0",IF('ชื่อ-คะแนน'!Y$4="A","0","0")))+IF('ชื่อ-คะแนน'!Z$4="K",'ชื่อ-คะแนน'!Z10,IF('ชื่อ-คะแนน'!Z$4="P","0",IF('ชื่อ-คะแนน'!Z$4="A","0","0")))+IF('ชื่อ-คะแนน'!AA$4="K",'ชื่อ-คะแนน'!AA10,IF('ชื่อ-คะแนน'!AA$4="P","0",IF('ชื่อ-คะแนน'!AA$4="A","0","0")))+IF('ชื่อ-คะแนน'!AB$4="K",'ชื่อ-คะแนน'!AB10,IF('ชื่อ-คะแนน'!AB$4="P","0",IF('ชื่อ-คะแนน'!AB$4="A","0","0")))+IF('ชื่อ-คะแนน'!AC$4="K",'ชื่อ-คะแนน'!AC10,IF('ชื่อ-คะแนน'!AC$4="P","0",IF('ชื่อ-คะแนน'!AC$4="A","0","0")))</f>
        <v>0</v>
      </c>
      <c r="M12" s="559">
        <f>IF('ชื่อ-คะแนน'!W$4="P",'ชื่อ-คะแนน'!W10,IF('ชื่อ-คะแนน'!W$4="K","0",IF('ชื่อ-คะแนน'!W$4="A","0","0")))*IF('ชื่อ-คะแนน'!X$4="P",'ชื่อ-คะแนน'!X10,IF('ชื่อ-คะแนน'!X$4="K","0",IF('ชื่อ-คะแนน'!X$4="A","0","0")))+IF('ชื่อ-คะแนน'!Y$4="P",'ชื่อ-คะแนน'!Y10,IF('ชื่อ-คะแนน'!Y$4="K","0",IF('ชื่อ-คะแนน'!Y$4="A","0","0")))+IF('ชื่อ-คะแนน'!Z$4="P",'ชื่อ-คะแนน'!Z10,IF('ชื่อ-คะแนน'!Z$4="K","0",IF('ชื่อ-คะแนน'!Z$4="A","0","0")))+IF('ชื่อ-คะแนน'!AA$4="P",'ชื่อ-คะแนน'!AA10,IF('ชื่อ-คะแนน'!AA$4="K","0",IF('ชื่อ-คะแนน'!AA$4="A","0","0")))+IF('ชื่อ-คะแนน'!AB$4="P",'ชื่อ-คะแนน'!AB10,IF('ชื่อ-คะแนน'!AB$4="K","0",IF('ชื่อ-คะแนน'!AB$4="A","0","0")))+IF('ชื่อ-คะแนน'!AC$4="P",'ชื่อ-คะแนน'!AC10,IF('ชื่อ-คะแนน'!AC$4="K","0",IF('ชื่อ-คะแนน'!AC$4="A","0","0")))</f>
        <v>0</v>
      </c>
      <c r="N12" s="574">
        <f>IF('ชื่อ-คะแนน'!W$4="A",'ชื่อ-คะแนน'!W10,IF('ชื่อ-คะแนน'!W$4="P","0",IF('ชื่อ-คะแนน'!W$4="K","0","0")))+IF('ชื่อ-คะแนน'!X$4="A",'ชื่อ-คะแนน'!X10,IF('ชื่อ-คะแนน'!X$4="P","0",IF('ชื่อ-คะแนน'!X$4="K","0","0")))+IF('ชื่อ-คะแนน'!Y$4="A",'ชื่อ-คะแนน'!Y10,IF('ชื่อ-คะแนน'!Y$4="P","0",IF('ชื่อ-คะแนน'!Y$4="K","0","0")))+IF('ชื่อ-คะแนน'!Z$4="A",'ชื่อ-คะแนน'!Z10,IF('ชื่อ-คะแนน'!Z$4="P","0",IF('ชื่อ-คะแนน'!Z$4="K","0","0")))+IF('ชื่อ-คะแนน'!AA$4="A",'ชื่อ-คะแนน'!AA10,IF('ชื่อ-คะแนน'!AA$4="P","0",IF('ชื่อ-คะแนน'!AA$4="K","0","0")))+IF('ชื่อ-คะแนน'!AB$4="A",'ชื่อ-คะแนน'!AB10,IF('ชื่อ-คะแนน'!AB$4="P","0",IF('ชื่อ-คะแนน'!AB$4="K","0","0")))+IF('ชื่อ-คะแนน'!AC$4="A",'ชื่อ-คะแนน'!AC10,IF('ชื่อ-คะแนน'!AC$4="P","0",IF('ชื่อ-คะแนน'!AC$4="K","0","0")))</f>
        <v>0</v>
      </c>
      <c r="O12" s="560">
        <f>IF('ชื่อ-คะแนน'!AH$4="K",'ชื่อ-คะแนน'!AH10,IF('ชื่อ-คะแนน'!AH$4="P","0",IF('ชื่อ-คะแนน'!AH$4="A","0","0")))+IF('ชื่อ-คะแนน'!AI$4="K",'ชื่อ-คะแนน'!AI10,IF('ชื่อ-คะแนน'!AI$4="P","0",IF('ชื่อ-คะแนน'!AI$4="A","0","0")))+IF('ชื่อ-คะแนน'!AJ$4="K",'ชื่อ-คะแนน'!AJ10,IF('ชื่อ-คะแนน'!AJ$4="P","0",IF('ชื่อ-คะแนน'!AJ$4="A","0","0")))+IF('ชื่อ-คะแนน'!AK$4="K",'ชื่อ-คะแนน'!AK10,IF('ชื่อ-คะแนน'!AK$4="P","0",IF('ชื่อ-คะแนน'!AK$4="A","0","0")))</f>
        <v>0</v>
      </c>
      <c r="P12" s="561">
        <f>IF('ชื่อ-คะแนน'!AH$4="p",'ชื่อ-คะแนน'!AH10,IF('ชื่อ-คะแนน'!AH$4="k","0",IF('ชื่อ-คะแนน'!AH$4="A","0","0")))+IF('ชื่อ-คะแนน'!AI$4="p",'ชื่อ-คะแนน'!AI10,IF('ชื่อ-คะแนน'!AI$4="k","0",IF('ชื่อ-คะแนน'!AI$4="A","0","0")))+IF('ชื่อ-คะแนน'!AJ$4="p",'ชื่อ-คะแนน'!AJ10,IF('ชื่อ-คะแนน'!AJ$4="k","0",IF('ชื่อ-คะแนน'!AJ$4="A","0","0")))+IF('ชื่อ-คะแนน'!AK$4="p",'ชื่อ-คะแนน'!AK10,IF('ชื่อ-คะแนน'!AK$4="k","0",IF('ชื่อ-คะแนน'!AK$4="A","0","0")))</f>
        <v>0</v>
      </c>
      <c r="Q12" s="563">
        <f>IF('ชื่อ-คะแนน'!AH$4="a",'ชื่อ-คะแนน'!AH10,IF('ชื่อ-คะแนน'!AH$4="P","0",IF('ชื่อ-คะแนน'!AH$4="k","0","0")))+IF('ชื่อ-คะแนน'!AI$4="a",'ชื่อ-คะแนน'!AI10,IF('ชื่อ-คะแนน'!AI$4="P","0",IF('ชื่อ-คะแนน'!AI$4="k","0","0")))+IF('ชื่อ-คะแนน'!AJ$4="a",'ชื่อ-คะแนน'!AJ10,IF('ชื่อ-คะแนน'!AJ$4="P","0",IF('ชื่อ-คะแนน'!AJ$4="k","0","0")))+IF('ชื่อ-คะแนน'!AK$4="a",'ชื่อ-คะแนน'!AK10,IF('ชื่อ-คะแนน'!AK$4="P","0",IF('ชื่อ-คะแนน'!AK$4="k","0","0")))</f>
        <v>0</v>
      </c>
      <c r="R12" s="564">
        <f>IF('ชื่อ-คะแนน'!C10="","",IF(E12="พัก","",IF(E12="ออก","",IF(E12="ย้าย","",IF(E12="","ผิด",(F12+I12+L12+O12))))))</f>
        <v>0</v>
      </c>
      <c r="S12" s="565">
        <f>IF('ชื่อ-คะแนน'!C10="","",IF(E12="พัก","",IF(E12="ออก","",IF(E12="ย้าย","",IF(E12="","ผิด",(G12+J12+M12+P12))))))</f>
        <v>0</v>
      </c>
      <c r="T12" s="566">
        <f>IF('ชื่อ-คะแนน'!C10="","",IF(E12="พัก","",IF(E12="ออก","",IF(E12="ย้าย","",IF(E12="","ผิด",(H12+K12+N12+Q12))))))</f>
        <v>0</v>
      </c>
      <c r="U12" s="556"/>
    </row>
    <row r="13" spans="1:21" s="3" customFormat="1" ht="18" customHeight="1" x14ac:dyDescent="0.5">
      <c r="A13" s="531"/>
      <c r="B13" s="262">
        <f>'ชื่อ-คะแนน'!A11</f>
        <v>6</v>
      </c>
      <c r="C13" s="532" t="str">
        <f>'ชื่อ-คะแนน'!B11</f>
        <v>12711</v>
      </c>
      <c r="D13" s="1314" t="str">
        <f>'ชื่อ-คะแนน'!C11</f>
        <v>นาย จิรายุ  คัตสงค์</v>
      </c>
      <c r="E13" s="533" t="str">
        <f>'ชื่อ-คะแนน'!D11</f>
        <v>เรียน</v>
      </c>
      <c r="F13" s="534">
        <f>IF('ชื่อ-คะแนน'!H$4="K",'ชื่อ-คะแนน'!H11,IF('ชื่อ-คะแนน'!H$4="P","0",IF('ชื่อ-คะแนน'!H$4="A","0","0")))+IF('ชื่อ-คะแนน'!I$4="K",'ชื่อ-คะแนน'!I11,IF('ชื่อ-คะแนน'!I$4="P","0",IF('ชื่อ-คะแนน'!I$4="A","0","0")))+IF('ชื่อ-คะแนน'!J$4="K",'ชื่อ-คะแนน'!J11,IF('ชื่อ-คะแนน'!J$4="P","0",IF('ชื่อ-คะแนน'!J$4="A","0","0")))+IF('ชื่อ-คะแนน'!K$4="K",'ชื่อ-คะแนน'!K11,IF('ชื่อ-คะแนน'!K$4="P","0",IF('ชื่อ-คะแนน'!K$4="A","0","0")))+IF('ชื่อ-คะแนน'!L$4="K",'ชื่อ-คะแนน'!L11,IF('ชื่อ-คะแนน'!L$4="P","0",IF('ชื่อ-คะแนน'!L$4="A","0","0")))+IF('ชื่อ-คะแนน'!M$4="K",'ชื่อ-คะแนน'!M11,IF('ชื่อ-คะแนน'!M$4="P","0",IF('ชื่อ-คะแนน'!M$4="A","0","0")))</f>
        <v>0</v>
      </c>
      <c r="G13" s="535">
        <f>IF('ชื่อ-คะแนน'!H$4="P",'ชื่อ-คะแนน'!H11,IF('ชื่อ-คะแนน'!H$4="K","0",IF('ชื่อ-คะแนน'!H$4="A","0","0")))+IF('ชื่อ-คะแนน'!I$4="P",'ชื่อ-คะแนน'!I11,IF('ชื่อ-คะแนน'!I$4="K","0",IF('ชื่อ-คะแนน'!I$4="A","0","0")))+IF('ชื่อ-คะแนน'!J$4="P",'ชื่อ-คะแนน'!J11,IF('ชื่อ-คะแนน'!J$4="K","0",IF('ชื่อ-คะแนน'!J$4="A","0","0")))+IF('ชื่อ-คะแนน'!K$4="P",'ชื่อ-คะแนน'!K11,IF('ชื่อ-คะแนน'!K$4="K","0",IF('ชื่อ-คะแนน'!K$4="A","0","0")))+IF('ชื่อ-คะแนน'!L$4="P",'ชื่อ-คะแนน'!L11,IF('ชื่อ-คะแนน'!L$4="K","0",IF('ชื่อ-คะแนน'!L$4="A","0","0")))+IF('ชื่อ-คะแนน'!M$4="P",'ชื่อ-คะแนน'!M11,IF('ชื่อ-คะแนน'!M$4="K","0",IF('ชื่อ-คะแนน'!M$4="A","0","0")))</f>
        <v>0</v>
      </c>
      <c r="H13" s="568">
        <f>IF('ชื่อ-คะแนน'!H$4="A",'ชื่อ-คะแนน'!H11,IF('ชื่อ-คะแนน'!H$4="P","0",IF('ชื่อ-คะแนน'!H$4="K","0","0")))+IF('ชื่อ-คะแนน'!I$4="A",'ชื่อ-คะแนน'!I11,IF('ชื่อ-คะแนน'!I$4="P","0",IF('ชื่อ-คะแนน'!I$4="K","0","0")))+IF('ชื่อ-คะแนน'!J$4="A",'ชื่อ-คะแนน'!J11,IF('ชื่อ-คะแนน'!J$4="P","0",IF('ชื่อ-คะแนน'!J$4="K","0","0")))+IF('ชื่อ-คะแนน'!K$4="A",'ชื่อ-คะแนน'!K11,IF('ชื่อ-คะแนน'!K$4="P","0",IF('ชื่อ-คะแนน'!K$4="K","0","0")))+IF('ชื่อ-คะแนน'!L$4="A",'ชื่อ-คะแนน'!L11,IF('ชื่อ-คะแนน'!L$4="P","0",IF('ชื่อ-คะแนน'!L$4="K","0","0")))+IF('ชื่อ-คะแนน'!M$4="A",'ชื่อ-คะแนน'!M11,IF('ชื่อ-คะแนน'!M$4="P","0",IF('ชื่อ-คะแนน'!M$4="K","0","0")))</f>
        <v>0</v>
      </c>
      <c r="I13" s="536">
        <f>IF('ชื่อ-คะแนน'!C11="","",IF('ชื่อ-คะแนน'!P$4="K",'ชื่อ-คะแนน'!P11,IF('ชื่อ-คะแนน'!P$4="P","0",IF('ชื่อ-คะแนน'!P$4="A","0","0")))+IF('ชื่อ-คะแนน'!Q$4="K",'ชื่อ-คะแนน'!Q11,IF('ชื่อ-คะแนน'!Q$4="P","0",IF('ชื่อ-คะแนน'!Q$4="A","0","0")))+IF('ชื่อ-คะแนน'!R$4="K",'ชื่อ-คะแนน'!R11,IF('ชื่อ-คะแนน'!R$4="P","0",IF('ชื่อ-คะแนน'!R$4="A","0","0"))))</f>
        <v>0</v>
      </c>
      <c r="J13" s="537">
        <f>IF('ชื่อ-คะแนน'!C11="","",IF('ชื่อ-คะแนน'!P$4="P",'ชื่อ-คะแนน'!P11,IF('ชื่อ-คะแนน'!P$4="K","0",IF('ชื่อ-คะแนน'!P$4="A","0","0")))+IF('ชื่อ-คะแนน'!Q$4="P",'ชื่อ-คะแนน'!Q11,IF('ชื่อ-คะแนน'!Q$4="K","0",IF('ชื่อ-คะแนน'!Q$4="A","0","0")))+IF('ชื่อ-คะแนน'!R$4="P",'ชื่อ-คะแนน'!R11,IF('ชื่อ-คะแนน'!R$4="K","0",IF('ชื่อ-คะแนน'!R$4="A","0","0"))))</f>
        <v>0</v>
      </c>
      <c r="K13" s="538">
        <f>IF('ชื่อ-คะแนน'!C11="","",IF('ชื่อ-คะแนน'!P$4="A",'ชื่อ-คะแนน'!P11,IF('ชื่อ-คะแนน'!P$4="P","0",IF('ชื่อ-คะแนน'!P$4="K","0","0")))+IF('ชื่อ-คะแนน'!Q$4="A",'ชื่อ-คะแนน'!Q11,IF('ชื่อ-คะแนน'!Q$4="P","0",IF('ชื่อ-คะแนน'!Q$4="K","0","0")))+IF('ชื่อ-คะแนน'!R$4="A",'ชื่อ-คะแนน'!R11,IF('ชื่อ-คะแนน'!R$4="P","0",IF('ชื่อ-คะแนน'!R$4="K","0","0"))))</f>
        <v>0</v>
      </c>
      <c r="L13" s="534">
        <f>IF('ชื่อ-คะแนน'!W$4="K",'ชื่อ-คะแนน'!W11,IF('ชื่อ-คะแนน'!W$4="P","0",IF('ชื่อ-คะแนน'!W$4="A","0","0")))+IF('ชื่อ-คะแนน'!X$4="K",'ชื่อ-คะแนน'!X11,IF('ชื่อ-คะแนน'!X$4="P","0",IF('ชื่อ-คะแนน'!X$4="A","0","0")))+IF('ชื่อ-คะแนน'!Y$4="K",'ชื่อ-คะแนน'!Y11,IF('ชื่อ-คะแนน'!Y$4="P","0",IF('ชื่อ-คะแนน'!Y$4="A","0","0")))+IF('ชื่อ-คะแนน'!Z$4="K",'ชื่อ-คะแนน'!Z11,IF('ชื่อ-คะแนน'!Z$4="P","0",IF('ชื่อ-คะแนน'!Z$4="A","0","0")))+IF('ชื่อ-คะแนน'!AA$4="K",'ชื่อ-คะแนน'!AA11,IF('ชื่อ-คะแนน'!AA$4="P","0",IF('ชื่อ-คะแนน'!AA$4="A","0","0")))+IF('ชื่อ-คะแนน'!AB$4="K",'ชื่อ-คะแนน'!AB11,IF('ชื่อ-คะแนน'!AB$4="P","0",IF('ชื่อ-คะแนน'!AB$4="A","0","0")))+IF('ชื่อ-คะแนน'!AC$4="K",'ชื่อ-คะแนน'!AC11,IF('ชื่อ-คะแนน'!AC$4="P","0",IF('ชื่อ-คะแนน'!AC$4="A","0","0")))</f>
        <v>0</v>
      </c>
      <c r="M13" s="535">
        <f>IF('ชื่อ-คะแนน'!W$4="P",'ชื่อ-คะแนน'!W11,IF('ชื่อ-คะแนน'!W$4="K","0",IF('ชื่อ-คะแนน'!W$4="A","0","0")))*IF('ชื่อ-คะแนน'!X$4="P",'ชื่อ-คะแนน'!X11,IF('ชื่อ-คะแนน'!X$4="K","0",IF('ชื่อ-คะแนน'!X$4="A","0","0")))+IF('ชื่อ-คะแนน'!Y$4="P",'ชื่อ-คะแนน'!Y11,IF('ชื่อ-คะแนน'!Y$4="K","0",IF('ชื่อ-คะแนน'!Y$4="A","0","0")))+IF('ชื่อ-คะแนน'!Z$4="P",'ชื่อ-คะแนน'!Z11,IF('ชื่อ-คะแนน'!Z$4="K","0",IF('ชื่อ-คะแนน'!Z$4="A","0","0")))+IF('ชื่อ-คะแนน'!AA$4="P",'ชื่อ-คะแนน'!AA11,IF('ชื่อ-คะแนน'!AA$4="K","0",IF('ชื่อ-คะแนน'!AA$4="A","0","0")))+IF('ชื่อ-คะแนน'!AB$4="P",'ชื่อ-คะแนน'!AB11,IF('ชื่อ-คะแนน'!AB$4="K","0",IF('ชื่อ-คะแนน'!AB$4="A","0","0")))+IF('ชื่อ-คะแนน'!AC$4="P",'ชื่อ-คะแนน'!AC11,IF('ชื่อ-คะแนน'!AC$4="K","0",IF('ชื่อ-คะแนน'!AC$4="A","0","0")))</f>
        <v>0</v>
      </c>
      <c r="N13" s="568">
        <f>IF('ชื่อ-คะแนน'!W$4="A",'ชื่อ-คะแนน'!W11,IF('ชื่อ-คะแนน'!W$4="P","0",IF('ชื่อ-คะแนน'!W$4="K","0","0")))+IF('ชื่อ-คะแนน'!X$4="A",'ชื่อ-คะแนน'!X11,IF('ชื่อ-คะแนน'!X$4="P","0",IF('ชื่อ-คะแนน'!X$4="K","0","0")))+IF('ชื่อ-คะแนน'!Y$4="A",'ชื่อ-คะแนน'!Y11,IF('ชื่อ-คะแนน'!Y$4="P","0",IF('ชื่อ-คะแนน'!Y$4="K","0","0")))+IF('ชื่อ-คะแนน'!Z$4="A",'ชื่อ-คะแนน'!Z11,IF('ชื่อ-คะแนน'!Z$4="P","0",IF('ชื่อ-คะแนน'!Z$4="K","0","0")))+IF('ชื่อ-คะแนน'!AA$4="A",'ชื่อ-คะแนน'!AA11,IF('ชื่อ-คะแนน'!AA$4="P","0",IF('ชื่อ-คะแนน'!AA$4="K","0","0")))+IF('ชื่อ-คะแนน'!AB$4="A",'ชื่อ-คะแนน'!AB11,IF('ชื่อ-คะแนน'!AB$4="P","0",IF('ชื่อ-คะแนน'!AB$4="K","0","0")))+IF('ชื่อ-คะแนน'!AC$4="A",'ชื่อ-คะแนน'!AC11,IF('ชื่อ-คะแนน'!AC$4="P","0",IF('ชื่อ-คะแนน'!AC$4="K","0","0")))</f>
        <v>0</v>
      </c>
      <c r="O13" s="536">
        <f>IF('ชื่อ-คะแนน'!AH$4="K",'ชื่อ-คะแนน'!AH11,IF('ชื่อ-คะแนน'!AH$4="P","0",IF('ชื่อ-คะแนน'!AH$4="A","0","0")))+IF('ชื่อ-คะแนน'!AI$4="K",'ชื่อ-คะแนน'!AI11,IF('ชื่อ-คะแนน'!AI$4="P","0",IF('ชื่อ-คะแนน'!AI$4="A","0","0")))+IF('ชื่อ-คะแนน'!AJ$4="K",'ชื่อ-คะแนน'!AJ11,IF('ชื่อ-คะแนน'!AJ$4="P","0",IF('ชื่อ-คะแนน'!AJ$4="A","0","0")))+IF('ชื่อ-คะแนน'!AK$4="K",'ชื่อ-คะแนน'!AK11,IF('ชื่อ-คะแนน'!AK$4="P","0",IF('ชื่อ-คะแนน'!AK$4="A","0","0")))</f>
        <v>0</v>
      </c>
      <c r="P13" s="537">
        <f>IF('ชื่อ-คะแนน'!AH$4="p",'ชื่อ-คะแนน'!AH11,IF('ชื่อ-คะแนน'!AH$4="k","0",IF('ชื่อ-คะแนน'!AH$4="A","0","0")))+IF('ชื่อ-คะแนน'!AI$4="p",'ชื่อ-คะแนน'!AI11,IF('ชื่อ-คะแนน'!AI$4="k","0",IF('ชื่อ-คะแนน'!AI$4="A","0","0")))+IF('ชื่อ-คะแนน'!AJ$4="p",'ชื่อ-คะแนน'!AJ11,IF('ชื่อ-คะแนน'!AJ$4="k","0",IF('ชื่อ-คะแนน'!AJ$4="A","0","0")))+IF('ชื่อ-คะแนน'!AK$4="p",'ชื่อ-คะแนน'!AK11,IF('ชื่อ-คะแนน'!AK$4="k","0",IF('ชื่อ-คะแนน'!AK$4="A","0","0")))</f>
        <v>0</v>
      </c>
      <c r="Q13" s="539">
        <f>IF('ชื่อ-คะแนน'!AH$4="a",'ชื่อ-คะแนน'!AH11,IF('ชื่อ-คะแนน'!AH$4="P","0",IF('ชื่อ-คะแนน'!AH$4="k","0","0")))+IF('ชื่อ-คะแนน'!AI$4="a",'ชื่อ-คะแนน'!AI11,IF('ชื่อ-คะแนน'!AI$4="P","0",IF('ชื่อ-คะแนน'!AI$4="k","0","0")))+IF('ชื่อ-คะแนน'!AJ$4="a",'ชื่อ-คะแนน'!AJ11,IF('ชื่อ-คะแนน'!AJ$4="P","0",IF('ชื่อ-คะแนน'!AJ$4="k","0","0")))+IF('ชื่อ-คะแนน'!AK$4="a",'ชื่อ-คะแนน'!AK11,IF('ชื่อ-คะแนน'!AK$4="P","0",IF('ชื่อ-คะแนน'!AK$4="k","0","0")))</f>
        <v>0</v>
      </c>
      <c r="R13" s="569">
        <f>IF('ชื่อ-คะแนน'!C11="","",IF(E13="พัก","",IF(E13="ออก","",IF(E13="ย้าย","",IF(E13="","ผิด",(F13+I13+L13+O13))))))</f>
        <v>0</v>
      </c>
      <c r="S13" s="570">
        <f>IF('ชื่อ-คะแนน'!C11="","",IF(E13="พัก","",IF(E13="ออก","",IF(E13="ย้าย","",IF(E13="","ผิด",(G13+J13+M13+P13))))))</f>
        <v>0</v>
      </c>
      <c r="T13" s="571">
        <f>IF('ชื่อ-คะแนน'!C11="","",IF(E13="พัก","",IF(E13="ออก","",IF(E13="ย้าย","",IF(E13="","ผิด",(H13+K13+N13+Q13))))))</f>
        <v>0</v>
      </c>
      <c r="U13" s="543"/>
    </row>
    <row r="14" spans="1:21" s="3" customFormat="1" ht="18" customHeight="1" x14ac:dyDescent="0.5">
      <c r="A14" s="531"/>
      <c r="B14" s="276">
        <f>'ชื่อ-คะแนน'!A12</f>
        <v>7</v>
      </c>
      <c r="C14" s="544" t="str">
        <f>'ชื่อ-คะแนน'!B12</f>
        <v>12712</v>
      </c>
      <c r="D14" s="1315" t="str">
        <f>'ชื่อ-คะแนน'!C12</f>
        <v>นาย ฐิติวุฒิ  ป้องกา</v>
      </c>
      <c r="E14" s="546" t="str">
        <f>'ชื่อ-คะแนน'!D12</f>
        <v>เรียน</v>
      </c>
      <c r="F14" s="547">
        <f>IF('ชื่อ-คะแนน'!H$4="K",'ชื่อ-คะแนน'!H12,IF('ชื่อ-คะแนน'!H$4="P","0",IF('ชื่อ-คะแนน'!H$4="A","0","0")))+IF('ชื่อ-คะแนน'!I$4="K",'ชื่อ-คะแนน'!I12,IF('ชื่อ-คะแนน'!I$4="P","0",IF('ชื่อ-คะแนน'!I$4="A","0","0")))+IF('ชื่อ-คะแนน'!J$4="K",'ชื่อ-คะแนน'!J12,IF('ชื่อ-คะแนน'!J$4="P","0",IF('ชื่อ-คะแนน'!J$4="A","0","0")))+IF('ชื่อ-คะแนน'!K$4="K",'ชื่อ-คะแนน'!K12,IF('ชื่อ-คะแนน'!K$4="P","0",IF('ชื่อ-คะแนน'!K$4="A","0","0")))+IF('ชื่อ-คะแนน'!L$4="K",'ชื่อ-คะแนน'!L12,IF('ชื่อ-คะแนน'!L$4="P","0",IF('ชื่อ-คะแนน'!L$4="A","0","0")))+IF('ชื่อ-คะแนน'!M$4="K",'ชื่อ-คะแนน'!M12,IF('ชื่อ-คะแนน'!M$4="P","0",IF('ชื่อ-คะแนน'!M$4="A","0","0")))</f>
        <v>0</v>
      </c>
      <c r="G14" s="548">
        <f>IF('ชื่อ-คะแนน'!H$4="P",'ชื่อ-คะแนน'!H12,IF('ชื่อ-คะแนน'!H$4="K","0",IF('ชื่อ-คะแนน'!H$4="A","0","0")))+IF('ชื่อ-คะแนน'!I$4="P",'ชื่อ-คะแนน'!I12,IF('ชื่อ-คะแนน'!I$4="K","0",IF('ชื่อ-คะแนน'!I$4="A","0","0")))+IF('ชื่อ-คะแนน'!J$4="P",'ชื่อ-คะแนน'!J12,IF('ชื่อ-คะแนน'!J$4="K","0",IF('ชื่อ-คะแนน'!J$4="A","0","0")))+IF('ชื่อ-คะแนน'!K$4="P",'ชื่อ-คะแนน'!K12,IF('ชื่อ-คะแนน'!K$4="K","0",IF('ชื่อ-คะแนน'!K$4="A","0","0")))+IF('ชื่อ-คะแนน'!L$4="P",'ชื่อ-คะแนน'!L12,IF('ชื่อ-คะแนน'!L$4="K","0",IF('ชื่อ-คะแนน'!L$4="A","0","0")))+IF('ชื่อ-คะแนน'!M$4="P",'ชื่อ-คะแนน'!M12,IF('ชื่อ-คะแนน'!M$4="K","0",IF('ชื่อ-คะแนน'!M$4="A","0","0")))</f>
        <v>0</v>
      </c>
      <c r="H14" s="572">
        <f>IF('ชื่อ-คะแนน'!H$4="A",'ชื่อ-คะแนน'!H12,IF('ชื่อ-คะแนน'!H$4="P","0",IF('ชื่อ-คะแนน'!H$4="K","0","0")))+IF('ชื่อ-คะแนน'!I$4="A",'ชื่อ-คะแนน'!I12,IF('ชื่อ-คะแนน'!I$4="P","0",IF('ชื่อ-คะแนน'!I$4="K","0","0")))+IF('ชื่อ-คะแนน'!J$4="A",'ชื่อ-คะแนน'!J12,IF('ชื่อ-คะแนน'!J$4="P","0",IF('ชื่อ-คะแนน'!J$4="K","0","0")))+IF('ชื่อ-คะแนน'!K$4="A",'ชื่อ-คะแนน'!K12,IF('ชื่อ-คะแนน'!K$4="P","0",IF('ชื่อ-คะแนน'!K$4="K","0","0")))+IF('ชื่อ-คะแนน'!L$4="A",'ชื่อ-คะแนน'!L12,IF('ชื่อ-คะแนน'!L$4="P","0",IF('ชื่อ-คะแนน'!L$4="K","0","0")))+IF('ชื่อ-คะแนน'!M$4="A",'ชื่อ-คะแนน'!M12,IF('ชื่อ-คะแนน'!M$4="P","0",IF('ชื่อ-คะแนน'!M$4="K","0","0")))</f>
        <v>0</v>
      </c>
      <c r="I14" s="549">
        <f>IF('ชื่อ-คะแนน'!C12="","",IF('ชื่อ-คะแนน'!P$4="K",'ชื่อ-คะแนน'!P12,IF('ชื่อ-คะแนน'!P$4="P","0",IF('ชื่อ-คะแนน'!P$4="A","0","0")))+IF('ชื่อ-คะแนน'!Q$4="K",'ชื่อ-คะแนน'!Q12,IF('ชื่อ-คะแนน'!Q$4="P","0",IF('ชื่อ-คะแนน'!Q$4="A","0","0")))+IF('ชื่อ-คะแนน'!R$4="K",'ชื่อ-คะแนน'!R12,IF('ชื่อ-คะแนน'!R$4="P","0",IF('ชื่อ-คะแนน'!R$4="A","0","0"))))</f>
        <v>0</v>
      </c>
      <c r="J14" s="550">
        <f>IF('ชื่อ-คะแนน'!C12="","",IF('ชื่อ-คะแนน'!P$4="P",'ชื่อ-คะแนน'!P12,IF('ชื่อ-คะแนน'!P$4="K","0",IF('ชื่อ-คะแนน'!P$4="A","0","0")))+IF('ชื่อ-คะแนน'!Q$4="P",'ชื่อ-คะแนน'!Q12,IF('ชื่อ-คะแนน'!Q$4="K","0",IF('ชื่อ-คะแนน'!Q$4="A","0","0")))+IF('ชื่อ-คะแนน'!R$4="P",'ชื่อ-คะแนน'!R12,IF('ชื่อ-คะแนน'!R$4="K","0",IF('ชื่อ-คะแนน'!R$4="A","0","0"))))</f>
        <v>0</v>
      </c>
      <c r="K14" s="551">
        <f>IF('ชื่อ-คะแนน'!C12="","",IF('ชื่อ-คะแนน'!P$4="A",'ชื่อ-คะแนน'!P12,IF('ชื่อ-คะแนน'!P$4="P","0",IF('ชื่อ-คะแนน'!P$4="K","0","0")))+IF('ชื่อ-คะแนน'!Q$4="A",'ชื่อ-คะแนน'!Q12,IF('ชื่อ-คะแนน'!Q$4="P","0",IF('ชื่อ-คะแนน'!Q$4="K","0","0")))+IF('ชื่อ-คะแนน'!R$4="A",'ชื่อ-คะแนน'!R12,IF('ชื่อ-คะแนน'!R$4="P","0",IF('ชื่อ-คะแนน'!R$4="K","0","0"))))</f>
        <v>0</v>
      </c>
      <c r="L14" s="547">
        <f>IF('ชื่อ-คะแนน'!W$4="K",'ชื่อ-คะแนน'!W12,IF('ชื่อ-คะแนน'!W$4="P","0",IF('ชื่อ-คะแนน'!W$4="A","0","0")))+IF('ชื่อ-คะแนน'!X$4="K",'ชื่อ-คะแนน'!X12,IF('ชื่อ-คะแนน'!X$4="P","0",IF('ชื่อ-คะแนน'!X$4="A","0","0")))+IF('ชื่อ-คะแนน'!Y$4="K",'ชื่อ-คะแนน'!Y12,IF('ชื่อ-คะแนน'!Y$4="P","0",IF('ชื่อ-คะแนน'!Y$4="A","0","0")))+IF('ชื่อ-คะแนน'!Z$4="K",'ชื่อ-คะแนน'!Z12,IF('ชื่อ-คะแนน'!Z$4="P","0",IF('ชื่อ-คะแนน'!Z$4="A","0","0")))+IF('ชื่อ-คะแนน'!AA$4="K",'ชื่อ-คะแนน'!AA12,IF('ชื่อ-คะแนน'!AA$4="P","0",IF('ชื่อ-คะแนน'!AA$4="A","0","0")))+IF('ชื่อ-คะแนน'!AB$4="K",'ชื่อ-คะแนน'!AB12,IF('ชื่อ-คะแนน'!AB$4="P","0",IF('ชื่อ-คะแนน'!AB$4="A","0","0")))+IF('ชื่อ-คะแนน'!AC$4="K",'ชื่อ-คะแนน'!AC12,IF('ชื่อ-คะแนน'!AC$4="P","0",IF('ชื่อ-คะแนน'!AC$4="A","0","0")))</f>
        <v>0</v>
      </c>
      <c r="M14" s="548">
        <f>IF('ชื่อ-คะแนน'!W$4="P",'ชื่อ-คะแนน'!W12,IF('ชื่อ-คะแนน'!W$4="K","0",IF('ชื่อ-คะแนน'!W$4="A","0","0")))*IF('ชื่อ-คะแนน'!X$4="P",'ชื่อ-คะแนน'!X12,IF('ชื่อ-คะแนน'!X$4="K","0",IF('ชื่อ-คะแนน'!X$4="A","0","0")))+IF('ชื่อ-คะแนน'!Y$4="P",'ชื่อ-คะแนน'!Y12,IF('ชื่อ-คะแนน'!Y$4="K","0",IF('ชื่อ-คะแนน'!Y$4="A","0","0")))+IF('ชื่อ-คะแนน'!Z$4="P",'ชื่อ-คะแนน'!Z12,IF('ชื่อ-คะแนน'!Z$4="K","0",IF('ชื่อ-คะแนน'!Z$4="A","0","0")))+IF('ชื่อ-คะแนน'!AA$4="P",'ชื่อ-คะแนน'!AA12,IF('ชื่อ-คะแนน'!AA$4="K","0",IF('ชื่อ-คะแนน'!AA$4="A","0","0")))+IF('ชื่อ-คะแนน'!AB$4="P",'ชื่อ-คะแนน'!AB12,IF('ชื่อ-คะแนน'!AB$4="K","0",IF('ชื่อ-คะแนน'!AB$4="A","0","0")))+IF('ชื่อ-คะแนน'!AC$4="P",'ชื่อ-คะแนน'!AC12,IF('ชื่อ-คะแนน'!AC$4="K","0",IF('ชื่อ-คะแนน'!AC$4="A","0","0")))</f>
        <v>0</v>
      </c>
      <c r="N14" s="572">
        <f>IF('ชื่อ-คะแนน'!W$4="A",'ชื่อ-คะแนน'!W12,IF('ชื่อ-คะแนน'!W$4="P","0",IF('ชื่อ-คะแนน'!W$4="K","0","0")))+IF('ชื่อ-คะแนน'!X$4="A",'ชื่อ-คะแนน'!X12,IF('ชื่อ-คะแนน'!X$4="P","0",IF('ชื่อ-คะแนน'!X$4="K","0","0")))+IF('ชื่อ-คะแนน'!Y$4="A",'ชื่อ-คะแนน'!Y12,IF('ชื่อ-คะแนน'!Y$4="P","0",IF('ชื่อ-คะแนน'!Y$4="K","0","0")))+IF('ชื่อ-คะแนน'!Z$4="A",'ชื่อ-คะแนน'!Z12,IF('ชื่อ-คะแนน'!Z$4="P","0",IF('ชื่อ-คะแนน'!Z$4="K","0","0")))+IF('ชื่อ-คะแนน'!AA$4="A",'ชื่อ-คะแนน'!AA12,IF('ชื่อ-คะแนน'!AA$4="P","0",IF('ชื่อ-คะแนน'!AA$4="K","0","0")))+IF('ชื่อ-คะแนน'!AB$4="A",'ชื่อ-คะแนน'!AB12,IF('ชื่อ-คะแนน'!AB$4="P","0",IF('ชื่อ-คะแนน'!AB$4="K","0","0")))+IF('ชื่อ-คะแนน'!AC$4="A",'ชื่อ-คะแนน'!AC12,IF('ชื่อ-คะแนน'!AC$4="P","0",IF('ชื่อ-คะแนน'!AC$4="K","0","0")))</f>
        <v>0</v>
      </c>
      <c r="O14" s="549">
        <f>IF('ชื่อ-คะแนน'!AH$4="K",'ชื่อ-คะแนน'!AH12,IF('ชื่อ-คะแนน'!AH$4="P","0",IF('ชื่อ-คะแนน'!AH$4="A","0","0")))+IF('ชื่อ-คะแนน'!AI$4="K",'ชื่อ-คะแนน'!AI12,IF('ชื่อ-คะแนน'!AI$4="P","0",IF('ชื่อ-คะแนน'!AI$4="A","0","0")))+IF('ชื่อ-คะแนน'!AJ$4="K",'ชื่อ-คะแนน'!AJ12,IF('ชื่อ-คะแนน'!AJ$4="P","0",IF('ชื่อ-คะแนน'!AJ$4="A","0","0")))+IF('ชื่อ-คะแนน'!AK$4="K",'ชื่อ-คะแนน'!AK12,IF('ชื่อ-คะแนน'!AK$4="P","0",IF('ชื่อ-คะแนน'!AK$4="A","0","0")))</f>
        <v>0</v>
      </c>
      <c r="P14" s="550">
        <f>IF('ชื่อ-คะแนน'!AH$4="p",'ชื่อ-คะแนน'!AH12,IF('ชื่อ-คะแนน'!AH$4="k","0",IF('ชื่อ-คะแนน'!AH$4="A","0","0")))+IF('ชื่อ-คะแนน'!AI$4="p",'ชื่อ-คะแนน'!AI12,IF('ชื่อ-คะแนน'!AI$4="k","0",IF('ชื่อ-คะแนน'!AI$4="A","0","0")))+IF('ชื่อ-คะแนน'!AJ$4="p",'ชื่อ-คะแนน'!AJ12,IF('ชื่อ-คะแนน'!AJ$4="k","0",IF('ชื่อ-คะแนน'!AJ$4="A","0","0")))+IF('ชื่อ-คะแนน'!AK$4="p",'ชื่อ-คะแนน'!AK12,IF('ชื่อ-คะแนน'!AK$4="k","0",IF('ชื่อ-คะแนน'!AK$4="A","0","0")))</f>
        <v>0</v>
      </c>
      <c r="Q14" s="552">
        <f>IF('ชื่อ-คะแนน'!AH$4="a",'ชื่อ-คะแนน'!AH12,IF('ชื่อ-คะแนน'!AH$4="P","0",IF('ชื่อ-คะแนน'!AH$4="k","0","0")))+IF('ชื่อ-คะแนน'!AI$4="a",'ชื่อ-คะแนน'!AI12,IF('ชื่อ-คะแนน'!AI$4="P","0",IF('ชื่อ-คะแนน'!AI$4="k","0","0")))+IF('ชื่อ-คะแนน'!AJ$4="a",'ชื่อ-คะแนน'!AJ12,IF('ชื่อ-คะแนน'!AJ$4="P","0",IF('ชื่อ-คะแนน'!AJ$4="k","0","0")))+IF('ชื่อ-คะแนน'!AK$4="a",'ชื่อ-คะแนน'!AK12,IF('ชื่อ-คะแนน'!AK$4="P","0",IF('ชื่อ-คะแนน'!AK$4="k","0","0")))</f>
        <v>0</v>
      </c>
      <c r="R14" s="573">
        <f>IF('ชื่อ-คะแนน'!C12="","",IF(E14="พัก","",IF(E14="ออก","",IF(E14="ย้าย","",IF(E14="","ผิด",(F14+I14+L14+O14))))))</f>
        <v>0</v>
      </c>
      <c r="S14" s="554">
        <f>IF('ชื่อ-คะแนน'!C12="","",IF(E14="พัก","",IF(E14="ออก","",IF(E14="ย้าย","",IF(E14="","ผิด",(G14+J14+M14+P14))))))</f>
        <v>0</v>
      </c>
      <c r="T14" s="555">
        <f>IF('ชื่อ-คะแนน'!C12="","",IF(E14="พัก","",IF(E14="ออก","",IF(E14="ย้าย","",IF(E14="","ผิด",(H14+K14+N14+Q14))))))</f>
        <v>0</v>
      </c>
      <c r="U14" s="556"/>
    </row>
    <row r="15" spans="1:21" s="3" customFormat="1" ht="18" customHeight="1" x14ac:dyDescent="0.5">
      <c r="A15" s="531"/>
      <c r="B15" s="276">
        <f>'ชื่อ-คะแนน'!A13</f>
        <v>8</v>
      </c>
      <c r="C15" s="544" t="str">
        <f>'ชื่อ-คะแนน'!B13</f>
        <v>12713</v>
      </c>
      <c r="D15" s="1315" t="str">
        <f>'ชื่อ-คะแนน'!C13</f>
        <v>นาย ณัฐกิตติ์  เมืองเดช</v>
      </c>
      <c r="E15" s="546" t="str">
        <f>'ชื่อ-คะแนน'!D13</f>
        <v>เรียน</v>
      </c>
      <c r="F15" s="547">
        <f>IF('ชื่อ-คะแนน'!H$4="K",'ชื่อ-คะแนน'!H13,IF('ชื่อ-คะแนน'!H$4="P","0",IF('ชื่อ-คะแนน'!H$4="A","0","0")))+IF('ชื่อ-คะแนน'!I$4="K",'ชื่อ-คะแนน'!I13,IF('ชื่อ-คะแนน'!I$4="P","0",IF('ชื่อ-คะแนน'!I$4="A","0","0")))+IF('ชื่อ-คะแนน'!J$4="K",'ชื่อ-คะแนน'!J13,IF('ชื่อ-คะแนน'!J$4="P","0",IF('ชื่อ-คะแนน'!J$4="A","0","0")))+IF('ชื่อ-คะแนน'!K$4="K",'ชื่อ-คะแนน'!K13,IF('ชื่อ-คะแนน'!K$4="P","0",IF('ชื่อ-คะแนน'!K$4="A","0","0")))+IF('ชื่อ-คะแนน'!L$4="K",'ชื่อ-คะแนน'!L13,IF('ชื่อ-คะแนน'!L$4="P","0",IF('ชื่อ-คะแนน'!L$4="A","0","0")))+IF('ชื่อ-คะแนน'!M$4="K",'ชื่อ-คะแนน'!M13,IF('ชื่อ-คะแนน'!M$4="P","0",IF('ชื่อ-คะแนน'!M$4="A","0","0")))</f>
        <v>0</v>
      </c>
      <c r="G15" s="548">
        <f>IF('ชื่อ-คะแนน'!H$4="P",'ชื่อ-คะแนน'!H13,IF('ชื่อ-คะแนน'!H$4="K","0",IF('ชื่อ-คะแนน'!H$4="A","0","0")))+IF('ชื่อ-คะแนน'!I$4="P",'ชื่อ-คะแนน'!I13,IF('ชื่อ-คะแนน'!I$4="K","0",IF('ชื่อ-คะแนน'!I$4="A","0","0")))+IF('ชื่อ-คะแนน'!J$4="P",'ชื่อ-คะแนน'!J13,IF('ชื่อ-คะแนน'!J$4="K","0",IF('ชื่อ-คะแนน'!J$4="A","0","0")))+IF('ชื่อ-คะแนน'!K$4="P",'ชื่อ-คะแนน'!K13,IF('ชื่อ-คะแนน'!K$4="K","0",IF('ชื่อ-คะแนน'!K$4="A","0","0")))+IF('ชื่อ-คะแนน'!L$4="P",'ชื่อ-คะแนน'!L13,IF('ชื่อ-คะแนน'!L$4="K","0",IF('ชื่อ-คะแนน'!L$4="A","0","0")))+IF('ชื่อ-คะแนน'!M$4="P",'ชื่อ-คะแนน'!M13,IF('ชื่อ-คะแนน'!M$4="K","0",IF('ชื่อ-คะแนน'!M$4="A","0","0")))</f>
        <v>0</v>
      </c>
      <c r="H15" s="572">
        <f>IF('ชื่อ-คะแนน'!H$4="A",'ชื่อ-คะแนน'!H13,IF('ชื่อ-คะแนน'!H$4="P","0",IF('ชื่อ-คะแนน'!H$4="K","0","0")))+IF('ชื่อ-คะแนน'!I$4="A",'ชื่อ-คะแนน'!I13,IF('ชื่อ-คะแนน'!I$4="P","0",IF('ชื่อ-คะแนน'!I$4="K","0","0")))+IF('ชื่อ-คะแนน'!J$4="A",'ชื่อ-คะแนน'!J13,IF('ชื่อ-คะแนน'!J$4="P","0",IF('ชื่อ-คะแนน'!J$4="K","0","0")))+IF('ชื่อ-คะแนน'!K$4="A",'ชื่อ-คะแนน'!K13,IF('ชื่อ-คะแนน'!K$4="P","0",IF('ชื่อ-คะแนน'!K$4="K","0","0")))+IF('ชื่อ-คะแนน'!L$4="A",'ชื่อ-คะแนน'!L13,IF('ชื่อ-คะแนน'!L$4="P","0",IF('ชื่อ-คะแนน'!L$4="K","0","0")))+IF('ชื่อ-คะแนน'!M$4="A",'ชื่อ-คะแนน'!M13,IF('ชื่อ-คะแนน'!M$4="P","0",IF('ชื่อ-คะแนน'!M$4="K","0","0")))</f>
        <v>0</v>
      </c>
      <c r="I15" s="549">
        <f>IF('ชื่อ-คะแนน'!C13="","",IF('ชื่อ-คะแนน'!P$4="K",'ชื่อ-คะแนน'!P13,IF('ชื่อ-คะแนน'!P$4="P","0",IF('ชื่อ-คะแนน'!P$4="A","0","0")))+IF('ชื่อ-คะแนน'!Q$4="K",'ชื่อ-คะแนน'!Q13,IF('ชื่อ-คะแนน'!Q$4="P","0",IF('ชื่อ-คะแนน'!Q$4="A","0","0")))+IF('ชื่อ-คะแนน'!R$4="K",'ชื่อ-คะแนน'!R13,IF('ชื่อ-คะแนน'!R$4="P","0",IF('ชื่อ-คะแนน'!R$4="A","0","0"))))</f>
        <v>0</v>
      </c>
      <c r="J15" s="550">
        <f>IF('ชื่อ-คะแนน'!C13="","",IF('ชื่อ-คะแนน'!P$4="P",'ชื่อ-คะแนน'!P13,IF('ชื่อ-คะแนน'!P$4="K","0",IF('ชื่อ-คะแนน'!P$4="A","0","0")))+IF('ชื่อ-คะแนน'!Q$4="P",'ชื่อ-คะแนน'!Q13,IF('ชื่อ-คะแนน'!Q$4="K","0",IF('ชื่อ-คะแนน'!Q$4="A","0","0")))+IF('ชื่อ-คะแนน'!R$4="P",'ชื่อ-คะแนน'!R13,IF('ชื่อ-คะแนน'!R$4="K","0",IF('ชื่อ-คะแนน'!R$4="A","0","0"))))</f>
        <v>0</v>
      </c>
      <c r="K15" s="551">
        <f>IF('ชื่อ-คะแนน'!C13="","",IF('ชื่อ-คะแนน'!P$4="A",'ชื่อ-คะแนน'!P13,IF('ชื่อ-คะแนน'!P$4="P","0",IF('ชื่อ-คะแนน'!P$4="K","0","0")))+IF('ชื่อ-คะแนน'!Q$4="A",'ชื่อ-คะแนน'!Q13,IF('ชื่อ-คะแนน'!Q$4="P","0",IF('ชื่อ-คะแนน'!Q$4="K","0","0")))+IF('ชื่อ-คะแนน'!R$4="A",'ชื่อ-คะแนน'!R13,IF('ชื่อ-คะแนน'!R$4="P","0",IF('ชื่อ-คะแนน'!R$4="K","0","0"))))</f>
        <v>0</v>
      </c>
      <c r="L15" s="547">
        <f>IF('ชื่อ-คะแนน'!W$4="K",'ชื่อ-คะแนน'!W13,IF('ชื่อ-คะแนน'!W$4="P","0",IF('ชื่อ-คะแนน'!W$4="A","0","0")))+IF('ชื่อ-คะแนน'!X$4="K",'ชื่อ-คะแนน'!X13,IF('ชื่อ-คะแนน'!X$4="P","0",IF('ชื่อ-คะแนน'!X$4="A","0","0")))+IF('ชื่อ-คะแนน'!Y$4="K",'ชื่อ-คะแนน'!Y13,IF('ชื่อ-คะแนน'!Y$4="P","0",IF('ชื่อ-คะแนน'!Y$4="A","0","0")))+IF('ชื่อ-คะแนน'!Z$4="K",'ชื่อ-คะแนน'!Z13,IF('ชื่อ-คะแนน'!Z$4="P","0",IF('ชื่อ-คะแนน'!Z$4="A","0","0")))+IF('ชื่อ-คะแนน'!AA$4="K",'ชื่อ-คะแนน'!AA13,IF('ชื่อ-คะแนน'!AA$4="P","0",IF('ชื่อ-คะแนน'!AA$4="A","0","0")))+IF('ชื่อ-คะแนน'!AB$4="K",'ชื่อ-คะแนน'!AB13,IF('ชื่อ-คะแนน'!AB$4="P","0",IF('ชื่อ-คะแนน'!AB$4="A","0","0")))+IF('ชื่อ-คะแนน'!AC$4="K",'ชื่อ-คะแนน'!AC13,IF('ชื่อ-คะแนน'!AC$4="P","0",IF('ชื่อ-คะแนน'!AC$4="A","0","0")))</f>
        <v>0</v>
      </c>
      <c r="M15" s="548">
        <f>IF('ชื่อ-คะแนน'!W$4="P",'ชื่อ-คะแนน'!W13,IF('ชื่อ-คะแนน'!W$4="K","0",IF('ชื่อ-คะแนน'!W$4="A","0","0")))*IF('ชื่อ-คะแนน'!X$4="P",'ชื่อ-คะแนน'!X13,IF('ชื่อ-คะแนน'!X$4="K","0",IF('ชื่อ-คะแนน'!X$4="A","0","0")))+IF('ชื่อ-คะแนน'!Y$4="P",'ชื่อ-คะแนน'!Y13,IF('ชื่อ-คะแนน'!Y$4="K","0",IF('ชื่อ-คะแนน'!Y$4="A","0","0")))+IF('ชื่อ-คะแนน'!Z$4="P",'ชื่อ-คะแนน'!Z13,IF('ชื่อ-คะแนน'!Z$4="K","0",IF('ชื่อ-คะแนน'!Z$4="A","0","0")))+IF('ชื่อ-คะแนน'!AA$4="P",'ชื่อ-คะแนน'!AA13,IF('ชื่อ-คะแนน'!AA$4="K","0",IF('ชื่อ-คะแนน'!AA$4="A","0","0")))+IF('ชื่อ-คะแนน'!AB$4="P",'ชื่อ-คะแนน'!AB13,IF('ชื่อ-คะแนน'!AB$4="K","0",IF('ชื่อ-คะแนน'!AB$4="A","0","0")))+IF('ชื่อ-คะแนน'!AC$4="P",'ชื่อ-คะแนน'!AC13,IF('ชื่อ-คะแนน'!AC$4="K","0",IF('ชื่อ-คะแนน'!AC$4="A","0","0")))</f>
        <v>0</v>
      </c>
      <c r="N15" s="572">
        <f>IF('ชื่อ-คะแนน'!W$4="A",'ชื่อ-คะแนน'!W13,IF('ชื่อ-คะแนน'!W$4="P","0",IF('ชื่อ-คะแนน'!W$4="K","0","0")))+IF('ชื่อ-คะแนน'!X$4="A",'ชื่อ-คะแนน'!X13,IF('ชื่อ-คะแนน'!X$4="P","0",IF('ชื่อ-คะแนน'!X$4="K","0","0")))+IF('ชื่อ-คะแนน'!Y$4="A",'ชื่อ-คะแนน'!Y13,IF('ชื่อ-คะแนน'!Y$4="P","0",IF('ชื่อ-คะแนน'!Y$4="K","0","0")))+IF('ชื่อ-คะแนน'!Z$4="A",'ชื่อ-คะแนน'!Z13,IF('ชื่อ-คะแนน'!Z$4="P","0",IF('ชื่อ-คะแนน'!Z$4="K","0","0")))+IF('ชื่อ-คะแนน'!AA$4="A",'ชื่อ-คะแนน'!AA13,IF('ชื่อ-คะแนน'!AA$4="P","0",IF('ชื่อ-คะแนน'!AA$4="K","0","0")))+IF('ชื่อ-คะแนน'!AB$4="A",'ชื่อ-คะแนน'!AB13,IF('ชื่อ-คะแนน'!AB$4="P","0",IF('ชื่อ-คะแนน'!AB$4="K","0","0")))+IF('ชื่อ-คะแนน'!AC$4="A",'ชื่อ-คะแนน'!AC13,IF('ชื่อ-คะแนน'!AC$4="P","0",IF('ชื่อ-คะแนน'!AC$4="K","0","0")))</f>
        <v>0</v>
      </c>
      <c r="O15" s="549">
        <f>IF('ชื่อ-คะแนน'!AH$4="K",'ชื่อ-คะแนน'!AH13,IF('ชื่อ-คะแนน'!AH$4="P","0",IF('ชื่อ-คะแนน'!AH$4="A","0","0")))+IF('ชื่อ-คะแนน'!AI$4="K",'ชื่อ-คะแนน'!AI13,IF('ชื่อ-คะแนน'!AI$4="P","0",IF('ชื่อ-คะแนน'!AI$4="A","0","0")))+IF('ชื่อ-คะแนน'!AJ$4="K",'ชื่อ-คะแนน'!AJ13,IF('ชื่อ-คะแนน'!AJ$4="P","0",IF('ชื่อ-คะแนน'!AJ$4="A","0","0")))+IF('ชื่อ-คะแนน'!AK$4="K",'ชื่อ-คะแนน'!AK13,IF('ชื่อ-คะแนน'!AK$4="P","0",IF('ชื่อ-คะแนน'!AK$4="A","0","0")))</f>
        <v>0</v>
      </c>
      <c r="P15" s="550">
        <f>IF('ชื่อ-คะแนน'!AH$4="p",'ชื่อ-คะแนน'!AH13,IF('ชื่อ-คะแนน'!AH$4="k","0",IF('ชื่อ-คะแนน'!AH$4="A","0","0")))+IF('ชื่อ-คะแนน'!AI$4="p",'ชื่อ-คะแนน'!AI13,IF('ชื่อ-คะแนน'!AI$4="k","0",IF('ชื่อ-คะแนน'!AI$4="A","0","0")))+IF('ชื่อ-คะแนน'!AJ$4="p",'ชื่อ-คะแนน'!AJ13,IF('ชื่อ-คะแนน'!AJ$4="k","0",IF('ชื่อ-คะแนน'!AJ$4="A","0","0")))+IF('ชื่อ-คะแนน'!AK$4="p",'ชื่อ-คะแนน'!AK13,IF('ชื่อ-คะแนน'!AK$4="k","0",IF('ชื่อ-คะแนน'!AK$4="A","0","0")))</f>
        <v>0</v>
      </c>
      <c r="Q15" s="552">
        <f>IF('ชื่อ-คะแนน'!AH$4="a",'ชื่อ-คะแนน'!AH13,IF('ชื่อ-คะแนน'!AH$4="P","0",IF('ชื่อ-คะแนน'!AH$4="k","0","0")))+IF('ชื่อ-คะแนน'!AI$4="a",'ชื่อ-คะแนน'!AI13,IF('ชื่อ-คะแนน'!AI$4="P","0",IF('ชื่อ-คะแนน'!AI$4="k","0","0")))+IF('ชื่อ-คะแนน'!AJ$4="a",'ชื่อ-คะแนน'!AJ13,IF('ชื่อ-คะแนน'!AJ$4="P","0",IF('ชื่อ-คะแนน'!AJ$4="k","0","0")))+IF('ชื่อ-คะแนน'!AK$4="a",'ชื่อ-คะแนน'!AK13,IF('ชื่อ-คะแนน'!AK$4="P","0",IF('ชื่อ-คะแนน'!AK$4="k","0","0")))</f>
        <v>0</v>
      </c>
      <c r="R15" s="573">
        <f>IF('ชื่อ-คะแนน'!C13="","",IF(E15="พัก","",IF(E15="ออก","",IF(E15="ย้าย","",IF(E15="","ผิด",(F15+I15+L15+O15))))))</f>
        <v>0</v>
      </c>
      <c r="S15" s="554">
        <f>IF('ชื่อ-คะแนน'!C13="","",IF(E15="พัก","",IF(E15="ออก","",IF(E15="ย้าย","",IF(E15="","ผิด",(G15+J15+M15+P15))))))</f>
        <v>0</v>
      </c>
      <c r="T15" s="555">
        <f>IF('ชื่อ-คะแนน'!C13="","",IF(E15="พัก","",IF(E15="ออก","",IF(E15="ย้าย","",IF(E15="","ผิด",(H15+K15+N15+Q15))))))</f>
        <v>0</v>
      </c>
      <c r="U15" s="556"/>
    </row>
    <row r="16" spans="1:21" s="3" customFormat="1" ht="18" customHeight="1" x14ac:dyDescent="0.5">
      <c r="A16" s="531"/>
      <c r="B16" s="276">
        <f>'ชื่อ-คะแนน'!A14</f>
        <v>9</v>
      </c>
      <c r="C16" s="544" t="str">
        <f>'ชื่อ-คะแนน'!B14</f>
        <v>12714</v>
      </c>
      <c r="D16" s="1315" t="str">
        <f>'ชื่อ-คะแนน'!C14</f>
        <v>นาย ณัฐยศ  ก้ะสุ</v>
      </c>
      <c r="E16" s="546" t="str">
        <f>'ชื่อ-คะแนน'!D14</f>
        <v>เรียน</v>
      </c>
      <c r="F16" s="547">
        <f>IF('ชื่อ-คะแนน'!H$4="K",'ชื่อ-คะแนน'!H14,IF('ชื่อ-คะแนน'!H$4="P","0",IF('ชื่อ-คะแนน'!H$4="A","0","0")))+IF('ชื่อ-คะแนน'!I$4="K",'ชื่อ-คะแนน'!I14,IF('ชื่อ-คะแนน'!I$4="P","0",IF('ชื่อ-คะแนน'!I$4="A","0","0")))+IF('ชื่อ-คะแนน'!J$4="K",'ชื่อ-คะแนน'!J14,IF('ชื่อ-คะแนน'!J$4="P","0",IF('ชื่อ-คะแนน'!J$4="A","0","0")))+IF('ชื่อ-คะแนน'!K$4="K",'ชื่อ-คะแนน'!K14,IF('ชื่อ-คะแนน'!K$4="P","0",IF('ชื่อ-คะแนน'!K$4="A","0","0")))+IF('ชื่อ-คะแนน'!L$4="K",'ชื่อ-คะแนน'!L14,IF('ชื่อ-คะแนน'!L$4="P","0",IF('ชื่อ-คะแนน'!L$4="A","0","0")))+IF('ชื่อ-คะแนน'!M$4="K",'ชื่อ-คะแนน'!M14,IF('ชื่อ-คะแนน'!M$4="P","0",IF('ชื่อ-คะแนน'!M$4="A","0","0")))</f>
        <v>0</v>
      </c>
      <c r="G16" s="548">
        <f>IF('ชื่อ-คะแนน'!H$4="P",'ชื่อ-คะแนน'!H14,IF('ชื่อ-คะแนน'!H$4="K","0",IF('ชื่อ-คะแนน'!H$4="A","0","0")))+IF('ชื่อ-คะแนน'!I$4="P",'ชื่อ-คะแนน'!I14,IF('ชื่อ-คะแนน'!I$4="K","0",IF('ชื่อ-คะแนน'!I$4="A","0","0")))+IF('ชื่อ-คะแนน'!J$4="P",'ชื่อ-คะแนน'!J14,IF('ชื่อ-คะแนน'!J$4="K","0",IF('ชื่อ-คะแนน'!J$4="A","0","0")))+IF('ชื่อ-คะแนน'!K$4="P",'ชื่อ-คะแนน'!K14,IF('ชื่อ-คะแนน'!K$4="K","0",IF('ชื่อ-คะแนน'!K$4="A","0","0")))+IF('ชื่อ-คะแนน'!L$4="P",'ชื่อ-คะแนน'!L14,IF('ชื่อ-คะแนน'!L$4="K","0",IF('ชื่อ-คะแนน'!L$4="A","0","0")))+IF('ชื่อ-คะแนน'!M$4="P",'ชื่อ-คะแนน'!M14,IF('ชื่อ-คะแนน'!M$4="K","0",IF('ชื่อ-คะแนน'!M$4="A","0","0")))</f>
        <v>0</v>
      </c>
      <c r="H16" s="572">
        <f>IF('ชื่อ-คะแนน'!H$4="A",'ชื่อ-คะแนน'!H14,IF('ชื่อ-คะแนน'!H$4="P","0",IF('ชื่อ-คะแนน'!H$4="K","0","0")))+IF('ชื่อ-คะแนน'!I$4="A",'ชื่อ-คะแนน'!I14,IF('ชื่อ-คะแนน'!I$4="P","0",IF('ชื่อ-คะแนน'!I$4="K","0","0")))+IF('ชื่อ-คะแนน'!J$4="A",'ชื่อ-คะแนน'!J14,IF('ชื่อ-คะแนน'!J$4="P","0",IF('ชื่อ-คะแนน'!J$4="K","0","0")))+IF('ชื่อ-คะแนน'!K$4="A",'ชื่อ-คะแนน'!K14,IF('ชื่อ-คะแนน'!K$4="P","0",IF('ชื่อ-คะแนน'!K$4="K","0","0")))+IF('ชื่อ-คะแนน'!L$4="A",'ชื่อ-คะแนน'!L14,IF('ชื่อ-คะแนน'!L$4="P","0",IF('ชื่อ-คะแนน'!L$4="K","0","0")))+IF('ชื่อ-คะแนน'!M$4="A",'ชื่อ-คะแนน'!M14,IF('ชื่อ-คะแนน'!M$4="P","0",IF('ชื่อ-คะแนน'!M$4="K","0","0")))</f>
        <v>0</v>
      </c>
      <c r="I16" s="549">
        <f>IF('ชื่อ-คะแนน'!C14="","",IF('ชื่อ-คะแนน'!P$4="K",'ชื่อ-คะแนน'!P14,IF('ชื่อ-คะแนน'!P$4="P","0",IF('ชื่อ-คะแนน'!P$4="A","0","0")))+IF('ชื่อ-คะแนน'!Q$4="K",'ชื่อ-คะแนน'!Q14,IF('ชื่อ-คะแนน'!Q$4="P","0",IF('ชื่อ-คะแนน'!Q$4="A","0","0")))+IF('ชื่อ-คะแนน'!R$4="K",'ชื่อ-คะแนน'!R14,IF('ชื่อ-คะแนน'!R$4="P","0",IF('ชื่อ-คะแนน'!R$4="A","0","0"))))</f>
        <v>0</v>
      </c>
      <c r="J16" s="550">
        <f>IF('ชื่อ-คะแนน'!C14="","",IF('ชื่อ-คะแนน'!P$4="P",'ชื่อ-คะแนน'!P14,IF('ชื่อ-คะแนน'!P$4="K","0",IF('ชื่อ-คะแนน'!P$4="A","0","0")))+IF('ชื่อ-คะแนน'!Q$4="P",'ชื่อ-คะแนน'!Q14,IF('ชื่อ-คะแนน'!Q$4="K","0",IF('ชื่อ-คะแนน'!Q$4="A","0","0")))+IF('ชื่อ-คะแนน'!R$4="P",'ชื่อ-คะแนน'!R14,IF('ชื่อ-คะแนน'!R$4="K","0",IF('ชื่อ-คะแนน'!R$4="A","0","0"))))</f>
        <v>0</v>
      </c>
      <c r="K16" s="551">
        <f>IF('ชื่อ-คะแนน'!C14="","",IF('ชื่อ-คะแนน'!P$4="A",'ชื่อ-คะแนน'!P14,IF('ชื่อ-คะแนน'!P$4="P","0",IF('ชื่อ-คะแนน'!P$4="K","0","0")))+IF('ชื่อ-คะแนน'!Q$4="A",'ชื่อ-คะแนน'!Q14,IF('ชื่อ-คะแนน'!Q$4="P","0",IF('ชื่อ-คะแนน'!Q$4="K","0","0")))+IF('ชื่อ-คะแนน'!R$4="A",'ชื่อ-คะแนน'!R14,IF('ชื่อ-คะแนน'!R$4="P","0",IF('ชื่อ-คะแนน'!R$4="K","0","0"))))</f>
        <v>0</v>
      </c>
      <c r="L16" s="547">
        <f>IF('ชื่อ-คะแนน'!W$4="K",'ชื่อ-คะแนน'!W14,IF('ชื่อ-คะแนน'!W$4="P","0",IF('ชื่อ-คะแนน'!W$4="A","0","0")))+IF('ชื่อ-คะแนน'!X$4="K",'ชื่อ-คะแนน'!X14,IF('ชื่อ-คะแนน'!X$4="P","0",IF('ชื่อ-คะแนน'!X$4="A","0","0")))+IF('ชื่อ-คะแนน'!Y$4="K",'ชื่อ-คะแนน'!Y14,IF('ชื่อ-คะแนน'!Y$4="P","0",IF('ชื่อ-คะแนน'!Y$4="A","0","0")))+IF('ชื่อ-คะแนน'!Z$4="K",'ชื่อ-คะแนน'!Z14,IF('ชื่อ-คะแนน'!Z$4="P","0",IF('ชื่อ-คะแนน'!Z$4="A","0","0")))+IF('ชื่อ-คะแนน'!AA$4="K",'ชื่อ-คะแนน'!AA14,IF('ชื่อ-คะแนน'!AA$4="P","0",IF('ชื่อ-คะแนน'!AA$4="A","0","0")))+IF('ชื่อ-คะแนน'!AB$4="K",'ชื่อ-คะแนน'!AB14,IF('ชื่อ-คะแนน'!AB$4="P","0",IF('ชื่อ-คะแนน'!AB$4="A","0","0")))+IF('ชื่อ-คะแนน'!AC$4="K",'ชื่อ-คะแนน'!AC14,IF('ชื่อ-คะแนน'!AC$4="P","0",IF('ชื่อ-คะแนน'!AC$4="A","0","0")))</f>
        <v>0</v>
      </c>
      <c r="M16" s="548">
        <f>IF('ชื่อ-คะแนน'!W$4="P",'ชื่อ-คะแนน'!W14,IF('ชื่อ-คะแนน'!W$4="K","0",IF('ชื่อ-คะแนน'!W$4="A","0","0")))*IF('ชื่อ-คะแนน'!X$4="P",'ชื่อ-คะแนน'!X14,IF('ชื่อ-คะแนน'!X$4="K","0",IF('ชื่อ-คะแนน'!X$4="A","0","0")))+IF('ชื่อ-คะแนน'!Y$4="P",'ชื่อ-คะแนน'!Y14,IF('ชื่อ-คะแนน'!Y$4="K","0",IF('ชื่อ-คะแนน'!Y$4="A","0","0")))+IF('ชื่อ-คะแนน'!Z$4="P",'ชื่อ-คะแนน'!Z14,IF('ชื่อ-คะแนน'!Z$4="K","0",IF('ชื่อ-คะแนน'!Z$4="A","0","0")))+IF('ชื่อ-คะแนน'!AA$4="P",'ชื่อ-คะแนน'!AA14,IF('ชื่อ-คะแนน'!AA$4="K","0",IF('ชื่อ-คะแนน'!AA$4="A","0","0")))+IF('ชื่อ-คะแนน'!AB$4="P",'ชื่อ-คะแนน'!AB14,IF('ชื่อ-คะแนน'!AB$4="K","0",IF('ชื่อ-คะแนน'!AB$4="A","0","0")))+IF('ชื่อ-คะแนน'!AC$4="P",'ชื่อ-คะแนน'!AC14,IF('ชื่อ-คะแนน'!AC$4="K","0",IF('ชื่อ-คะแนน'!AC$4="A","0","0")))</f>
        <v>0</v>
      </c>
      <c r="N16" s="572">
        <f>IF('ชื่อ-คะแนน'!W$4="A",'ชื่อ-คะแนน'!W14,IF('ชื่อ-คะแนน'!W$4="P","0",IF('ชื่อ-คะแนน'!W$4="K","0","0")))+IF('ชื่อ-คะแนน'!X$4="A",'ชื่อ-คะแนน'!X14,IF('ชื่อ-คะแนน'!X$4="P","0",IF('ชื่อ-คะแนน'!X$4="K","0","0")))+IF('ชื่อ-คะแนน'!Y$4="A",'ชื่อ-คะแนน'!Y14,IF('ชื่อ-คะแนน'!Y$4="P","0",IF('ชื่อ-คะแนน'!Y$4="K","0","0")))+IF('ชื่อ-คะแนน'!Z$4="A",'ชื่อ-คะแนน'!Z14,IF('ชื่อ-คะแนน'!Z$4="P","0",IF('ชื่อ-คะแนน'!Z$4="K","0","0")))+IF('ชื่อ-คะแนน'!AA$4="A",'ชื่อ-คะแนน'!AA14,IF('ชื่อ-คะแนน'!AA$4="P","0",IF('ชื่อ-คะแนน'!AA$4="K","0","0")))+IF('ชื่อ-คะแนน'!AB$4="A",'ชื่อ-คะแนน'!AB14,IF('ชื่อ-คะแนน'!AB$4="P","0",IF('ชื่อ-คะแนน'!AB$4="K","0","0")))+IF('ชื่อ-คะแนน'!AC$4="A",'ชื่อ-คะแนน'!AC14,IF('ชื่อ-คะแนน'!AC$4="P","0",IF('ชื่อ-คะแนน'!AC$4="K","0","0")))</f>
        <v>0</v>
      </c>
      <c r="O16" s="549">
        <f>IF('ชื่อ-คะแนน'!AH$4="K",'ชื่อ-คะแนน'!AH14,IF('ชื่อ-คะแนน'!AH$4="P","0",IF('ชื่อ-คะแนน'!AH$4="A","0","0")))+IF('ชื่อ-คะแนน'!AI$4="K",'ชื่อ-คะแนน'!AI14,IF('ชื่อ-คะแนน'!AI$4="P","0",IF('ชื่อ-คะแนน'!AI$4="A","0","0")))+IF('ชื่อ-คะแนน'!AJ$4="K",'ชื่อ-คะแนน'!AJ14,IF('ชื่อ-คะแนน'!AJ$4="P","0",IF('ชื่อ-คะแนน'!AJ$4="A","0","0")))+IF('ชื่อ-คะแนน'!AK$4="K",'ชื่อ-คะแนน'!AK14,IF('ชื่อ-คะแนน'!AK$4="P","0",IF('ชื่อ-คะแนน'!AK$4="A","0","0")))</f>
        <v>0</v>
      </c>
      <c r="P16" s="550">
        <f>IF('ชื่อ-คะแนน'!AH$4="p",'ชื่อ-คะแนน'!AH14,IF('ชื่อ-คะแนน'!AH$4="k","0",IF('ชื่อ-คะแนน'!AH$4="A","0","0")))+IF('ชื่อ-คะแนน'!AI$4="p",'ชื่อ-คะแนน'!AI14,IF('ชื่อ-คะแนน'!AI$4="k","0",IF('ชื่อ-คะแนน'!AI$4="A","0","0")))+IF('ชื่อ-คะแนน'!AJ$4="p",'ชื่อ-คะแนน'!AJ14,IF('ชื่อ-คะแนน'!AJ$4="k","0",IF('ชื่อ-คะแนน'!AJ$4="A","0","0")))+IF('ชื่อ-คะแนน'!AK$4="p",'ชื่อ-คะแนน'!AK14,IF('ชื่อ-คะแนน'!AK$4="k","0",IF('ชื่อ-คะแนน'!AK$4="A","0","0")))</f>
        <v>0</v>
      </c>
      <c r="Q16" s="552">
        <f>IF('ชื่อ-คะแนน'!AH$4="a",'ชื่อ-คะแนน'!AH14,IF('ชื่อ-คะแนน'!AH$4="P","0",IF('ชื่อ-คะแนน'!AH$4="k","0","0")))+IF('ชื่อ-คะแนน'!AI$4="a",'ชื่อ-คะแนน'!AI14,IF('ชื่อ-คะแนน'!AI$4="P","0",IF('ชื่อ-คะแนน'!AI$4="k","0","0")))+IF('ชื่อ-คะแนน'!AJ$4="a",'ชื่อ-คะแนน'!AJ14,IF('ชื่อ-คะแนน'!AJ$4="P","0",IF('ชื่อ-คะแนน'!AJ$4="k","0","0")))+IF('ชื่อ-คะแนน'!AK$4="a",'ชื่อ-คะแนน'!AK14,IF('ชื่อ-คะแนน'!AK$4="P","0",IF('ชื่อ-คะแนน'!AK$4="k","0","0")))</f>
        <v>0</v>
      </c>
      <c r="R16" s="573">
        <f>IF('ชื่อ-คะแนน'!C14="","",IF(E16="พัก","",IF(E16="ออก","",IF(E16="ย้าย","",IF(E16="","ผิด",(F16+I16+L16+O16))))))</f>
        <v>0</v>
      </c>
      <c r="S16" s="554">
        <f>IF('ชื่อ-คะแนน'!C14="","",IF(E16="พัก","",IF(E16="ออก","",IF(E16="ย้าย","",IF(E16="","ผิด",(G16+J16+M16+P16))))))</f>
        <v>0</v>
      </c>
      <c r="T16" s="555">
        <f>IF('ชื่อ-คะแนน'!C14="","",IF(E16="พัก","",IF(E16="ออก","",IF(E16="ย้าย","",IF(E16="","ผิด",(H16+K16+N16+Q16))))))</f>
        <v>0</v>
      </c>
      <c r="U16" s="556"/>
    </row>
    <row r="17" spans="1:21" s="3" customFormat="1" ht="18" customHeight="1" thickBot="1" x14ac:dyDescent="0.55000000000000004">
      <c r="A17" s="531"/>
      <c r="B17" s="276">
        <f>'ชื่อ-คะแนน'!A15</f>
        <v>10</v>
      </c>
      <c r="C17" s="544" t="str">
        <f>'ชื่อ-คะแนน'!B15</f>
        <v>12715</v>
      </c>
      <c r="D17" s="1315" t="str">
        <f>'ชื่อ-คะแนน'!C15</f>
        <v>นาย ณัฐวุฒิ  ใจวงศ์</v>
      </c>
      <c r="E17" s="557" t="str">
        <f>'ชื่อ-คะแนน'!D15</f>
        <v>เรียน</v>
      </c>
      <c r="F17" s="558">
        <f>IF('ชื่อ-คะแนน'!H$4="K",'ชื่อ-คะแนน'!H15,IF('ชื่อ-คะแนน'!H$4="P","0",IF('ชื่อ-คะแนน'!H$4="A","0","0")))+IF('ชื่อ-คะแนน'!I$4="K",'ชื่อ-คะแนน'!I15,IF('ชื่อ-คะแนน'!I$4="P","0",IF('ชื่อ-คะแนน'!I$4="A","0","0")))+IF('ชื่อ-คะแนน'!J$4="K",'ชื่อ-คะแนน'!J15,IF('ชื่อ-คะแนน'!J$4="P","0",IF('ชื่อ-คะแนน'!J$4="A","0","0")))+IF('ชื่อ-คะแนน'!K$4="K",'ชื่อ-คะแนน'!K15,IF('ชื่อ-คะแนน'!K$4="P","0",IF('ชื่อ-คะแนน'!K$4="A","0","0")))+IF('ชื่อ-คะแนน'!L$4="K",'ชื่อ-คะแนน'!L15,IF('ชื่อ-คะแนน'!L$4="P","0",IF('ชื่อ-คะแนน'!L$4="A","0","0")))+IF('ชื่อ-คะแนน'!M$4="K",'ชื่อ-คะแนน'!M15,IF('ชื่อ-คะแนน'!M$4="P","0",IF('ชื่อ-คะแนน'!M$4="A","0","0")))</f>
        <v>0</v>
      </c>
      <c r="G17" s="559">
        <f>IF('ชื่อ-คะแนน'!H$4="P",'ชื่อ-คะแนน'!H15,IF('ชื่อ-คะแนน'!H$4="K","0",IF('ชื่อ-คะแนน'!H$4="A","0","0")))+IF('ชื่อ-คะแนน'!I$4="P",'ชื่อ-คะแนน'!I15,IF('ชื่อ-คะแนน'!I$4="K","0",IF('ชื่อ-คะแนน'!I$4="A","0","0")))+IF('ชื่อ-คะแนน'!J$4="P",'ชื่อ-คะแนน'!J15,IF('ชื่อ-คะแนน'!J$4="K","0",IF('ชื่อ-คะแนน'!J$4="A","0","0")))+IF('ชื่อ-คะแนน'!K$4="P",'ชื่อ-คะแนน'!K15,IF('ชื่อ-คะแนน'!K$4="K","0",IF('ชื่อ-คะแนน'!K$4="A","0","0")))+IF('ชื่อ-คะแนน'!L$4="P",'ชื่อ-คะแนน'!L15,IF('ชื่อ-คะแนน'!L$4="K","0",IF('ชื่อ-คะแนน'!L$4="A","0","0")))+IF('ชื่อ-คะแนน'!M$4="P",'ชื่อ-คะแนน'!M15,IF('ชื่อ-คะแนน'!M$4="K","0",IF('ชื่อ-คะแนน'!M$4="A","0","0")))</f>
        <v>0</v>
      </c>
      <c r="H17" s="574">
        <f>IF('ชื่อ-คะแนน'!H$4="A",'ชื่อ-คะแนน'!H15,IF('ชื่อ-คะแนน'!H$4="P","0",IF('ชื่อ-คะแนน'!H$4="K","0","0")))+IF('ชื่อ-คะแนน'!I$4="A",'ชื่อ-คะแนน'!I15,IF('ชื่อ-คะแนน'!I$4="P","0",IF('ชื่อ-คะแนน'!I$4="K","0","0")))+IF('ชื่อ-คะแนน'!J$4="A",'ชื่อ-คะแนน'!J15,IF('ชื่อ-คะแนน'!J$4="P","0",IF('ชื่อ-คะแนน'!J$4="K","0","0")))+IF('ชื่อ-คะแนน'!K$4="A",'ชื่อ-คะแนน'!K15,IF('ชื่อ-คะแนน'!K$4="P","0",IF('ชื่อ-คะแนน'!K$4="K","0","0")))+IF('ชื่อ-คะแนน'!L$4="A",'ชื่อ-คะแนน'!L15,IF('ชื่อ-คะแนน'!L$4="P","0",IF('ชื่อ-คะแนน'!L$4="K","0","0")))+IF('ชื่อ-คะแนน'!M$4="A",'ชื่อ-คะแนน'!M15,IF('ชื่อ-คะแนน'!M$4="P","0",IF('ชื่อ-คะแนน'!M$4="K","0","0")))</f>
        <v>0</v>
      </c>
      <c r="I17" s="560">
        <f>IF('ชื่อ-คะแนน'!C15="","",IF('ชื่อ-คะแนน'!P$4="K",'ชื่อ-คะแนน'!P15,IF('ชื่อ-คะแนน'!P$4="P","0",IF('ชื่อ-คะแนน'!P$4="A","0","0")))+IF('ชื่อ-คะแนน'!Q$4="K",'ชื่อ-คะแนน'!Q15,IF('ชื่อ-คะแนน'!Q$4="P","0",IF('ชื่อ-คะแนน'!Q$4="A","0","0")))+IF('ชื่อ-คะแนน'!R$4="K",'ชื่อ-คะแนน'!R15,IF('ชื่อ-คะแนน'!R$4="P","0",IF('ชื่อ-คะแนน'!R$4="A","0","0"))))</f>
        <v>0</v>
      </c>
      <c r="J17" s="561">
        <f>IF('ชื่อ-คะแนน'!C15="","",IF('ชื่อ-คะแนน'!P$4="P",'ชื่อ-คะแนน'!P15,IF('ชื่อ-คะแนน'!P$4="K","0",IF('ชื่อ-คะแนน'!P$4="A","0","0")))+IF('ชื่อ-คะแนน'!Q$4="P",'ชื่อ-คะแนน'!Q15,IF('ชื่อ-คะแนน'!Q$4="K","0",IF('ชื่อ-คะแนน'!Q$4="A","0","0")))+IF('ชื่อ-คะแนน'!R$4="P",'ชื่อ-คะแนน'!R15,IF('ชื่อ-คะแนน'!R$4="K","0",IF('ชื่อ-คะแนน'!R$4="A","0","0"))))</f>
        <v>0</v>
      </c>
      <c r="K17" s="562">
        <f>IF('ชื่อ-คะแนน'!C15="","",IF('ชื่อ-คะแนน'!P$4="A",'ชื่อ-คะแนน'!P15,IF('ชื่อ-คะแนน'!P$4="P","0",IF('ชื่อ-คะแนน'!P$4="K","0","0")))+IF('ชื่อ-คะแนน'!Q$4="A",'ชื่อ-คะแนน'!Q15,IF('ชื่อ-คะแนน'!Q$4="P","0",IF('ชื่อ-คะแนน'!Q$4="K","0","0")))+IF('ชื่อ-คะแนน'!R$4="A",'ชื่อ-คะแนน'!R15,IF('ชื่อ-คะแนน'!R$4="P","0",IF('ชื่อ-คะแนน'!R$4="K","0","0"))))</f>
        <v>0</v>
      </c>
      <c r="L17" s="558">
        <f>IF('ชื่อ-คะแนน'!W$4="K",'ชื่อ-คะแนน'!W15,IF('ชื่อ-คะแนน'!W$4="P","0",IF('ชื่อ-คะแนน'!W$4="A","0","0")))+IF('ชื่อ-คะแนน'!X$4="K",'ชื่อ-คะแนน'!X15,IF('ชื่อ-คะแนน'!X$4="P","0",IF('ชื่อ-คะแนน'!X$4="A","0","0")))+IF('ชื่อ-คะแนน'!Y$4="K",'ชื่อ-คะแนน'!Y15,IF('ชื่อ-คะแนน'!Y$4="P","0",IF('ชื่อ-คะแนน'!Y$4="A","0","0")))+IF('ชื่อ-คะแนน'!Z$4="K",'ชื่อ-คะแนน'!Z15,IF('ชื่อ-คะแนน'!Z$4="P","0",IF('ชื่อ-คะแนน'!Z$4="A","0","0")))+IF('ชื่อ-คะแนน'!AA$4="K",'ชื่อ-คะแนน'!AA15,IF('ชื่อ-คะแนน'!AA$4="P","0",IF('ชื่อ-คะแนน'!AA$4="A","0","0")))+IF('ชื่อ-คะแนน'!AB$4="K",'ชื่อ-คะแนน'!AB15,IF('ชื่อ-คะแนน'!AB$4="P","0",IF('ชื่อ-คะแนน'!AB$4="A","0","0")))+IF('ชื่อ-คะแนน'!AC$4="K",'ชื่อ-คะแนน'!AC15,IF('ชื่อ-คะแนน'!AC$4="P","0",IF('ชื่อ-คะแนน'!AC$4="A","0","0")))</f>
        <v>0</v>
      </c>
      <c r="M17" s="559">
        <f>IF('ชื่อ-คะแนน'!W$4="P",'ชื่อ-คะแนน'!W15,IF('ชื่อ-คะแนน'!W$4="K","0",IF('ชื่อ-คะแนน'!W$4="A","0","0")))*IF('ชื่อ-คะแนน'!X$4="P",'ชื่อ-คะแนน'!X15,IF('ชื่อ-คะแนน'!X$4="K","0",IF('ชื่อ-คะแนน'!X$4="A","0","0")))+IF('ชื่อ-คะแนน'!Y$4="P",'ชื่อ-คะแนน'!Y15,IF('ชื่อ-คะแนน'!Y$4="K","0",IF('ชื่อ-คะแนน'!Y$4="A","0","0")))+IF('ชื่อ-คะแนน'!Z$4="P",'ชื่อ-คะแนน'!Z15,IF('ชื่อ-คะแนน'!Z$4="K","0",IF('ชื่อ-คะแนน'!Z$4="A","0","0")))+IF('ชื่อ-คะแนน'!AA$4="P",'ชื่อ-คะแนน'!AA15,IF('ชื่อ-คะแนน'!AA$4="K","0",IF('ชื่อ-คะแนน'!AA$4="A","0","0")))+IF('ชื่อ-คะแนน'!AB$4="P",'ชื่อ-คะแนน'!AB15,IF('ชื่อ-คะแนน'!AB$4="K","0",IF('ชื่อ-คะแนน'!AB$4="A","0","0")))+IF('ชื่อ-คะแนน'!AC$4="P",'ชื่อ-คะแนน'!AC15,IF('ชื่อ-คะแนน'!AC$4="K","0",IF('ชื่อ-คะแนน'!AC$4="A","0","0")))</f>
        <v>0</v>
      </c>
      <c r="N17" s="574">
        <f>IF('ชื่อ-คะแนน'!W$4="A",'ชื่อ-คะแนน'!W15,IF('ชื่อ-คะแนน'!W$4="P","0",IF('ชื่อ-คะแนน'!W$4="K","0","0")))+IF('ชื่อ-คะแนน'!X$4="A",'ชื่อ-คะแนน'!X15,IF('ชื่อ-คะแนน'!X$4="P","0",IF('ชื่อ-คะแนน'!X$4="K","0","0")))+IF('ชื่อ-คะแนน'!Y$4="A",'ชื่อ-คะแนน'!Y15,IF('ชื่อ-คะแนน'!Y$4="P","0",IF('ชื่อ-คะแนน'!Y$4="K","0","0")))+IF('ชื่อ-คะแนน'!Z$4="A",'ชื่อ-คะแนน'!Z15,IF('ชื่อ-คะแนน'!Z$4="P","0",IF('ชื่อ-คะแนน'!Z$4="K","0","0")))+IF('ชื่อ-คะแนน'!AA$4="A",'ชื่อ-คะแนน'!AA15,IF('ชื่อ-คะแนน'!AA$4="P","0",IF('ชื่อ-คะแนน'!AA$4="K","0","0")))+IF('ชื่อ-คะแนน'!AB$4="A",'ชื่อ-คะแนน'!AB15,IF('ชื่อ-คะแนน'!AB$4="P","0",IF('ชื่อ-คะแนน'!AB$4="K","0","0")))+IF('ชื่อ-คะแนน'!AC$4="A",'ชื่อ-คะแนน'!AC15,IF('ชื่อ-คะแนน'!AC$4="P","0",IF('ชื่อ-คะแนน'!AC$4="K","0","0")))</f>
        <v>0</v>
      </c>
      <c r="O17" s="560">
        <f>IF('ชื่อ-คะแนน'!AH$4="K",'ชื่อ-คะแนน'!AH15,IF('ชื่อ-คะแนน'!AH$4="P","0",IF('ชื่อ-คะแนน'!AH$4="A","0","0")))+IF('ชื่อ-คะแนน'!AI$4="K",'ชื่อ-คะแนน'!AI15,IF('ชื่อ-คะแนน'!AI$4="P","0",IF('ชื่อ-คะแนน'!AI$4="A","0","0")))+IF('ชื่อ-คะแนน'!AJ$4="K",'ชื่อ-คะแนน'!AJ15,IF('ชื่อ-คะแนน'!AJ$4="P","0",IF('ชื่อ-คะแนน'!AJ$4="A","0","0")))+IF('ชื่อ-คะแนน'!AK$4="K",'ชื่อ-คะแนน'!AK15,IF('ชื่อ-คะแนน'!AK$4="P","0",IF('ชื่อ-คะแนน'!AK$4="A","0","0")))</f>
        <v>0</v>
      </c>
      <c r="P17" s="561">
        <f>IF('ชื่อ-คะแนน'!AH$4="p",'ชื่อ-คะแนน'!AH15,IF('ชื่อ-คะแนน'!AH$4="k","0",IF('ชื่อ-คะแนน'!AH$4="A","0","0")))+IF('ชื่อ-คะแนน'!AI$4="p",'ชื่อ-คะแนน'!AI15,IF('ชื่อ-คะแนน'!AI$4="k","0",IF('ชื่อ-คะแนน'!AI$4="A","0","0")))+IF('ชื่อ-คะแนน'!AJ$4="p",'ชื่อ-คะแนน'!AJ15,IF('ชื่อ-คะแนน'!AJ$4="k","0",IF('ชื่อ-คะแนน'!AJ$4="A","0","0")))+IF('ชื่อ-คะแนน'!AK$4="p",'ชื่อ-คะแนน'!AK15,IF('ชื่อ-คะแนน'!AK$4="k","0",IF('ชื่อ-คะแนน'!AK$4="A","0","0")))</f>
        <v>0</v>
      </c>
      <c r="Q17" s="563">
        <f>IF('ชื่อ-คะแนน'!AH$4="a",'ชื่อ-คะแนน'!AH15,IF('ชื่อ-คะแนน'!AH$4="P","0",IF('ชื่อ-คะแนน'!AH$4="k","0","0")))+IF('ชื่อ-คะแนน'!AI$4="a",'ชื่อ-คะแนน'!AI15,IF('ชื่อ-คะแนน'!AI$4="P","0",IF('ชื่อ-คะแนน'!AI$4="k","0","0")))+IF('ชื่อ-คะแนน'!AJ$4="a",'ชื่อ-คะแนน'!AJ15,IF('ชื่อ-คะแนน'!AJ$4="P","0",IF('ชื่อ-คะแนน'!AJ$4="k","0","0")))+IF('ชื่อ-คะแนน'!AK$4="a",'ชื่อ-คะแนน'!AK15,IF('ชื่อ-คะแนน'!AK$4="P","0",IF('ชื่อ-คะแนน'!AK$4="k","0","0")))</f>
        <v>0</v>
      </c>
      <c r="R17" s="575">
        <f>IF('ชื่อ-คะแนน'!C15="","",IF(E17="พัก","",IF(E17="ออก","",IF(E17="ย้าย","",IF(E17="","ผิด",(F17+I17+L17+O17))))))</f>
        <v>0</v>
      </c>
      <c r="S17" s="565">
        <f>IF('ชื่อ-คะแนน'!C15="","",IF(E17="พัก","",IF(E17="ออก","",IF(E17="ย้าย","",IF(E17="","ผิด",(G17+J17+M17+P17))))))</f>
        <v>0</v>
      </c>
      <c r="T17" s="566">
        <f>IF('ชื่อ-คะแนน'!C15="","",IF(E17="พัก","",IF(E17="ออก","",IF(E17="ย้าย","",IF(E17="","ผิด",(H17+K17+N17+Q17))))))</f>
        <v>0</v>
      </c>
      <c r="U17" s="556"/>
    </row>
    <row r="18" spans="1:21" s="3" customFormat="1" ht="18" customHeight="1" x14ac:dyDescent="0.5">
      <c r="A18" s="531"/>
      <c r="B18" s="262">
        <f>'ชื่อ-คะแนน'!A16</f>
        <v>11</v>
      </c>
      <c r="C18" s="532" t="str">
        <f>'ชื่อ-คะแนน'!B16</f>
        <v>12716</v>
      </c>
      <c r="D18" s="1314" t="str">
        <f>'ชื่อ-คะแนน'!C16</f>
        <v>นาย ธนานุรักษ์  กิตติคุณาดุลย์</v>
      </c>
      <c r="E18" s="533" t="str">
        <f>'ชื่อ-คะแนน'!D16</f>
        <v>เรียน</v>
      </c>
      <c r="F18" s="534">
        <f>IF('ชื่อ-คะแนน'!H$4="K",'ชื่อ-คะแนน'!H16,IF('ชื่อ-คะแนน'!H$4="P","0",IF('ชื่อ-คะแนน'!H$4="A","0","0")))+IF('ชื่อ-คะแนน'!I$4="K",'ชื่อ-คะแนน'!I16,IF('ชื่อ-คะแนน'!I$4="P","0",IF('ชื่อ-คะแนน'!I$4="A","0","0")))+IF('ชื่อ-คะแนน'!J$4="K",'ชื่อ-คะแนน'!J16,IF('ชื่อ-คะแนน'!J$4="P","0",IF('ชื่อ-คะแนน'!J$4="A","0","0")))+IF('ชื่อ-คะแนน'!K$4="K",'ชื่อ-คะแนน'!K16,IF('ชื่อ-คะแนน'!K$4="P","0",IF('ชื่อ-คะแนน'!K$4="A","0","0")))+IF('ชื่อ-คะแนน'!L$4="K",'ชื่อ-คะแนน'!L16,IF('ชื่อ-คะแนน'!L$4="P","0",IF('ชื่อ-คะแนน'!L$4="A","0","0")))+IF('ชื่อ-คะแนน'!M$4="K",'ชื่อ-คะแนน'!M16,IF('ชื่อ-คะแนน'!M$4="P","0",IF('ชื่อ-คะแนน'!M$4="A","0","0")))</f>
        <v>0</v>
      </c>
      <c r="G18" s="535">
        <f>IF('ชื่อ-คะแนน'!H$4="P",'ชื่อ-คะแนน'!H16,IF('ชื่อ-คะแนน'!H$4="K","0",IF('ชื่อ-คะแนน'!H$4="A","0","0")))+IF('ชื่อ-คะแนน'!I$4="P",'ชื่อ-คะแนน'!I16,IF('ชื่อ-คะแนน'!I$4="K","0",IF('ชื่อ-คะแนน'!I$4="A","0","0")))+IF('ชื่อ-คะแนน'!J$4="P",'ชื่อ-คะแนน'!J16,IF('ชื่อ-คะแนน'!J$4="K","0",IF('ชื่อ-คะแนน'!J$4="A","0","0")))+IF('ชื่อ-คะแนน'!K$4="P",'ชื่อ-คะแนน'!K16,IF('ชื่อ-คะแนน'!K$4="K","0",IF('ชื่อ-คะแนน'!K$4="A","0","0")))+IF('ชื่อ-คะแนน'!L$4="P",'ชื่อ-คะแนน'!L16,IF('ชื่อ-คะแนน'!L$4="K","0",IF('ชื่อ-คะแนน'!L$4="A","0","0")))+IF('ชื่อ-คะแนน'!M$4="P",'ชื่อ-คะแนน'!M16,IF('ชื่อ-คะแนน'!M$4="K","0",IF('ชื่อ-คะแนน'!M$4="A","0","0")))</f>
        <v>0</v>
      </c>
      <c r="H18" s="568">
        <f>IF('ชื่อ-คะแนน'!H$4="A",'ชื่อ-คะแนน'!H16,IF('ชื่อ-คะแนน'!H$4="P","0",IF('ชื่อ-คะแนน'!H$4="K","0","0")))+IF('ชื่อ-คะแนน'!I$4="A",'ชื่อ-คะแนน'!I16,IF('ชื่อ-คะแนน'!I$4="P","0",IF('ชื่อ-คะแนน'!I$4="K","0","0")))+IF('ชื่อ-คะแนน'!J$4="A",'ชื่อ-คะแนน'!J16,IF('ชื่อ-คะแนน'!J$4="P","0",IF('ชื่อ-คะแนน'!J$4="K","0","0")))+IF('ชื่อ-คะแนน'!K$4="A",'ชื่อ-คะแนน'!K16,IF('ชื่อ-คะแนน'!K$4="P","0",IF('ชื่อ-คะแนน'!K$4="K","0","0")))+IF('ชื่อ-คะแนน'!L$4="A",'ชื่อ-คะแนน'!L16,IF('ชื่อ-คะแนน'!L$4="P","0",IF('ชื่อ-คะแนน'!L$4="K","0","0")))+IF('ชื่อ-คะแนน'!M$4="A",'ชื่อ-คะแนน'!M16,IF('ชื่อ-คะแนน'!M$4="P","0",IF('ชื่อ-คะแนน'!M$4="K","0","0")))</f>
        <v>0</v>
      </c>
      <c r="I18" s="536">
        <f>IF('ชื่อ-คะแนน'!C16="","",IF('ชื่อ-คะแนน'!P$4="K",'ชื่อ-คะแนน'!P16,IF('ชื่อ-คะแนน'!P$4="P","0",IF('ชื่อ-คะแนน'!P$4="A","0","0")))+IF('ชื่อ-คะแนน'!Q$4="K",'ชื่อ-คะแนน'!Q16,IF('ชื่อ-คะแนน'!Q$4="P","0",IF('ชื่อ-คะแนน'!Q$4="A","0","0")))+IF('ชื่อ-คะแนน'!R$4="K",'ชื่อ-คะแนน'!R16,IF('ชื่อ-คะแนน'!R$4="P","0",IF('ชื่อ-คะแนน'!R$4="A","0","0"))))</f>
        <v>0</v>
      </c>
      <c r="J18" s="537">
        <f>IF('ชื่อ-คะแนน'!C16="","",IF('ชื่อ-คะแนน'!P$4="P",'ชื่อ-คะแนน'!P16,IF('ชื่อ-คะแนน'!P$4="K","0",IF('ชื่อ-คะแนน'!P$4="A","0","0")))+IF('ชื่อ-คะแนน'!Q$4="P",'ชื่อ-คะแนน'!Q16,IF('ชื่อ-คะแนน'!Q$4="K","0",IF('ชื่อ-คะแนน'!Q$4="A","0","0")))+IF('ชื่อ-คะแนน'!R$4="P",'ชื่อ-คะแนน'!R16,IF('ชื่อ-คะแนน'!R$4="K","0",IF('ชื่อ-คะแนน'!R$4="A","0","0"))))</f>
        <v>0</v>
      </c>
      <c r="K18" s="538">
        <f>IF('ชื่อ-คะแนน'!C16="","",IF('ชื่อ-คะแนน'!P$4="A",'ชื่อ-คะแนน'!P16,IF('ชื่อ-คะแนน'!P$4="P","0",IF('ชื่อ-คะแนน'!P$4="K","0","0")))+IF('ชื่อ-คะแนน'!Q$4="A",'ชื่อ-คะแนน'!Q16,IF('ชื่อ-คะแนน'!Q$4="P","0",IF('ชื่อ-คะแนน'!Q$4="K","0","0")))+IF('ชื่อ-คะแนน'!R$4="A",'ชื่อ-คะแนน'!R16,IF('ชื่อ-คะแนน'!R$4="P","0",IF('ชื่อ-คะแนน'!R$4="K","0","0"))))</f>
        <v>0</v>
      </c>
      <c r="L18" s="534">
        <f>IF('ชื่อ-คะแนน'!W$4="K",'ชื่อ-คะแนน'!W16,IF('ชื่อ-คะแนน'!W$4="P","0",IF('ชื่อ-คะแนน'!W$4="A","0","0")))+IF('ชื่อ-คะแนน'!X$4="K",'ชื่อ-คะแนน'!X16,IF('ชื่อ-คะแนน'!X$4="P","0",IF('ชื่อ-คะแนน'!X$4="A","0","0")))+IF('ชื่อ-คะแนน'!Y$4="K",'ชื่อ-คะแนน'!Y16,IF('ชื่อ-คะแนน'!Y$4="P","0",IF('ชื่อ-คะแนน'!Y$4="A","0","0")))+IF('ชื่อ-คะแนน'!Z$4="K",'ชื่อ-คะแนน'!Z16,IF('ชื่อ-คะแนน'!Z$4="P","0",IF('ชื่อ-คะแนน'!Z$4="A","0","0")))+IF('ชื่อ-คะแนน'!AA$4="K",'ชื่อ-คะแนน'!AA16,IF('ชื่อ-คะแนน'!AA$4="P","0",IF('ชื่อ-คะแนน'!AA$4="A","0","0")))+IF('ชื่อ-คะแนน'!AB$4="K",'ชื่อ-คะแนน'!AB16,IF('ชื่อ-คะแนน'!AB$4="P","0",IF('ชื่อ-คะแนน'!AB$4="A","0","0")))+IF('ชื่อ-คะแนน'!AC$4="K",'ชื่อ-คะแนน'!AC16,IF('ชื่อ-คะแนน'!AC$4="P","0",IF('ชื่อ-คะแนน'!AC$4="A","0","0")))</f>
        <v>0</v>
      </c>
      <c r="M18" s="535">
        <f>IF('ชื่อ-คะแนน'!W$4="P",'ชื่อ-คะแนน'!W16,IF('ชื่อ-คะแนน'!W$4="K","0",IF('ชื่อ-คะแนน'!W$4="A","0","0")))*IF('ชื่อ-คะแนน'!X$4="P",'ชื่อ-คะแนน'!X16,IF('ชื่อ-คะแนน'!X$4="K","0",IF('ชื่อ-คะแนน'!X$4="A","0","0")))+IF('ชื่อ-คะแนน'!Y$4="P",'ชื่อ-คะแนน'!Y16,IF('ชื่อ-คะแนน'!Y$4="K","0",IF('ชื่อ-คะแนน'!Y$4="A","0","0")))+IF('ชื่อ-คะแนน'!Z$4="P",'ชื่อ-คะแนน'!Z16,IF('ชื่อ-คะแนน'!Z$4="K","0",IF('ชื่อ-คะแนน'!Z$4="A","0","0")))+IF('ชื่อ-คะแนน'!AA$4="P",'ชื่อ-คะแนน'!AA16,IF('ชื่อ-คะแนน'!AA$4="K","0",IF('ชื่อ-คะแนน'!AA$4="A","0","0")))+IF('ชื่อ-คะแนน'!AB$4="P",'ชื่อ-คะแนน'!AB16,IF('ชื่อ-คะแนน'!AB$4="K","0",IF('ชื่อ-คะแนน'!AB$4="A","0","0")))+IF('ชื่อ-คะแนน'!AC$4="P",'ชื่อ-คะแนน'!AC16,IF('ชื่อ-คะแนน'!AC$4="K","0",IF('ชื่อ-คะแนน'!AC$4="A","0","0")))</f>
        <v>0</v>
      </c>
      <c r="N18" s="568">
        <f>IF('ชื่อ-คะแนน'!W$4="A",'ชื่อ-คะแนน'!W16,IF('ชื่อ-คะแนน'!W$4="P","0",IF('ชื่อ-คะแนน'!W$4="K","0","0")))+IF('ชื่อ-คะแนน'!X$4="A",'ชื่อ-คะแนน'!X16,IF('ชื่อ-คะแนน'!X$4="P","0",IF('ชื่อ-คะแนน'!X$4="K","0","0")))+IF('ชื่อ-คะแนน'!Y$4="A",'ชื่อ-คะแนน'!Y16,IF('ชื่อ-คะแนน'!Y$4="P","0",IF('ชื่อ-คะแนน'!Y$4="K","0","0")))+IF('ชื่อ-คะแนน'!Z$4="A",'ชื่อ-คะแนน'!Z16,IF('ชื่อ-คะแนน'!Z$4="P","0",IF('ชื่อ-คะแนน'!Z$4="K","0","0")))+IF('ชื่อ-คะแนน'!AA$4="A",'ชื่อ-คะแนน'!AA16,IF('ชื่อ-คะแนน'!AA$4="P","0",IF('ชื่อ-คะแนน'!AA$4="K","0","0")))+IF('ชื่อ-คะแนน'!AB$4="A",'ชื่อ-คะแนน'!AB16,IF('ชื่อ-คะแนน'!AB$4="P","0",IF('ชื่อ-คะแนน'!AB$4="K","0","0")))+IF('ชื่อ-คะแนน'!AC$4="A",'ชื่อ-คะแนน'!AC16,IF('ชื่อ-คะแนน'!AC$4="P","0",IF('ชื่อ-คะแนน'!AC$4="K","0","0")))</f>
        <v>0</v>
      </c>
      <c r="O18" s="536">
        <f>IF('ชื่อ-คะแนน'!AH$4="K",'ชื่อ-คะแนน'!AH16,IF('ชื่อ-คะแนน'!AH$4="P","0",IF('ชื่อ-คะแนน'!AH$4="A","0","0")))+IF('ชื่อ-คะแนน'!AI$4="K",'ชื่อ-คะแนน'!AI16,IF('ชื่อ-คะแนน'!AI$4="P","0",IF('ชื่อ-คะแนน'!AI$4="A","0","0")))+IF('ชื่อ-คะแนน'!AJ$4="K",'ชื่อ-คะแนน'!AJ16,IF('ชื่อ-คะแนน'!AJ$4="P","0",IF('ชื่อ-คะแนน'!AJ$4="A","0","0")))+IF('ชื่อ-คะแนน'!AK$4="K",'ชื่อ-คะแนน'!AK16,IF('ชื่อ-คะแนน'!AK$4="P","0",IF('ชื่อ-คะแนน'!AK$4="A","0","0")))</f>
        <v>0</v>
      </c>
      <c r="P18" s="537">
        <f>IF('ชื่อ-คะแนน'!AH$4="p",'ชื่อ-คะแนน'!AH16,IF('ชื่อ-คะแนน'!AH$4="k","0",IF('ชื่อ-คะแนน'!AH$4="A","0","0")))+IF('ชื่อ-คะแนน'!AI$4="p",'ชื่อ-คะแนน'!AI16,IF('ชื่อ-คะแนน'!AI$4="k","0",IF('ชื่อ-คะแนน'!AI$4="A","0","0")))+IF('ชื่อ-คะแนน'!AJ$4="p",'ชื่อ-คะแนน'!AJ16,IF('ชื่อ-คะแนน'!AJ$4="k","0",IF('ชื่อ-คะแนน'!AJ$4="A","0","0")))+IF('ชื่อ-คะแนน'!AK$4="p",'ชื่อ-คะแนน'!AK16,IF('ชื่อ-คะแนน'!AK$4="k","0",IF('ชื่อ-คะแนน'!AK$4="A","0","0")))</f>
        <v>0</v>
      </c>
      <c r="Q18" s="539">
        <f>IF('ชื่อ-คะแนน'!AH$4="a",'ชื่อ-คะแนน'!AH16,IF('ชื่อ-คะแนน'!AH$4="P","0",IF('ชื่อ-คะแนน'!AH$4="k","0","0")))+IF('ชื่อ-คะแนน'!AI$4="a",'ชื่อ-คะแนน'!AI16,IF('ชื่อ-คะแนน'!AI$4="P","0",IF('ชื่อ-คะแนน'!AI$4="k","0","0")))+IF('ชื่อ-คะแนน'!AJ$4="a",'ชื่อ-คะแนน'!AJ16,IF('ชื่อ-คะแนน'!AJ$4="P","0",IF('ชื่อ-คะแนน'!AJ$4="k","0","0")))+IF('ชื่อ-คะแนน'!AK$4="a",'ชื่อ-คะแนน'!AK16,IF('ชื่อ-คะแนน'!AK$4="P","0",IF('ชื่อ-คะแนน'!AK$4="k","0","0")))</f>
        <v>0</v>
      </c>
      <c r="R18" s="569">
        <f>IF('ชื่อ-คะแนน'!C16="","",IF(E18="พัก","",IF(E18="ออก","",IF(E18="ย้าย","",IF(E18="","ผิด",(F18+I18+L18+O18))))))</f>
        <v>0</v>
      </c>
      <c r="S18" s="570">
        <f>IF('ชื่อ-คะแนน'!C16="","",IF(E18="พัก","",IF(E18="ออก","",IF(E18="ย้าย","",IF(E18="","ผิด",(G18+J18+M18+P18))))))</f>
        <v>0</v>
      </c>
      <c r="T18" s="571">
        <f>IF('ชื่อ-คะแนน'!C16="","",IF(E18="พัก","",IF(E18="ออก","",IF(E18="ย้าย","",IF(E18="","ผิด",(H18+K18+N18+Q18))))))</f>
        <v>0</v>
      </c>
      <c r="U18" s="543"/>
    </row>
    <row r="19" spans="1:21" s="3" customFormat="1" ht="18" customHeight="1" x14ac:dyDescent="0.5">
      <c r="A19" s="531"/>
      <c r="B19" s="276">
        <f>'ชื่อ-คะแนน'!A17</f>
        <v>12</v>
      </c>
      <c r="C19" s="544" t="str">
        <f>'ชื่อ-คะแนน'!B17</f>
        <v>12717</v>
      </c>
      <c r="D19" s="1315" t="str">
        <f>'ชื่อ-คะแนน'!C17</f>
        <v>นางสาว ธัญญรัตน์  ธนศิริสกุลวงษ์</v>
      </c>
      <c r="E19" s="546" t="str">
        <f>'ชื่อ-คะแนน'!D17</f>
        <v>เรียน</v>
      </c>
      <c r="F19" s="547">
        <f>IF('ชื่อ-คะแนน'!H$4="K",'ชื่อ-คะแนน'!H17,IF('ชื่อ-คะแนน'!H$4="P","0",IF('ชื่อ-คะแนน'!H$4="A","0","0")))+IF('ชื่อ-คะแนน'!I$4="K",'ชื่อ-คะแนน'!I17,IF('ชื่อ-คะแนน'!I$4="P","0",IF('ชื่อ-คะแนน'!I$4="A","0","0")))+IF('ชื่อ-คะแนน'!J$4="K",'ชื่อ-คะแนน'!J17,IF('ชื่อ-คะแนน'!J$4="P","0",IF('ชื่อ-คะแนน'!J$4="A","0","0")))+IF('ชื่อ-คะแนน'!K$4="K",'ชื่อ-คะแนน'!K17,IF('ชื่อ-คะแนน'!K$4="P","0",IF('ชื่อ-คะแนน'!K$4="A","0","0")))+IF('ชื่อ-คะแนน'!L$4="K",'ชื่อ-คะแนน'!L17,IF('ชื่อ-คะแนน'!L$4="P","0",IF('ชื่อ-คะแนน'!L$4="A","0","0")))+IF('ชื่อ-คะแนน'!M$4="K",'ชื่อ-คะแนน'!M17,IF('ชื่อ-คะแนน'!M$4="P","0",IF('ชื่อ-คะแนน'!M$4="A","0","0")))</f>
        <v>0</v>
      </c>
      <c r="G19" s="548">
        <f>IF('ชื่อ-คะแนน'!H$4="P",'ชื่อ-คะแนน'!H17,IF('ชื่อ-คะแนน'!H$4="K","0",IF('ชื่อ-คะแนน'!H$4="A","0","0")))+IF('ชื่อ-คะแนน'!I$4="P",'ชื่อ-คะแนน'!I17,IF('ชื่อ-คะแนน'!I$4="K","0",IF('ชื่อ-คะแนน'!I$4="A","0","0")))+IF('ชื่อ-คะแนน'!J$4="P",'ชื่อ-คะแนน'!J17,IF('ชื่อ-คะแนน'!J$4="K","0",IF('ชื่อ-คะแนน'!J$4="A","0","0")))+IF('ชื่อ-คะแนน'!K$4="P",'ชื่อ-คะแนน'!K17,IF('ชื่อ-คะแนน'!K$4="K","0",IF('ชื่อ-คะแนน'!K$4="A","0","0")))+IF('ชื่อ-คะแนน'!L$4="P",'ชื่อ-คะแนน'!L17,IF('ชื่อ-คะแนน'!L$4="K","0",IF('ชื่อ-คะแนน'!L$4="A","0","0")))+IF('ชื่อ-คะแนน'!M$4="P",'ชื่อ-คะแนน'!M17,IF('ชื่อ-คะแนน'!M$4="K","0",IF('ชื่อ-คะแนน'!M$4="A","0","0")))</f>
        <v>0</v>
      </c>
      <c r="H19" s="572">
        <f>IF('ชื่อ-คะแนน'!H$4="A",'ชื่อ-คะแนน'!H17,IF('ชื่อ-คะแนน'!H$4="P","0",IF('ชื่อ-คะแนน'!H$4="K","0","0")))+IF('ชื่อ-คะแนน'!I$4="A",'ชื่อ-คะแนน'!I17,IF('ชื่อ-คะแนน'!I$4="P","0",IF('ชื่อ-คะแนน'!I$4="K","0","0")))+IF('ชื่อ-คะแนน'!J$4="A",'ชื่อ-คะแนน'!J17,IF('ชื่อ-คะแนน'!J$4="P","0",IF('ชื่อ-คะแนน'!J$4="K","0","0")))+IF('ชื่อ-คะแนน'!K$4="A",'ชื่อ-คะแนน'!K17,IF('ชื่อ-คะแนน'!K$4="P","0",IF('ชื่อ-คะแนน'!K$4="K","0","0")))+IF('ชื่อ-คะแนน'!L$4="A",'ชื่อ-คะแนน'!L17,IF('ชื่อ-คะแนน'!L$4="P","0",IF('ชื่อ-คะแนน'!L$4="K","0","0")))+IF('ชื่อ-คะแนน'!M$4="A",'ชื่อ-คะแนน'!M17,IF('ชื่อ-คะแนน'!M$4="P","0",IF('ชื่อ-คะแนน'!M$4="K","0","0")))</f>
        <v>0</v>
      </c>
      <c r="I19" s="549">
        <f>IF('ชื่อ-คะแนน'!C17="","",IF('ชื่อ-คะแนน'!P$4="K",'ชื่อ-คะแนน'!P17,IF('ชื่อ-คะแนน'!P$4="P","0",IF('ชื่อ-คะแนน'!P$4="A","0","0")))+IF('ชื่อ-คะแนน'!Q$4="K",'ชื่อ-คะแนน'!Q17,IF('ชื่อ-คะแนน'!Q$4="P","0",IF('ชื่อ-คะแนน'!Q$4="A","0","0")))+IF('ชื่อ-คะแนน'!R$4="K",'ชื่อ-คะแนน'!R17,IF('ชื่อ-คะแนน'!R$4="P","0",IF('ชื่อ-คะแนน'!R$4="A","0","0"))))</f>
        <v>0</v>
      </c>
      <c r="J19" s="550">
        <f>IF('ชื่อ-คะแนน'!C17="","",IF('ชื่อ-คะแนน'!P$4="P",'ชื่อ-คะแนน'!P17,IF('ชื่อ-คะแนน'!P$4="K","0",IF('ชื่อ-คะแนน'!P$4="A","0","0")))+IF('ชื่อ-คะแนน'!Q$4="P",'ชื่อ-คะแนน'!Q17,IF('ชื่อ-คะแนน'!Q$4="K","0",IF('ชื่อ-คะแนน'!Q$4="A","0","0")))+IF('ชื่อ-คะแนน'!R$4="P",'ชื่อ-คะแนน'!R17,IF('ชื่อ-คะแนน'!R$4="K","0",IF('ชื่อ-คะแนน'!R$4="A","0","0"))))</f>
        <v>0</v>
      </c>
      <c r="K19" s="551">
        <f>IF('ชื่อ-คะแนน'!C17="","",IF('ชื่อ-คะแนน'!P$4="A",'ชื่อ-คะแนน'!P17,IF('ชื่อ-คะแนน'!P$4="P","0",IF('ชื่อ-คะแนน'!P$4="K","0","0")))+IF('ชื่อ-คะแนน'!Q$4="A",'ชื่อ-คะแนน'!Q17,IF('ชื่อ-คะแนน'!Q$4="P","0",IF('ชื่อ-คะแนน'!Q$4="K","0","0")))+IF('ชื่อ-คะแนน'!R$4="A",'ชื่อ-คะแนน'!R17,IF('ชื่อ-คะแนน'!R$4="P","0",IF('ชื่อ-คะแนน'!R$4="K","0","0"))))</f>
        <v>0</v>
      </c>
      <c r="L19" s="547">
        <f>IF('ชื่อ-คะแนน'!W$4="K",'ชื่อ-คะแนน'!W17,IF('ชื่อ-คะแนน'!W$4="P","0",IF('ชื่อ-คะแนน'!W$4="A","0","0")))+IF('ชื่อ-คะแนน'!X$4="K",'ชื่อ-คะแนน'!X17,IF('ชื่อ-คะแนน'!X$4="P","0",IF('ชื่อ-คะแนน'!X$4="A","0","0")))+IF('ชื่อ-คะแนน'!Y$4="K",'ชื่อ-คะแนน'!Y17,IF('ชื่อ-คะแนน'!Y$4="P","0",IF('ชื่อ-คะแนน'!Y$4="A","0","0")))+IF('ชื่อ-คะแนน'!Z$4="K",'ชื่อ-คะแนน'!Z17,IF('ชื่อ-คะแนน'!Z$4="P","0",IF('ชื่อ-คะแนน'!Z$4="A","0","0")))+IF('ชื่อ-คะแนน'!AA$4="K",'ชื่อ-คะแนน'!AA17,IF('ชื่อ-คะแนน'!AA$4="P","0",IF('ชื่อ-คะแนน'!AA$4="A","0","0")))+IF('ชื่อ-คะแนน'!AB$4="K",'ชื่อ-คะแนน'!AB17,IF('ชื่อ-คะแนน'!AB$4="P","0",IF('ชื่อ-คะแนน'!AB$4="A","0","0")))+IF('ชื่อ-คะแนน'!AC$4="K",'ชื่อ-คะแนน'!AC17,IF('ชื่อ-คะแนน'!AC$4="P","0",IF('ชื่อ-คะแนน'!AC$4="A","0","0")))</f>
        <v>0</v>
      </c>
      <c r="M19" s="548">
        <f>IF('ชื่อ-คะแนน'!W$4="P",'ชื่อ-คะแนน'!W17,IF('ชื่อ-คะแนน'!W$4="K","0",IF('ชื่อ-คะแนน'!W$4="A","0","0")))*IF('ชื่อ-คะแนน'!X$4="P",'ชื่อ-คะแนน'!X17,IF('ชื่อ-คะแนน'!X$4="K","0",IF('ชื่อ-คะแนน'!X$4="A","0","0")))+IF('ชื่อ-คะแนน'!Y$4="P",'ชื่อ-คะแนน'!Y17,IF('ชื่อ-คะแนน'!Y$4="K","0",IF('ชื่อ-คะแนน'!Y$4="A","0","0")))+IF('ชื่อ-คะแนน'!Z$4="P",'ชื่อ-คะแนน'!Z17,IF('ชื่อ-คะแนน'!Z$4="K","0",IF('ชื่อ-คะแนน'!Z$4="A","0","0")))+IF('ชื่อ-คะแนน'!AA$4="P",'ชื่อ-คะแนน'!AA17,IF('ชื่อ-คะแนน'!AA$4="K","0",IF('ชื่อ-คะแนน'!AA$4="A","0","0")))+IF('ชื่อ-คะแนน'!AB$4="P",'ชื่อ-คะแนน'!AB17,IF('ชื่อ-คะแนน'!AB$4="K","0",IF('ชื่อ-คะแนน'!AB$4="A","0","0")))+IF('ชื่อ-คะแนน'!AC$4="P",'ชื่อ-คะแนน'!AC17,IF('ชื่อ-คะแนน'!AC$4="K","0",IF('ชื่อ-คะแนน'!AC$4="A","0","0")))</f>
        <v>0</v>
      </c>
      <c r="N19" s="572">
        <f>IF('ชื่อ-คะแนน'!W$4="A",'ชื่อ-คะแนน'!W17,IF('ชื่อ-คะแนน'!W$4="P","0",IF('ชื่อ-คะแนน'!W$4="K","0","0")))+IF('ชื่อ-คะแนน'!X$4="A",'ชื่อ-คะแนน'!X17,IF('ชื่อ-คะแนน'!X$4="P","0",IF('ชื่อ-คะแนน'!X$4="K","0","0")))+IF('ชื่อ-คะแนน'!Y$4="A",'ชื่อ-คะแนน'!Y17,IF('ชื่อ-คะแนน'!Y$4="P","0",IF('ชื่อ-คะแนน'!Y$4="K","0","0")))+IF('ชื่อ-คะแนน'!Z$4="A",'ชื่อ-คะแนน'!Z17,IF('ชื่อ-คะแนน'!Z$4="P","0",IF('ชื่อ-คะแนน'!Z$4="K","0","0")))+IF('ชื่อ-คะแนน'!AA$4="A",'ชื่อ-คะแนน'!AA17,IF('ชื่อ-คะแนน'!AA$4="P","0",IF('ชื่อ-คะแนน'!AA$4="K","0","0")))+IF('ชื่อ-คะแนน'!AB$4="A",'ชื่อ-คะแนน'!AB17,IF('ชื่อ-คะแนน'!AB$4="P","0",IF('ชื่อ-คะแนน'!AB$4="K","0","0")))+IF('ชื่อ-คะแนน'!AC$4="A",'ชื่อ-คะแนน'!AC17,IF('ชื่อ-คะแนน'!AC$4="P","0",IF('ชื่อ-คะแนน'!AC$4="K","0","0")))</f>
        <v>0</v>
      </c>
      <c r="O19" s="549">
        <f>IF('ชื่อ-คะแนน'!AH$4="K",'ชื่อ-คะแนน'!AH17,IF('ชื่อ-คะแนน'!AH$4="P","0",IF('ชื่อ-คะแนน'!AH$4="A","0","0")))+IF('ชื่อ-คะแนน'!AI$4="K",'ชื่อ-คะแนน'!AI17,IF('ชื่อ-คะแนน'!AI$4="P","0",IF('ชื่อ-คะแนน'!AI$4="A","0","0")))+IF('ชื่อ-คะแนน'!AJ$4="K",'ชื่อ-คะแนน'!AJ17,IF('ชื่อ-คะแนน'!AJ$4="P","0",IF('ชื่อ-คะแนน'!AJ$4="A","0","0")))+IF('ชื่อ-คะแนน'!AK$4="K",'ชื่อ-คะแนน'!AK17,IF('ชื่อ-คะแนน'!AK$4="P","0",IF('ชื่อ-คะแนน'!AK$4="A","0","0")))</f>
        <v>0</v>
      </c>
      <c r="P19" s="550">
        <f>IF('ชื่อ-คะแนน'!AH$4="p",'ชื่อ-คะแนน'!AH17,IF('ชื่อ-คะแนน'!AH$4="k","0",IF('ชื่อ-คะแนน'!AH$4="A","0","0")))+IF('ชื่อ-คะแนน'!AI$4="p",'ชื่อ-คะแนน'!AI17,IF('ชื่อ-คะแนน'!AI$4="k","0",IF('ชื่อ-คะแนน'!AI$4="A","0","0")))+IF('ชื่อ-คะแนน'!AJ$4="p",'ชื่อ-คะแนน'!AJ17,IF('ชื่อ-คะแนน'!AJ$4="k","0",IF('ชื่อ-คะแนน'!AJ$4="A","0","0")))+IF('ชื่อ-คะแนน'!AK$4="p",'ชื่อ-คะแนน'!AK17,IF('ชื่อ-คะแนน'!AK$4="k","0",IF('ชื่อ-คะแนน'!AK$4="A","0","0")))</f>
        <v>0</v>
      </c>
      <c r="Q19" s="552">
        <f>IF('ชื่อ-คะแนน'!AH$4="a",'ชื่อ-คะแนน'!AH17,IF('ชื่อ-คะแนน'!AH$4="P","0",IF('ชื่อ-คะแนน'!AH$4="k","0","0")))+IF('ชื่อ-คะแนน'!AI$4="a",'ชื่อ-คะแนน'!AI17,IF('ชื่อ-คะแนน'!AI$4="P","0",IF('ชื่อ-คะแนน'!AI$4="k","0","0")))+IF('ชื่อ-คะแนน'!AJ$4="a",'ชื่อ-คะแนน'!AJ17,IF('ชื่อ-คะแนน'!AJ$4="P","0",IF('ชื่อ-คะแนน'!AJ$4="k","0","0")))+IF('ชื่อ-คะแนน'!AK$4="a",'ชื่อ-คะแนน'!AK17,IF('ชื่อ-คะแนน'!AK$4="P","0",IF('ชื่อ-คะแนน'!AK$4="k","0","0")))</f>
        <v>0</v>
      </c>
      <c r="R19" s="573">
        <f>IF('ชื่อ-คะแนน'!C17="","",IF(E19="พัก","",IF(E19="ออก","",IF(E19="ย้าย","",IF(E19="","ผิด",(F19+I19+L19+O19))))))</f>
        <v>0</v>
      </c>
      <c r="S19" s="554">
        <f>IF('ชื่อ-คะแนน'!C17="","",IF(E19="พัก","",IF(E19="ออก","",IF(E19="ย้าย","",IF(E19="","ผิด",(G19+J19+M19+P19))))))</f>
        <v>0</v>
      </c>
      <c r="T19" s="555">
        <f>IF('ชื่อ-คะแนน'!C17="","",IF(E19="พัก","",IF(E19="ออก","",IF(E19="ย้าย","",IF(E19="","ผิด",(H19+K19+N19+Q19))))))</f>
        <v>0</v>
      </c>
      <c r="U19" s="556"/>
    </row>
    <row r="20" spans="1:21" s="3" customFormat="1" ht="18" customHeight="1" x14ac:dyDescent="0.5">
      <c r="A20" s="531"/>
      <c r="B20" s="276">
        <f>'ชื่อ-คะแนน'!A18</f>
        <v>13</v>
      </c>
      <c r="C20" s="544" t="str">
        <f>'ชื่อ-คะแนน'!B18</f>
        <v>12718</v>
      </c>
      <c r="D20" s="1315" t="str">
        <f>'ชื่อ-คะแนน'!C18</f>
        <v>สามเณร นิติพงษ์  อินทร์แก้ว</v>
      </c>
      <c r="E20" s="546" t="str">
        <f>'ชื่อ-คะแนน'!D18</f>
        <v>เรียน</v>
      </c>
      <c r="F20" s="547">
        <f>IF('ชื่อ-คะแนน'!H$4="K",'ชื่อ-คะแนน'!H18,IF('ชื่อ-คะแนน'!H$4="P","0",IF('ชื่อ-คะแนน'!H$4="A","0","0")))+IF('ชื่อ-คะแนน'!I$4="K",'ชื่อ-คะแนน'!I18,IF('ชื่อ-คะแนน'!I$4="P","0",IF('ชื่อ-คะแนน'!I$4="A","0","0")))+IF('ชื่อ-คะแนน'!J$4="K",'ชื่อ-คะแนน'!J18,IF('ชื่อ-คะแนน'!J$4="P","0",IF('ชื่อ-คะแนน'!J$4="A","0","0")))+IF('ชื่อ-คะแนน'!K$4="K",'ชื่อ-คะแนน'!K18,IF('ชื่อ-คะแนน'!K$4="P","0",IF('ชื่อ-คะแนน'!K$4="A","0","0")))+IF('ชื่อ-คะแนน'!L$4="K",'ชื่อ-คะแนน'!L18,IF('ชื่อ-คะแนน'!L$4="P","0",IF('ชื่อ-คะแนน'!L$4="A","0","0")))+IF('ชื่อ-คะแนน'!M$4="K",'ชื่อ-คะแนน'!M18,IF('ชื่อ-คะแนน'!M$4="P","0",IF('ชื่อ-คะแนน'!M$4="A","0","0")))</f>
        <v>0</v>
      </c>
      <c r="G20" s="548">
        <f>IF('ชื่อ-คะแนน'!H$4="P",'ชื่อ-คะแนน'!H18,IF('ชื่อ-คะแนน'!H$4="K","0",IF('ชื่อ-คะแนน'!H$4="A","0","0")))+IF('ชื่อ-คะแนน'!I$4="P",'ชื่อ-คะแนน'!I18,IF('ชื่อ-คะแนน'!I$4="K","0",IF('ชื่อ-คะแนน'!I$4="A","0","0")))+IF('ชื่อ-คะแนน'!J$4="P",'ชื่อ-คะแนน'!J18,IF('ชื่อ-คะแนน'!J$4="K","0",IF('ชื่อ-คะแนน'!J$4="A","0","0")))+IF('ชื่อ-คะแนน'!K$4="P",'ชื่อ-คะแนน'!K18,IF('ชื่อ-คะแนน'!K$4="K","0",IF('ชื่อ-คะแนน'!K$4="A","0","0")))+IF('ชื่อ-คะแนน'!L$4="P",'ชื่อ-คะแนน'!L18,IF('ชื่อ-คะแนน'!L$4="K","0",IF('ชื่อ-คะแนน'!L$4="A","0","0")))+IF('ชื่อ-คะแนน'!M$4="P",'ชื่อ-คะแนน'!M18,IF('ชื่อ-คะแนน'!M$4="K","0",IF('ชื่อ-คะแนน'!M$4="A","0","0")))</f>
        <v>0</v>
      </c>
      <c r="H20" s="572">
        <f>IF('ชื่อ-คะแนน'!H$4="A",'ชื่อ-คะแนน'!H18,IF('ชื่อ-คะแนน'!H$4="P","0",IF('ชื่อ-คะแนน'!H$4="K","0","0")))+IF('ชื่อ-คะแนน'!I$4="A",'ชื่อ-คะแนน'!I18,IF('ชื่อ-คะแนน'!I$4="P","0",IF('ชื่อ-คะแนน'!I$4="K","0","0")))+IF('ชื่อ-คะแนน'!J$4="A",'ชื่อ-คะแนน'!J18,IF('ชื่อ-คะแนน'!J$4="P","0",IF('ชื่อ-คะแนน'!J$4="K","0","0")))+IF('ชื่อ-คะแนน'!K$4="A",'ชื่อ-คะแนน'!K18,IF('ชื่อ-คะแนน'!K$4="P","0",IF('ชื่อ-คะแนน'!K$4="K","0","0")))+IF('ชื่อ-คะแนน'!L$4="A",'ชื่อ-คะแนน'!L18,IF('ชื่อ-คะแนน'!L$4="P","0",IF('ชื่อ-คะแนน'!L$4="K","0","0")))+IF('ชื่อ-คะแนน'!M$4="A",'ชื่อ-คะแนน'!M18,IF('ชื่อ-คะแนน'!M$4="P","0",IF('ชื่อ-คะแนน'!M$4="K","0","0")))</f>
        <v>0</v>
      </c>
      <c r="I20" s="549">
        <f>IF('ชื่อ-คะแนน'!C18="","",IF('ชื่อ-คะแนน'!P$4="K",'ชื่อ-คะแนน'!P18,IF('ชื่อ-คะแนน'!P$4="P","0",IF('ชื่อ-คะแนน'!P$4="A","0","0")))+IF('ชื่อ-คะแนน'!Q$4="K",'ชื่อ-คะแนน'!Q18,IF('ชื่อ-คะแนน'!Q$4="P","0",IF('ชื่อ-คะแนน'!Q$4="A","0","0")))+IF('ชื่อ-คะแนน'!R$4="K",'ชื่อ-คะแนน'!R18,IF('ชื่อ-คะแนน'!R$4="P","0",IF('ชื่อ-คะแนน'!R$4="A","0","0"))))</f>
        <v>0</v>
      </c>
      <c r="J20" s="550">
        <f>IF('ชื่อ-คะแนน'!C18="","",IF('ชื่อ-คะแนน'!P$4="P",'ชื่อ-คะแนน'!P18,IF('ชื่อ-คะแนน'!P$4="K","0",IF('ชื่อ-คะแนน'!P$4="A","0","0")))+IF('ชื่อ-คะแนน'!Q$4="P",'ชื่อ-คะแนน'!Q18,IF('ชื่อ-คะแนน'!Q$4="K","0",IF('ชื่อ-คะแนน'!Q$4="A","0","0")))+IF('ชื่อ-คะแนน'!R$4="P",'ชื่อ-คะแนน'!R18,IF('ชื่อ-คะแนน'!R$4="K","0",IF('ชื่อ-คะแนน'!R$4="A","0","0"))))</f>
        <v>0</v>
      </c>
      <c r="K20" s="551">
        <f>IF('ชื่อ-คะแนน'!C18="","",IF('ชื่อ-คะแนน'!P$4="A",'ชื่อ-คะแนน'!P18,IF('ชื่อ-คะแนน'!P$4="P","0",IF('ชื่อ-คะแนน'!P$4="K","0","0")))+IF('ชื่อ-คะแนน'!Q$4="A",'ชื่อ-คะแนน'!Q18,IF('ชื่อ-คะแนน'!Q$4="P","0",IF('ชื่อ-คะแนน'!Q$4="K","0","0")))+IF('ชื่อ-คะแนน'!R$4="A",'ชื่อ-คะแนน'!R18,IF('ชื่อ-คะแนน'!R$4="P","0",IF('ชื่อ-คะแนน'!R$4="K","0","0"))))</f>
        <v>0</v>
      </c>
      <c r="L20" s="547">
        <f>IF('ชื่อ-คะแนน'!W$4="K",'ชื่อ-คะแนน'!W18,IF('ชื่อ-คะแนน'!W$4="P","0",IF('ชื่อ-คะแนน'!W$4="A","0","0")))+IF('ชื่อ-คะแนน'!X$4="K",'ชื่อ-คะแนน'!X18,IF('ชื่อ-คะแนน'!X$4="P","0",IF('ชื่อ-คะแนน'!X$4="A","0","0")))+IF('ชื่อ-คะแนน'!Y$4="K",'ชื่อ-คะแนน'!Y18,IF('ชื่อ-คะแนน'!Y$4="P","0",IF('ชื่อ-คะแนน'!Y$4="A","0","0")))+IF('ชื่อ-คะแนน'!Z$4="K",'ชื่อ-คะแนน'!Z18,IF('ชื่อ-คะแนน'!Z$4="P","0",IF('ชื่อ-คะแนน'!Z$4="A","0","0")))+IF('ชื่อ-คะแนน'!AA$4="K",'ชื่อ-คะแนน'!AA18,IF('ชื่อ-คะแนน'!AA$4="P","0",IF('ชื่อ-คะแนน'!AA$4="A","0","0")))+IF('ชื่อ-คะแนน'!AB$4="K",'ชื่อ-คะแนน'!AB18,IF('ชื่อ-คะแนน'!AB$4="P","0",IF('ชื่อ-คะแนน'!AB$4="A","0","0")))+IF('ชื่อ-คะแนน'!AC$4="K",'ชื่อ-คะแนน'!AC18,IF('ชื่อ-คะแนน'!AC$4="P","0",IF('ชื่อ-คะแนน'!AC$4="A","0","0")))</f>
        <v>0</v>
      </c>
      <c r="M20" s="548">
        <f>IF('ชื่อ-คะแนน'!W$4="P",'ชื่อ-คะแนน'!W18,IF('ชื่อ-คะแนน'!W$4="K","0",IF('ชื่อ-คะแนน'!W$4="A","0","0")))*IF('ชื่อ-คะแนน'!X$4="P",'ชื่อ-คะแนน'!X18,IF('ชื่อ-คะแนน'!X$4="K","0",IF('ชื่อ-คะแนน'!X$4="A","0","0")))+IF('ชื่อ-คะแนน'!Y$4="P",'ชื่อ-คะแนน'!Y18,IF('ชื่อ-คะแนน'!Y$4="K","0",IF('ชื่อ-คะแนน'!Y$4="A","0","0")))+IF('ชื่อ-คะแนน'!Z$4="P",'ชื่อ-คะแนน'!Z18,IF('ชื่อ-คะแนน'!Z$4="K","0",IF('ชื่อ-คะแนน'!Z$4="A","0","0")))+IF('ชื่อ-คะแนน'!AA$4="P",'ชื่อ-คะแนน'!AA18,IF('ชื่อ-คะแนน'!AA$4="K","0",IF('ชื่อ-คะแนน'!AA$4="A","0","0")))+IF('ชื่อ-คะแนน'!AB$4="P",'ชื่อ-คะแนน'!AB18,IF('ชื่อ-คะแนน'!AB$4="K","0",IF('ชื่อ-คะแนน'!AB$4="A","0","0")))+IF('ชื่อ-คะแนน'!AC$4="P",'ชื่อ-คะแนน'!AC18,IF('ชื่อ-คะแนน'!AC$4="K","0",IF('ชื่อ-คะแนน'!AC$4="A","0","0")))</f>
        <v>0</v>
      </c>
      <c r="N20" s="572">
        <f>IF('ชื่อ-คะแนน'!W$4="A",'ชื่อ-คะแนน'!W18,IF('ชื่อ-คะแนน'!W$4="P","0",IF('ชื่อ-คะแนน'!W$4="K","0","0")))+IF('ชื่อ-คะแนน'!X$4="A",'ชื่อ-คะแนน'!X18,IF('ชื่อ-คะแนน'!X$4="P","0",IF('ชื่อ-คะแนน'!X$4="K","0","0")))+IF('ชื่อ-คะแนน'!Y$4="A",'ชื่อ-คะแนน'!Y18,IF('ชื่อ-คะแนน'!Y$4="P","0",IF('ชื่อ-คะแนน'!Y$4="K","0","0")))+IF('ชื่อ-คะแนน'!Z$4="A",'ชื่อ-คะแนน'!Z18,IF('ชื่อ-คะแนน'!Z$4="P","0",IF('ชื่อ-คะแนน'!Z$4="K","0","0")))+IF('ชื่อ-คะแนน'!AA$4="A",'ชื่อ-คะแนน'!AA18,IF('ชื่อ-คะแนน'!AA$4="P","0",IF('ชื่อ-คะแนน'!AA$4="K","0","0")))+IF('ชื่อ-คะแนน'!AB$4="A",'ชื่อ-คะแนน'!AB18,IF('ชื่อ-คะแนน'!AB$4="P","0",IF('ชื่อ-คะแนน'!AB$4="K","0","0")))+IF('ชื่อ-คะแนน'!AC$4="A",'ชื่อ-คะแนน'!AC18,IF('ชื่อ-คะแนน'!AC$4="P","0",IF('ชื่อ-คะแนน'!AC$4="K","0","0")))</f>
        <v>0</v>
      </c>
      <c r="O20" s="549">
        <f>IF('ชื่อ-คะแนน'!AH$4="K",'ชื่อ-คะแนน'!AH18,IF('ชื่อ-คะแนน'!AH$4="P","0",IF('ชื่อ-คะแนน'!AH$4="A","0","0")))+IF('ชื่อ-คะแนน'!AI$4="K",'ชื่อ-คะแนน'!AI18,IF('ชื่อ-คะแนน'!AI$4="P","0",IF('ชื่อ-คะแนน'!AI$4="A","0","0")))+IF('ชื่อ-คะแนน'!AJ$4="K",'ชื่อ-คะแนน'!AJ18,IF('ชื่อ-คะแนน'!AJ$4="P","0",IF('ชื่อ-คะแนน'!AJ$4="A","0","0")))+IF('ชื่อ-คะแนน'!AK$4="K",'ชื่อ-คะแนน'!AK18,IF('ชื่อ-คะแนน'!AK$4="P","0",IF('ชื่อ-คะแนน'!AK$4="A","0","0")))</f>
        <v>0</v>
      </c>
      <c r="P20" s="550">
        <f>IF('ชื่อ-คะแนน'!AH$4="p",'ชื่อ-คะแนน'!AH18,IF('ชื่อ-คะแนน'!AH$4="k","0",IF('ชื่อ-คะแนน'!AH$4="A","0","0")))+IF('ชื่อ-คะแนน'!AI$4="p",'ชื่อ-คะแนน'!AI18,IF('ชื่อ-คะแนน'!AI$4="k","0",IF('ชื่อ-คะแนน'!AI$4="A","0","0")))+IF('ชื่อ-คะแนน'!AJ$4="p",'ชื่อ-คะแนน'!AJ18,IF('ชื่อ-คะแนน'!AJ$4="k","0",IF('ชื่อ-คะแนน'!AJ$4="A","0","0")))+IF('ชื่อ-คะแนน'!AK$4="p",'ชื่อ-คะแนน'!AK18,IF('ชื่อ-คะแนน'!AK$4="k","0",IF('ชื่อ-คะแนน'!AK$4="A","0","0")))</f>
        <v>0</v>
      </c>
      <c r="Q20" s="552">
        <f>IF('ชื่อ-คะแนน'!AH$4="a",'ชื่อ-คะแนน'!AH18,IF('ชื่อ-คะแนน'!AH$4="P","0",IF('ชื่อ-คะแนน'!AH$4="k","0","0")))+IF('ชื่อ-คะแนน'!AI$4="a",'ชื่อ-คะแนน'!AI18,IF('ชื่อ-คะแนน'!AI$4="P","0",IF('ชื่อ-คะแนน'!AI$4="k","0","0")))+IF('ชื่อ-คะแนน'!AJ$4="a",'ชื่อ-คะแนน'!AJ18,IF('ชื่อ-คะแนน'!AJ$4="P","0",IF('ชื่อ-คะแนน'!AJ$4="k","0","0")))+IF('ชื่อ-คะแนน'!AK$4="a",'ชื่อ-คะแนน'!AK18,IF('ชื่อ-คะแนน'!AK$4="P","0",IF('ชื่อ-คะแนน'!AK$4="k","0","0")))</f>
        <v>0</v>
      </c>
      <c r="R20" s="573">
        <f>IF('ชื่อ-คะแนน'!C18="","",IF(E20="พัก","",IF(E20="ออก","",IF(E20="ย้าย","",IF(E20="","ผิด",(F20+I20+L20+O20))))))</f>
        <v>0</v>
      </c>
      <c r="S20" s="554">
        <f>IF('ชื่อ-คะแนน'!C18="","",IF(E20="พัก","",IF(E20="ออก","",IF(E20="ย้าย","",IF(E20="","ผิด",(G20+J20+M20+P20))))))</f>
        <v>0</v>
      </c>
      <c r="T20" s="555">
        <f>IF('ชื่อ-คะแนน'!C18="","",IF(E20="พัก","",IF(E20="ออก","",IF(E20="ย้าย","",IF(E20="","ผิด",(H20+K20+N20+Q20))))))</f>
        <v>0</v>
      </c>
      <c r="U20" s="556"/>
    </row>
    <row r="21" spans="1:21" s="3" customFormat="1" ht="18" customHeight="1" x14ac:dyDescent="0.5">
      <c r="A21" s="531"/>
      <c r="B21" s="276">
        <f>'ชื่อ-คะแนน'!A19</f>
        <v>14</v>
      </c>
      <c r="C21" s="544" t="str">
        <f>'ชื่อ-คะแนน'!B19</f>
        <v>12719</v>
      </c>
      <c r="D21" s="1315" t="str">
        <f>'ชื่อ-คะแนน'!C19</f>
        <v>นางสาว ปวริศา  แซ่เติ๋น</v>
      </c>
      <c r="E21" s="546" t="str">
        <f>'ชื่อ-คะแนน'!D19</f>
        <v>เรียน</v>
      </c>
      <c r="F21" s="547">
        <f>IF('ชื่อ-คะแนน'!H$4="K",'ชื่อ-คะแนน'!H19,IF('ชื่อ-คะแนน'!H$4="P","0",IF('ชื่อ-คะแนน'!H$4="A","0","0")))+IF('ชื่อ-คะแนน'!I$4="K",'ชื่อ-คะแนน'!I19,IF('ชื่อ-คะแนน'!I$4="P","0",IF('ชื่อ-คะแนน'!I$4="A","0","0")))+IF('ชื่อ-คะแนน'!J$4="K",'ชื่อ-คะแนน'!J19,IF('ชื่อ-คะแนน'!J$4="P","0",IF('ชื่อ-คะแนน'!J$4="A","0","0")))+IF('ชื่อ-คะแนน'!K$4="K",'ชื่อ-คะแนน'!K19,IF('ชื่อ-คะแนน'!K$4="P","0",IF('ชื่อ-คะแนน'!K$4="A","0","0")))+IF('ชื่อ-คะแนน'!L$4="K",'ชื่อ-คะแนน'!L19,IF('ชื่อ-คะแนน'!L$4="P","0",IF('ชื่อ-คะแนน'!L$4="A","0","0")))+IF('ชื่อ-คะแนน'!M$4="K",'ชื่อ-คะแนน'!M19,IF('ชื่อ-คะแนน'!M$4="P","0",IF('ชื่อ-คะแนน'!M$4="A","0","0")))</f>
        <v>0</v>
      </c>
      <c r="G21" s="548">
        <f>IF('ชื่อ-คะแนน'!H$4="P",'ชื่อ-คะแนน'!H19,IF('ชื่อ-คะแนน'!H$4="K","0",IF('ชื่อ-คะแนน'!H$4="A","0","0")))+IF('ชื่อ-คะแนน'!I$4="P",'ชื่อ-คะแนน'!I19,IF('ชื่อ-คะแนน'!I$4="K","0",IF('ชื่อ-คะแนน'!I$4="A","0","0")))+IF('ชื่อ-คะแนน'!J$4="P",'ชื่อ-คะแนน'!J19,IF('ชื่อ-คะแนน'!J$4="K","0",IF('ชื่อ-คะแนน'!J$4="A","0","0")))+IF('ชื่อ-คะแนน'!K$4="P",'ชื่อ-คะแนน'!K19,IF('ชื่อ-คะแนน'!K$4="K","0",IF('ชื่อ-คะแนน'!K$4="A","0","0")))+IF('ชื่อ-คะแนน'!L$4="P",'ชื่อ-คะแนน'!L19,IF('ชื่อ-คะแนน'!L$4="K","0",IF('ชื่อ-คะแนน'!L$4="A","0","0")))+IF('ชื่อ-คะแนน'!M$4="P",'ชื่อ-คะแนน'!M19,IF('ชื่อ-คะแนน'!M$4="K","0",IF('ชื่อ-คะแนน'!M$4="A","0","0")))</f>
        <v>0</v>
      </c>
      <c r="H21" s="572">
        <f>IF('ชื่อ-คะแนน'!H$4="A",'ชื่อ-คะแนน'!H19,IF('ชื่อ-คะแนน'!H$4="P","0",IF('ชื่อ-คะแนน'!H$4="K","0","0")))+IF('ชื่อ-คะแนน'!I$4="A",'ชื่อ-คะแนน'!I19,IF('ชื่อ-คะแนน'!I$4="P","0",IF('ชื่อ-คะแนน'!I$4="K","0","0")))+IF('ชื่อ-คะแนน'!J$4="A",'ชื่อ-คะแนน'!J19,IF('ชื่อ-คะแนน'!J$4="P","0",IF('ชื่อ-คะแนน'!J$4="K","0","0")))+IF('ชื่อ-คะแนน'!K$4="A",'ชื่อ-คะแนน'!K19,IF('ชื่อ-คะแนน'!K$4="P","0",IF('ชื่อ-คะแนน'!K$4="K","0","0")))+IF('ชื่อ-คะแนน'!L$4="A",'ชื่อ-คะแนน'!L19,IF('ชื่อ-คะแนน'!L$4="P","0",IF('ชื่อ-คะแนน'!L$4="K","0","0")))+IF('ชื่อ-คะแนน'!M$4="A",'ชื่อ-คะแนน'!M19,IF('ชื่อ-คะแนน'!M$4="P","0",IF('ชื่อ-คะแนน'!M$4="K","0","0")))</f>
        <v>0</v>
      </c>
      <c r="I21" s="549">
        <f>IF('ชื่อ-คะแนน'!C19="","",IF('ชื่อ-คะแนน'!P$4="K",'ชื่อ-คะแนน'!P19,IF('ชื่อ-คะแนน'!P$4="P","0",IF('ชื่อ-คะแนน'!P$4="A","0","0")))+IF('ชื่อ-คะแนน'!Q$4="K",'ชื่อ-คะแนน'!Q19,IF('ชื่อ-คะแนน'!Q$4="P","0",IF('ชื่อ-คะแนน'!Q$4="A","0","0")))+IF('ชื่อ-คะแนน'!R$4="K",'ชื่อ-คะแนน'!R19,IF('ชื่อ-คะแนน'!R$4="P","0",IF('ชื่อ-คะแนน'!R$4="A","0","0"))))</f>
        <v>0</v>
      </c>
      <c r="J21" s="550">
        <f>IF('ชื่อ-คะแนน'!C19="","",IF('ชื่อ-คะแนน'!P$4="P",'ชื่อ-คะแนน'!P19,IF('ชื่อ-คะแนน'!P$4="K","0",IF('ชื่อ-คะแนน'!P$4="A","0","0")))+IF('ชื่อ-คะแนน'!Q$4="P",'ชื่อ-คะแนน'!Q19,IF('ชื่อ-คะแนน'!Q$4="K","0",IF('ชื่อ-คะแนน'!Q$4="A","0","0")))+IF('ชื่อ-คะแนน'!R$4="P",'ชื่อ-คะแนน'!R19,IF('ชื่อ-คะแนน'!R$4="K","0",IF('ชื่อ-คะแนน'!R$4="A","0","0"))))</f>
        <v>0</v>
      </c>
      <c r="K21" s="551">
        <f>IF('ชื่อ-คะแนน'!C19="","",IF('ชื่อ-คะแนน'!P$4="A",'ชื่อ-คะแนน'!P19,IF('ชื่อ-คะแนน'!P$4="P","0",IF('ชื่อ-คะแนน'!P$4="K","0","0")))+IF('ชื่อ-คะแนน'!Q$4="A",'ชื่อ-คะแนน'!Q19,IF('ชื่อ-คะแนน'!Q$4="P","0",IF('ชื่อ-คะแนน'!Q$4="K","0","0")))+IF('ชื่อ-คะแนน'!R$4="A",'ชื่อ-คะแนน'!R19,IF('ชื่อ-คะแนน'!R$4="P","0",IF('ชื่อ-คะแนน'!R$4="K","0","0"))))</f>
        <v>0</v>
      </c>
      <c r="L21" s="547">
        <f>IF('ชื่อ-คะแนน'!W$4="K",'ชื่อ-คะแนน'!W19,IF('ชื่อ-คะแนน'!W$4="P","0",IF('ชื่อ-คะแนน'!W$4="A","0","0")))+IF('ชื่อ-คะแนน'!X$4="K",'ชื่อ-คะแนน'!X19,IF('ชื่อ-คะแนน'!X$4="P","0",IF('ชื่อ-คะแนน'!X$4="A","0","0")))+IF('ชื่อ-คะแนน'!Y$4="K",'ชื่อ-คะแนน'!Y19,IF('ชื่อ-คะแนน'!Y$4="P","0",IF('ชื่อ-คะแนน'!Y$4="A","0","0")))+IF('ชื่อ-คะแนน'!Z$4="K",'ชื่อ-คะแนน'!Z19,IF('ชื่อ-คะแนน'!Z$4="P","0",IF('ชื่อ-คะแนน'!Z$4="A","0","0")))+IF('ชื่อ-คะแนน'!AA$4="K",'ชื่อ-คะแนน'!AA19,IF('ชื่อ-คะแนน'!AA$4="P","0",IF('ชื่อ-คะแนน'!AA$4="A","0","0")))+IF('ชื่อ-คะแนน'!AB$4="K",'ชื่อ-คะแนน'!AB19,IF('ชื่อ-คะแนน'!AB$4="P","0",IF('ชื่อ-คะแนน'!AB$4="A","0","0")))+IF('ชื่อ-คะแนน'!AC$4="K",'ชื่อ-คะแนน'!AC19,IF('ชื่อ-คะแนน'!AC$4="P","0",IF('ชื่อ-คะแนน'!AC$4="A","0","0")))</f>
        <v>0</v>
      </c>
      <c r="M21" s="548">
        <f>IF('ชื่อ-คะแนน'!W$4="P",'ชื่อ-คะแนน'!W19,IF('ชื่อ-คะแนน'!W$4="K","0",IF('ชื่อ-คะแนน'!W$4="A","0","0")))*IF('ชื่อ-คะแนน'!X$4="P",'ชื่อ-คะแนน'!X19,IF('ชื่อ-คะแนน'!X$4="K","0",IF('ชื่อ-คะแนน'!X$4="A","0","0")))+IF('ชื่อ-คะแนน'!Y$4="P",'ชื่อ-คะแนน'!Y19,IF('ชื่อ-คะแนน'!Y$4="K","0",IF('ชื่อ-คะแนน'!Y$4="A","0","0")))+IF('ชื่อ-คะแนน'!Z$4="P",'ชื่อ-คะแนน'!Z19,IF('ชื่อ-คะแนน'!Z$4="K","0",IF('ชื่อ-คะแนน'!Z$4="A","0","0")))+IF('ชื่อ-คะแนน'!AA$4="P",'ชื่อ-คะแนน'!AA19,IF('ชื่อ-คะแนน'!AA$4="K","0",IF('ชื่อ-คะแนน'!AA$4="A","0","0")))+IF('ชื่อ-คะแนน'!AB$4="P",'ชื่อ-คะแนน'!AB19,IF('ชื่อ-คะแนน'!AB$4="K","0",IF('ชื่อ-คะแนน'!AB$4="A","0","0")))+IF('ชื่อ-คะแนน'!AC$4="P",'ชื่อ-คะแนน'!AC19,IF('ชื่อ-คะแนน'!AC$4="K","0",IF('ชื่อ-คะแนน'!AC$4="A","0","0")))</f>
        <v>0</v>
      </c>
      <c r="N21" s="572">
        <f>IF('ชื่อ-คะแนน'!W$4="A",'ชื่อ-คะแนน'!W19,IF('ชื่อ-คะแนน'!W$4="P","0",IF('ชื่อ-คะแนน'!W$4="K","0","0")))+IF('ชื่อ-คะแนน'!X$4="A",'ชื่อ-คะแนน'!X19,IF('ชื่อ-คะแนน'!X$4="P","0",IF('ชื่อ-คะแนน'!X$4="K","0","0")))+IF('ชื่อ-คะแนน'!Y$4="A",'ชื่อ-คะแนน'!Y19,IF('ชื่อ-คะแนน'!Y$4="P","0",IF('ชื่อ-คะแนน'!Y$4="K","0","0")))+IF('ชื่อ-คะแนน'!Z$4="A",'ชื่อ-คะแนน'!Z19,IF('ชื่อ-คะแนน'!Z$4="P","0",IF('ชื่อ-คะแนน'!Z$4="K","0","0")))+IF('ชื่อ-คะแนน'!AA$4="A",'ชื่อ-คะแนน'!AA19,IF('ชื่อ-คะแนน'!AA$4="P","0",IF('ชื่อ-คะแนน'!AA$4="K","0","0")))+IF('ชื่อ-คะแนน'!AB$4="A",'ชื่อ-คะแนน'!AB19,IF('ชื่อ-คะแนน'!AB$4="P","0",IF('ชื่อ-คะแนน'!AB$4="K","0","0")))+IF('ชื่อ-คะแนน'!AC$4="A",'ชื่อ-คะแนน'!AC19,IF('ชื่อ-คะแนน'!AC$4="P","0",IF('ชื่อ-คะแนน'!AC$4="K","0","0")))</f>
        <v>0</v>
      </c>
      <c r="O21" s="549">
        <f>IF('ชื่อ-คะแนน'!AH$4="K",'ชื่อ-คะแนน'!AH19,IF('ชื่อ-คะแนน'!AH$4="P","0",IF('ชื่อ-คะแนน'!AH$4="A","0","0")))+IF('ชื่อ-คะแนน'!AI$4="K",'ชื่อ-คะแนน'!AI19,IF('ชื่อ-คะแนน'!AI$4="P","0",IF('ชื่อ-คะแนน'!AI$4="A","0","0")))+IF('ชื่อ-คะแนน'!AJ$4="K",'ชื่อ-คะแนน'!AJ19,IF('ชื่อ-คะแนน'!AJ$4="P","0",IF('ชื่อ-คะแนน'!AJ$4="A","0","0")))+IF('ชื่อ-คะแนน'!AK$4="K",'ชื่อ-คะแนน'!AK19,IF('ชื่อ-คะแนน'!AK$4="P","0",IF('ชื่อ-คะแนน'!AK$4="A","0","0")))</f>
        <v>0</v>
      </c>
      <c r="P21" s="550">
        <f>IF('ชื่อ-คะแนน'!AH$4="p",'ชื่อ-คะแนน'!AH19,IF('ชื่อ-คะแนน'!AH$4="k","0",IF('ชื่อ-คะแนน'!AH$4="A","0","0")))+IF('ชื่อ-คะแนน'!AI$4="p",'ชื่อ-คะแนน'!AI19,IF('ชื่อ-คะแนน'!AI$4="k","0",IF('ชื่อ-คะแนน'!AI$4="A","0","0")))+IF('ชื่อ-คะแนน'!AJ$4="p",'ชื่อ-คะแนน'!AJ19,IF('ชื่อ-คะแนน'!AJ$4="k","0",IF('ชื่อ-คะแนน'!AJ$4="A","0","0")))+IF('ชื่อ-คะแนน'!AK$4="p",'ชื่อ-คะแนน'!AK19,IF('ชื่อ-คะแนน'!AK$4="k","0",IF('ชื่อ-คะแนน'!AK$4="A","0","0")))</f>
        <v>0</v>
      </c>
      <c r="Q21" s="552">
        <f>IF('ชื่อ-คะแนน'!AH$4="a",'ชื่อ-คะแนน'!AH19,IF('ชื่อ-คะแนน'!AH$4="P","0",IF('ชื่อ-คะแนน'!AH$4="k","0","0")))+IF('ชื่อ-คะแนน'!AI$4="a",'ชื่อ-คะแนน'!AI19,IF('ชื่อ-คะแนน'!AI$4="P","0",IF('ชื่อ-คะแนน'!AI$4="k","0","0")))+IF('ชื่อ-คะแนน'!AJ$4="a",'ชื่อ-คะแนน'!AJ19,IF('ชื่อ-คะแนน'!AJ$4="P","0",IF('ชื่อ-คะแนน'!AJ$4="k","0","0")))+IF('ชื่อ-คะแนน'!AK$4="a",'ชื่อ-คะแนน'!AK19,IF('ชื่อ-คะแนน'!AK$4="P","0",IF('ชื่อ-คะแนน'!AK$4="k","0","0")))</f>
        <v>0</v>
      </c>
      <c r="R21" s="573">
        <f>IF('ชื่อ-คะแนน'!C19="","",IF(E21="พัก","",IF(E21="ออก","",IF(E21="ย้าย","",IF(E21="","ผิด",(F21+I21+L21+O21))))))</f>
        <v>0</v>
      </c>
      <c r="S21" s="554">
        <f>IF('ชื่อ-คะแนน'!C19="","",IF(E21="พัก","",IF(E21="ออก","",IF(E21="ย้าย","",IF(E21="","ผิด",(G21+J21+M21+P21))))))</f>
        <v>0</v>
      </c>
      <c r="T21" s="555">
        <f>IF('ชื่อ-คะแนน'!C19="","",IF(E21="พัก","",IF(E21="ออก","",IF(E21="ย้าย","",IF(E21="","ผิด",(H21+K21+N21+Q21))))))</f>
        <v>0</v>
      </c>
      <c r="U21" s="556"/>
    </row>
    <row r="22" spans="1:21" s="3" customFormat="1" ht="18" customHeight="1" thickBot="1" x14ac:dyDescent="0.55000000000000004">
      <c r="A22" s="531"/>
      <c r="B22" s="276">
        <f>'ชื่อ-คะแนน'!A20</f>
        <v>15</v>
      </c>
      <c r="C22" s="544" t="str">
        <f>'ชื่อ-คะแนน'!B20</f>
        <v>12720</v>
      </c>
      <c r="D22" s="1315" t="str">
        <f>'ชื่อ-คะแนน'!C20</f>
        <v>นาย พิรภัทร  เป็งคำวัน</v>
      </c>
      <c r="E22" s="557" t="str">
        <f>'ชื่อ-คะแนน'!D20</f>
        <v>เรียน</v>
      </c>
      <c r="F22" s="558">
        <f>IF('ชื่อ-คะแนน'!H$4="K",'ชื่อ-คะแนน'!H20,IF('ชื่อ-คะแนน'!H$4="P","0",IF('ชื่อ-คะแนน'!H$4="A","0","0")))+IF('ชื่อ-คะแนน'!I$4="K",'ชื่อ-คะแนน'!I20,IF('ชื่อ-คะแนน'!I$4="P","0",IF('ชื่อ-คะแนน'!I$4="A","0","0")))+IF('ชื่อ-คะแนน'!J$4="K",'ชื่อ-คะแนน'!J20,IF('ชื่อ-คะแนน'!J$4="P","0",IF('ชื่อ-คะแนน'!J$4="A","0","0")))+IF('ชื่อ-คะแนน'!K$4="K",'ชื่อ-คะแนน'!K20,IF('ชื่อ-คะแนน'!K$4="P","0",IF('ชื่อ-คะแนน'!K$4="A","0","0")))+IF('ชื่อ-คะแนน'!L$4="K",'ชื่อ-คะแนน'!L20,IF('ชื่อ-คะแนน'!L$4="P","0",IF('ชื่อ-คะแนน'!L$4="A","0","0")))+IF('ชื่อ-คะแนน'!M$4="K",'ชื่อ-คะแนน'!M20,IF('ชื่อ-คะแนน'!M$4="P","0",IF('ชื่อ-คะแนน'!M$4="A","0","0")))</f>
        <v>0</v>
      </c>
      <c r="G22" s="559">
        <f>IF('ชื่อ-คะแนน'!H$4="P",'ชื่อ-คะแนน'!H20,IF('ชื่อ-คะแนน'!H$4="K","0",IF('ชื่อ-คะแนน'!H$4="A","0","0")))+IF('ชื่อ-คะแนน'!I$4="P",'ชื่อ-คะแนน'!I20,IF('ชื่อ-คะแนน'!I$4="K","0",IF('ชื่อ-คะแนน'!I$4="A","0","0")))+IF('ชื่อ-คะแนน'!J$4="P",'ชื่อ-คะแนน'!J20,IF('ชื่อ-คะแนน'!J$4="K","0",IF('ชื่อ-คะแนน'!J$4="A","0","0")))+IF('ชื่อ-คะแนน'!K$4="P",'ชื่อ-คะแนน'!K20,IF('ชื่อ-คะแนน'!K$4="K","0",IF('ชื่อ-คะแนน'!K$4="A","0","0")))+IF('ชื่อ-คะแนน'!L$4="P",'ชื่อ-คะแนน'!L20,IF('ชื่อ-คะแนน'!L$4="K","0",IF('ชื่อ-คะแนน'!L$4="A","0","0")))+IF('ชื่อ-คะแนน'!M$4="P",'ชื่อ-คะแนน'!M20,IF('ชื่อ-คะแนน'!M$4="K","0",IF('ชื่อ-คะแนน'!M$4="A","0","0")))</f>
        <v>0</v>
      </c>
      <c r="H22" s="574">
        <f>IF('ชื่อ-คะแนน'!H$4="A",'ชื่อ-คะแนน'!H20,IF('ชื่อ-คะแนน'!H$4="P","0",IF('ชื่อ-คะแนน'!H$4="K","0","0")))+IF('ชื่อ-คะแนน'!I$4="A",'ชื่อ-คะแนน'!I20,IF('ชื่อ-คะแนน'!I$4="P","0",IF('ชื่อ-คะแนน'!I$4="K","0","0")))+IF('ชื่อ-คะแนน'!J$4="A",'ชื่อ-คะแนน'!J20,IF('ชื่อ-คะแนน'!J$4="P","0",IF('ชื่อ-คะแนน'!J$4="K","0","0")))+IF('ชื่อ-คะแนน'!K$4="A",'ชื่อ-คะแนน'!K20,IF('ชื่อ-คะแนน'!K$4="P","0",IF('ชื่อ-คะแนน'!K$4="K","0","0")))+IF('ชื่อ-คะแนน'!L$4="A",'ชื่อ-คะแนน'!L20,IF('ชื่อ-คะแนน'!L$4="P","0",IF('ชื่อ-คะแนน'!L$4="K","0","0")))+IF('ชื่อ-คะแนน'!M$4="A",'ชื่อ-คะแนน'!M20,IF('ชื่อ-คะแนน'!M$4="P","0",IF('ชื่อ-คะแนน'!M$4="K","0","0")))</f>
        <v>0</v>
      </c>
      <c r="I22" s="560">
        <f>IF('ชื่อ-คะแนน'!C20="","",IF('ชื่อ-คะแนน'!P$4="K",'ชื่อ-คะแนน'!P20,IF('ชื่อ-คะแนน'!P$4="P","0",IF('ชื่อ-คะแนน'!P$4="A","0","0")))+IF('ชื่อ-คะแนน'!Q$4="K",'ชื่อ-คะแนน'!Q20,IF('ชื่อ-คะแนน'!Q$4="P","0",IF('ชื่อ-คะแนน'!Q$4="A","0","0")))+IF('ชื่อ-คะแนน'!R$4="K",'ชื่อ-คะแนน'!R20,IF('ชื่อ-คะแนน'!R$4="P","0",IF('ชื่อ-คะแนน'!R$4="A","0","0"))))</f>
        <v>0</v>
      </c>
      <c r="J22" s="561">
        <f>IF('ชื่อ-คะแนน'!C20="","",IF('ชื่อ-คะแนน'!P$4="P",'ชื่อ-คะแนน'!P20,IF('ชื่อ-คะแนน'!P$4="K","0",IF('ชื่อ-คะแนน'!P$4="A","0","0")))+IF('ชื่อ-คะแนน'!Q$4="P",'ชื่อ-คะแนน'!Q20,IF('ชื่อ-คะแนน'!Q$4="K","0",IF('ชื่อ-คะแนน'!Q$4="A","0","0")))+IF('ชื่อ-คะแนน'!R$4="P",'ชื่อ-คะแนน'!R20,IF('ชื่อ-คะแนน'!R$4="K","0",IF('ชื่อ-คะแนน'!R$4="A","0","0"))))</f>
        <v>0</v>
      </c>
      <c r="K22" s="562">
        <f>IF('ชื่อ-คะแนน'!C20="","",IF('ชื่อ-คะแนน'!P$4="A",'ชื่อ-คะแนน'!P20,IF('ชื่อ-คะแนน'!P$4="P","0",IF('ชื่อ-คะแนน'!P$4="K","0","0")))+IF('ชื่อ-คะแนน'!Q$4="A",'ชื่อ-คะแนน'!Q20,IF('ชื่อ-คะแนน'!Q$4="P","0",IF('ชื่อ-คะแนน'!Q$4="K","0","0")))+IF('ชื่อ-คะแนน'!R$4="A",'ชื่อ-คะแนน'!R20,IF('ชื่อ-คะแนน'!R$4="P","0",IF('ชื่อ-คะแนน'!R$4="K","0","0"))))</f>
        <v>0</v>
      </c>
      <c r="L22" s="558">
        <f>IF('ชื่อ-คะแนน'!W$4="K",'ชื่อ-คะแนน'!W20,IF('ชื่อ-คะแนน'!W$4="P","0",IF('ชื่อ-คะแนน'!W$4="A","0","0")))+IF('ชื่อ-คะแนน'!X$4="K",'ชื่อ-คะแนน'!X20,IF('ชื่อ-คะแนน'!X$4="P","0",IF('ชื่อ-คะแนน'!X$4="A","0","0")))+IF('ชื่อ-คะแนน'!Y$4="K",'ชื่อ-คะแนน'!Y20,IF('ชื่อ-คะแนน'!Y$4="P","0",IF('ชื่อ-คะแนน'!Y$4="A","0","0")))+IF('ชื่อ-คะแนน'!Z$4="K",'ชื่อ-คะแนน'!Z20,IF('ชื่อ-คะแนน'!Z$4="P","0",IF('ชื่อ-คะแนน'!Z$4="A","0","0")))+IF('ชื่อ-คะแนน'!AA$4="K",'ชื่อ-คะแนน'!AA20,IF('ชื่อ-คะแนน'!AA$4="P","0",IF('ชื่อ-คะแนน'!AA$4="A","0","0")))+IF('ชื่อ-คะแนน'!AB$4="K",'ชื่อ-คะแนน'!AB20,IF('ชื่อ-คะแนน'!AB$4="P","0",IF('ชื่อ-คะแนน'!AB$4="A","0","0")))+IF('ชื่อ-คะแนน'!AC$4="K",'ชื่อ-คะแนน'!AC20,IF('ชื่อ-คะแนน'!AC$4="P","0",IF('ชื่อ-คะแนน'!AC$4="A","0","0")))</f>
        <v>0</v>
      </c>
      <c r="M22" s="559">
        <f>IF('ชื่อ-คะแนน'!W$4="P",'ชื่อ-คะแนน'!W20,IF('ชื่อ-คะแนน'!W$4="K","0",IF('ชื่อ-คะแนน'!W$4="A","0","0")))*IF('ชื่อ-คะแนน'!X$4="P",'ชื่อ-คะแนน'!X20,IF('ชื่อ-คะแนน'!X$4="K","0",IF('ชื่อ-คะแนน'!X$4="A","0","0")))+IF('ชื่อ-คะแนน'!Y$4="P",'ชื่อ-คะแนน'!Y20,IF('ชื่อ-คะแนน'!Y$4="K","0",IF('ชื่อ-คะแนน'!Y$4="A","0","0")))+IF('ชื่อ-คะแนน'!Z$4="P",'ชื่อ-คะแนน'!Z20,IF('ชื่อ-คะแนน'!Z$4="K","0",IF('ชื่อ-คะแนน'!Z$4="A","0","0")))+IF('ชื่อ-คะแนน'!AA$4="P",'ชื่อ-คะแนน'!AA20,IF('ชื่อ-คะแนน'!AA$4="K","0",IF('ชื่อ-คะแนน'!AA$4="A","0","0")))+IF('ชื่อ-คะแนน'!AB$4="P",'ชื่อ-คะแนน'!AB20,IF('ชื่อ-คะแนน'!AB$4="K","0",IF('ชื่อ-คะแนน'!AB$4="A","0","0")))+IF('ชื่อ-คะแนน'!AC$4="P",'ชื่อ-คะแนน'!AC20,IF('ชื่อ-คะแนน'!AC$4="K","0",IF('ชื่อ-คะแนน'!AC$4="A","0","0")))</f>
        <v>0</v>
      </c>
      <c r="N22" s="574">
        <f>IF('ชื่อ-คะแนน'!W$4="A",'ชื่อ-คะแนน'!W20,IF('ชื่อ-คะแนน'!W$4="P","0",IF('ชื่อ-คะแนน'!W$4="K","0","0")))+IF('ชื่อ-คะแนน'!X$4="A",'ชื่อ-คะแนน'!X20,IF('ชื่อ-คะแนน'!X$4="P","0",IF('ชื่อ-คะแนน'!X$4="K","0","0")))+IF('ชื่อ-คะแนน'!Y$4="A",'ชื่อ-คะแนน'!Y20,IF('ชื่อ-คะแนน'!Y$4="P","0",IF('ชื่อ-คะแนน'!Y$4="K","0","0")))+IF('ชื่อ-คะแนน'!Z$4="A",'ชื่อ-คะแนน'!Z20,IF('ชื่อ-คะแนน'!Z$4="P","0",IF('ชื่อ-คะแนน'!Z$4="K","0","0")))+IF('ชื่อ-คะแนน'!AA$4="A",'ชื่อ-คะแนน'!AA20,IF('ชื่อ-คะแนน'!AA$4="P","0",IF('ชื่อ-คะแนน'!AA$4="K","0","0")))+IF('ชื่อ-คะแนน'!AB$4="A",'ชื่อ-คะแนน'!AB20,IF('ชื่อ-คะแนน'!AB$4="P","0",IF('ชื่อ-คะแนน'!AB$4="K","0","0")))+IF('ชื่อ-คะแนน'!AC$4="A",'ชื่อ-คะแนน'!AC20,IF('ชื่อ-คะแนน'!AC$4="P","0",IF('ชื่อ-คะแนน'!AC$4="K","0","0")))</f>
        <v>0</v>
      </c>
      <c r="O22" s="560">
        <f>IF('ชื่อ-คะแนน'!AH$4="K",'ชื่อ-คะแนน'!AH20,IF('ชื่อ-คะแนน'!AH$4="P","0",IF('ชื่อ-คะแนน'!AH$4="A","0","0")))+IF('ชื่อ-คะแนน'!AI$4="K",'ชื่อ-คะแนน'!AI20,IF('ชื่อ-คะแนน'!AI$4="P","0",IF('ชื่อ-คะแนน'!AI$4="A","0","0")))+IF('ชื่อ-คะแนน'!AJ$4="K",'ชื่อ-คะแนน'!AJ20,IF('ชื่อ-คะแนน'!AJ$4="P","0",IF('ชื่อ-คะแนน'!AJ$4="A","0","0")))+IF('ชื่อ-คะแนน'!AK$4="K",'ชื่อ-คะแนน'!AK20,IF('ชื่อ-คะแนน'!AK$4="P","0",IF('ชื่อ-คะแนน'!AK$4="A","0","0")))</f>
        <v>0</v>
      </c>
      <c r="P22" s="561">
        <f>IF('ชื่อ-คะแนน'!AH$4="p",'ชื่อ-คะแนน'!AH20,IF('ชื่อ-คะแนน'!AH$4="k","0",IF('ชื่อ-คะแนน'!AH$4="A","0","0")))+IF('ชื่อ-คะแนน'!AI$4="p",'ชื่อ-คะแนน'!AI20,IF('ชื่อ-คะแนน'!AI$4="k","0",IF('ชื่อ-คะแนน'!AI$4="A","0","0")))+IF('ชื่อ-คะแนน'!AJ$4="p",'ชื่อ-คะแนน'!AJ20,IF('ชื่อ-คะแนน'!AJ$4="k","0",IF('ชื่อ-คะแนน'!AJ$4="A","0","0")))+IF('ชื่อ-คะแนน'!AK$4="p",'ชื่อ-คะแนน'!AK20,IF('ชื่อ-คะแนน'!AK$4="k","0",IF('ชื่อ-คะแนน'!AK$4="A","0","0")))</f>
        <v>0</v>
      </c>
      <c r="Q22" s="563">
        <f>IF('ชื่อ-คะแนน'!AH$4="a",'ชื่อ-คะแนน'!AH20,IF('ชื่อ-คะแนน'!AH$4="P","0",IF('ชื่อ-คะแนน'!AH$4="k","0","0")))+IF('ชื่อ-คะแนน'!AI$4="a",'ชื่อ-คะแนน'!AI20,IF('ชื่อ-คะแนน'!AI$4="P","0",IF('ชื่อ-คะแนน'!AI$4="k","0","0")))+IF('ชื่อ-คะแนน'!AJ$4="a",'ชื่อ-คะแนน'!AJ20,IF('ชื่อ-คะแนน'!AJ$4="P","0",IF('ชื่อ-คะแนน'!AJ$4="k","0","0")))+IF('ชื่อ-คะแนน'!AK$4="a",'ชื่อ-คะแนน'!AK20,IF('ชื่อ-คะแนน'!AK$4="P","0",IF('ชื่อ-คะแนน'!AK$4="k","0","0")))</f>
        <v>0</v>
      </c>
      <c r="R22" s="575">
        <f>IF('ชื่อ-คะแนน'!C20="","",IF(E22="พัก","",IF(E22="ออก","",IF(E22="ย้าย","",IF(E22="","ผิด",(F22+I22+L22+O22))))))</f>
        <v>0</v>
      </c>
      <c r="S22" s="565">
        <f>IF('ชื่อ-คะแนน'!C20="","",IF(E22="พัก","",IF(E22="ออก","",IF(E22="ย้าย","",IF(E22="","ผิด",(G22+J22+M22+P22))))))</f>
        <v>0</v>
      </c>
      <c r="T22" s="566">
        <f>IF('ชื่อ-คะแนน'!C20="","",IF(E22="พัก","",IF(E22="ออก","",IF(E22="ย้าย","",IF(E22="","ผิด",(H22+K22+N22+Q22))))))</f>
        <v>0</v>
      </c>
      <c r="U22" s="556"/>
    </row>
    <row r="23" spans="1:21" s="3" customFormat="1" ht="18" customHeight="1" x14ac:dyDescent="0.5">
      <c r="A23" s="531"/>
      <c r="B23" s="262">
        <f>'ชื่อ-คะแนน'!A21</f>
        <v>16</v>
      </c>
      <c r="C23" s="532" t="str">
        <f>'ชื่อ-คะแนน'!B21</f>
        <v>12721</v>
      </c>
      <c r="D23" s="1314" t="str">
        <f>'ชื่อ-คะแนน'!C21</f>
        <v>นาย พุฒิเมธ  ยิ่งดีเจริญ</v>
      </c>
      <c r="E23" s="533" t="str">
        <f>'ชื่อ-คะแนน'!D21</f>
        <v>เรียน</v>
      </c>
      <c r="F23" s="534">
        <f>IF('ชื่อ-คะแนน'!H$4="K",'ชื่อ-คะแนน'!H21,IF('ชื่อ-คะแนน'!H$4="P","0",IF('ชื่อ-คะแนน'!H$4="A","0","0")))+IF('ชื่อ-คะแนน'!I$4="K",'ชื่อ-คะแนน'!I21,IF('ชื่อ-คะแนน'!I$4="P","0",IF('ชื่อ-คะแนน'!I$4="A","0","0")))+IF('ชื่อ-คะแนน'!J$4="K",'ชื่อ-คะแนน'!J21,IF('ชื่อ-คะแนน'!J$4="P","0",IF('ชื่อ-คะแนน'!J$4="A","0","0")))+IF('ชื่อ-คะแนน'!K$4="K",'ชื่อ-คะแนน'!K21,IF('ชื่อ-คะแนน'!K$4="P","0",IF('ชื่อ-คะแนน'!K$4="A","0","0")))+IF('ชื่อ-คะแนน'!L$4="K",'ชื่อ-คะแนน'!L21,IF('ชื่อ-คะแนน'!L$4="P","0",IF('ชื่อ-คะแนน'!L$4="A","0","0")))+IF('ชื่อ-คะแนน'!M$4="K",'ชื่อ-คะแนน'!M21,IF('ชื่อ-คะแนน'!M$4="P","0",IF('ชื่อ-คะแนน'!M$4="A","0","0")))</f>
        <v>0</v>
      </c>
      <c r="G23" s="535">
        <f>IF('ชื่อ-คะแนน'!H$4="P",'ชื่อ-คะแนน'!H21,IF('ชื่อ-คะแนน'!H$4="K","0",IF('ชื่อ-คะแนน'!H$4="A","0","0")))+IF('ชื่อ-คะแนน'!I$4="P",'ชื่อ-คะแนน'!I21,IF('ชื่อ-คะแนน'!I$4="K","0",IF('ชื่อ-คะแนน'!I$4="A","0","0")))+IF('ชื่อ-คะแนน'!J$4="P",'ชื่อ-คะแนน'!J21,IF('ชื่อ-คะแนน'!J$4="K","0",IF('ชื่อ-คะแนน'!J$4="A","0","0")))+IF('ชื่อ-คะแนน'!K$4="P",'ชื่อ-คะแนน'!K21,IF('ชื่อ-คะแนน'!K$4="K","0",IF('ชื่อ-คะแนน'!K$4="A","0","0")))+IF('ชื่อ-คะแนน'!L$4="P",'ชื่อ-คะแนน'!L21,IF('ชื่อ-คะแนน'!L$4="K","0",IF('ชื่อ-คะแนน'!L$4="A","0","0")))+IF('ชื่อ-คะแนน'!M$4="P",'ชื่อ-คะแนน'!M21,IF('ชื่อ-คะแนน'!M$4="K","0",IF('ชื่อ-คะแนน'!M$4="A","0","0")))</f>
        <v>0</v>
      </c>
      <c r="H23" s="568">
        <f>IF('ชื่อ-คะแนน'!H$4="A",'ชื่อ-คะแนน'!H21,IF('ชื่อ-คะแนน'!H$4="P","0",IF('ชื่อ-คะแนน'!H$4="K","0","0")))+IF('ชื่อ-คะแนน'!I$4="A",'ชื่อ-คะแนน'!I21,IF('ชื่อ-คะแนน'!I$4="P","0",IF('ชื่อ-คะแนน'!I$4="K","0","0")))+IF('ชื่อ-คะแนน'!J$4="A",'ชื่อ-คะแนน'!J21,IF('ชื่อ-คะแนน'!J$4="P","0",IF('ชื่อ-คะแนน'!J$4="K","0","0")))+IF('ชื่อ-คะแนน'!K$4="A",'ชื่อ-คะแนน'!K21,IF('ชื่อ-คะแนน'!K$4="P","0",IF('ชื่อ-คะแนน'!K$4="K","0","0")))+IF('ชื่อ-คะแนน'!L$4="A",'ชื่อ-คะแนน'!L21,IF('ชื่อ-คะแนน'!L$4="P","0",IF('ชื่อ-คะแนน'!L$4="K","0","0")))+IF('ชื่อ-คะแนน'!M$4="A",'ชื่อ-คะแนน'!M21,IF('ชื่อ-คะแนน'!M$4="P","0",IF('ชื่อ-คะแนน'!M$4="K","0","0")))</f>
        <v>0</v>
      </c>
      <c r="I23" s="536">
        <f>IF('ชื่อ-คะแนน'!C21="","",IF('ชื่อ-คะแนน'!P$4="K",'ชื่อ-คะแนน'!P21,IF('ชื่อ-คะแนน'!P$4="P","0",IF('ชื่อ-คะแนน'!P$4="A","0","0")))+IF('ชื่อ-คะแนน'!Q$4="K",'ชื่อ-คะแนน'!Q21,IF('ชื่อ-คะแนน'!Q$4="P","0",IF('ชื่อ-คะแนน'!Q$4="A","0","0")))+IF('ชื่อ-คะแนน'!R$4="K",'ชื่อ-คะแนน'!R21,IF('ชื่อ-คะแนน'!R$4="P","0",IF('ชื่อ-คะแนน'!R$4="A","0","0"))))</f>
        <v>0</v>
      </c>
      <c r="J23" s="537">
        <f>IF('ชื่อ-คะแนน'!C21="","",IF('ชื่อ-คะแนน'!P$4="P",'ชื่อ-คะแนน'!P21,IF('ชื่อ-คะแนน'!P$4="K","0",IF('ชื่อ-คะแนน'!P$4="A","0","0")))+IF('ชื่อ-คะแนน'!Q$4="P",'ชื่อ-คะแนน'!Q21,IF('ชื่อ-คะแนน'!Q$4="K","0",IF('ชื่อ-คะแนน'!Q$4="A","0","0")))+IF('ชื่อ-คะแนน'!R$4="P",'ชื่อ-คะแนน'!R21,IF('ชื่อ-คะแนน'!R$4="K","0",IF('ชื่อ-คะแนน'!R$4="A","0","0"))))</f>
        <v>0</v>
      </c>
      <c r="K23" s="538">
        <f>IF('ชื่อ-คะแนน'!C21="","",IF('ชื่อ-คะแนน'!P$4="A",'ชื่อ-คะแนน'!P21,IF('ชื่อ-คะแนน'!P$4="P","0",IF('ชื่อ-คะแนน'!P$4="K","0","0")))+IF('ชื่อ-คะแนน'!Q$4="A",'ชื่อ-คะแนน'!Q21,IF('ชื่อ-คะแนน'!Q$4="P","0",IF('ชื่อ-คะแนน'!Q$4="K","0","0")))+IF('ชื่อ-คะแนน'!R$4="A",'ชื่อ-คะแนน'!R21,IF('ชื่อ-คะแนน'!R$4="P","0",IF('ชื่อ-คะแนน'!R$4="K","0","0"))))</f>
        <v>0</v>
      </c>
      <c r="L23" s="534">
        <f>IF('ชื่อ-คะแนน'!W$4="K",'ชื่อ-คะแนน'!W21,IF('ชื่อ-คะแนน'!W$4="P","0",IF('ชื่อ-คะแนน'!W$4="A","0","0")))+IF('ชื่อ-คะแนน'!X$4="K",'ชื่อ-คะแนน'!X21,IF('ชื่อ-คะแนน'!X$4="P","0",IF('ชื่อ-คะแนน'!X$4="A","0","0")))+IF('ชื่อ-คะแนน'!Y$4="K",'ชื่อ-คะแนน'!Y21,IF('ชื่อ-คะแนน'!Y$4="P","0",IF('ชื่อ-คะแนน'!Y$4="A","0","0")))+IF('ชื่อ-คะแนน'!Z$4="K",'ชื่อ-คะแนน'!Z21,IF('ชื่อ-คะแนน'!Z$4="P","0",IF('ชื่อ-คะแนน'!Z$4="A","0","0")))+IF('ชื่อ-คะแนน'!AA$4="K",'ชื่อ-คะแนน'!AA21,IF('ชื่อ-คะแนน'!AA$4="P","0",IF('ชื่อ-คะแนน'!AA$4="A","0","0")))+IF('ชื่อ-คะแนน'!AB$4="K",'ชื่อ-คะแนน'!AB21,IF('ชื่อ-คะแนน'!AB$4="P","0",IF('ชื่อ-คะแนน'!AB$4="A","0","0")))+IF('ชื่อ-คะแนน'!AC$4="K",'ชื่อ-คะแนน'!AC21,IF('ชื่อ-คะแนน'!AC$4="P","0",IF('ชื่อ-คะแนน'!AC$4="A","0","0")))</f>
        <v>0</v>
      </c>
      <c r="M23" s="535">
        <f>IF('ชื่อ-คะแนน'!W$4="P",'ชื่อ-คะแนน'!W21,IF('ชื่อ-คะแนน'!W$4="K","0",IF('ชื่อ-คะแนน'!W$4="A","0","0")))*IF('ชื่อ-คะแนน'!X$4="P",'ชื่อ-คะแนน'!X21,IF('ชื่อ-คะแนน'!X$4="K","0",IF('ชื่อ-คะแนน'!X$4="A","0","0")))+IF('ชื่อ-คะแนน'!Y$4="P",'ชื่อ-คะแนน'!Y21,IF('ชื่อ-คะแนน'!Y$4="K","0",IF('ชื่อ-คะแนน'!Y$4="A","0","0")))+IF('ชื่อ-คะแนน'!Z$4="P",'ชื่อ-คะแนน'!Z21,IF('ชื่อ-คะแนน'!Z$4="K","0",IF('ชื่อ-คะแนน'!Z$4="A","0","0")))+IF('ชื่อ-คะแนน'!AA$4="P",'ชื่อ-คะแนน'!AA21,IF('ชื่อ-คะแนน'!AA$4="K","0",IF('ชื่อ-คะแนน'!AA$4="A","0","0")))+IF('ชื่อ-คะแนน'!AB$4="P",'ชื่อ-คะแนน'!AB21,IF('ชื่อ-คะแนน'!AB$4="K","0",IF('ชื่อ-คะแนน'!AB$4="A","0","0")))+IF('ชื่อ-คะแนน'!AC$4="P",'ชื่อ-คะแนน'!AC21,IF('ชื่อ-คะแนน'!AC$4="K","0",IF('ชื่อ-คะแนน'!AC$4="A","0","0")))</f>
        <v>0</v>
      </c>
      <c r="N23" s="568">
        <f>IF('ชื่อ-คะแนน'!W$4="A",'ชื่อ-คะแนน'!W21,IF('ชื่อ-คะแนน'!W$4="P","0",IF('ชื่อ-คะแนน'!W$4="K","0","0")))+IF('ชื่อ-คะแนน'!X$4="A",'ชื่อ-คะแนน'!X21,IF('ชื่อ-คะแนน'!X$4="P","0",IF('ชื่อ-คะแนน'!X$4="K","0","0")))+IF('ชื่อ-คะแนน'!Y$4="A",'ชื่อ-คะแนน'!Y21,IF('ชื่อ-คะแนน'!Y$4="P","0",IF('ชื่อ-คะแนน'!Y$4="K","0","0")))+IF('ชื่อ-คะแนน'!Z$4="A",'ชื่อ-คะแนน'!Z21,IF('ชื่อ-คะแนน'!Z$4="P","0",IF('ชื่อ-คะแนน'!Z$4="K","0","0")))+IF('ชื่อ-คะแนน'!AA$4="A",'ชื่อ-คะแนน'!AA21,IF('ชื่อ-คะแนน'!AA$4="P","0",IF('ชื่อ-คะแนน'!AA$4="K","0","0")))+IF('ชื่อ-คะแนน'!AB$4="A",'ชื่อ-คะแนน'!AB21,IF('ชื่อ-คะแนน'!AB$4="P","0",IF('ชื่อ-คะแนน'!AB$4="K","0","0")))+IF('ชื่อ-คะแนน'!AC$4="A",'ชื่อ-คะแนน'!AC21,IF('ชื่อ-คะแนน'!AC$4="P","0",IF('ชื่อ-คะแนน'!AC$4="K","0","0")))</f>
        <v>0</v>
      </c>
      <c r="O23" s="536">
        <f>IF('ชื่อ-คะแนน'!AH$4="K",'ชื่อ-คะแนน'!AH21,IF('ชื่อ-คะแนน'!AH$4="P","0",IF('ชื่อ-คะแนน'!AH$4="A","0","0")))+IF('ชื่อ-คะแนน'!AI$4="K",'ชื่อ-คะแนน'!AI21,IF('ชื่อ-คะแนน'!AI$4="P","0",IF('ชื่อ-คะแนน'!AI$4="A","0","0")))+IF('ชื่อ-คะแนน'!AJ$4="K",'ชื่อ-คะแนน'!AJ21,IF('ชื่อ-คะแนน'!AJ$4="P","0",IF('ชื่อ-คะแนน'!AJ$4="A","0","0")))+IF('ชื่อ-คะแนน'!AK$4="K",'ชื่อ-คะแนน'!AK21,IF('ชื่อ-คะแนน'!AK$4="P","0",IF('ชื่อ-คะแนน'!AK$4="A","0","0")))</f>
        <v>0</v>
      </c>
      <c r="P23" s="537">
        <f>IF('ชื่อ-คะแนน'!AH$4="p",'ชื่อ-คะแนน'!AH21,IF('ชื่อ-คะแนน'!AH$4="k","0",IF('ชื่อ-คะแนน'!AH$4="A","0","0")))+IF('ชื่อ-คะแนน'!AI$4="p",'ชื่อ-คะแนน'!AI21,IF('ชื่อ-คะแนน'!AI$4="k","0",IF('ชื่อ-คะแนน'!AI$4="A","0","0")))+IF('ชื่อ-คะแนน'!AJ$4="p",'ชื่อ-คะแนน'!AJ21,IF('ชื่อ-คะแนน'!AJ$4="k","0",IF('ชื่อ-คะแนน'!AJ$4="A","0","0")))+IF('ชื่อ-คะแนน'!AK$4="p",'ชื่อ-คะแนน'!AK21,IF('ชื่อ-คะแนน'!AK$4="k","0",IF('ชื่อ-คะแนน'!AK$4="A","0","0")))</f>
        <v>0</v>
      </c>
      <c r="Q23" s="539">
        <f>IF('ชื่อ-คะแนน'!AH$4="a",'ชื่อ-คะแนน'!AH21,IF('ชื่อ-คะแนน'!AH$4="P","0",IF('ชื่อ-คะแนน'!AH$4="k","0","0")))+IF('ชื่อ-คะแนน'!AI$4="a",'ชื่อ-คะแนน'!AI21,IF('ชื่อ-คะแนน'!AI$4="P","0",IF('ชื่อ-คะแนน'!AI$4="k","0","0")))+IF('ชื่อ-คะแนน'!AJ$4="a",'ชื่อ-คะแนน'!AJ21,IF('ชื่อ-คะแนน'!AJ$4="P","0",IF('ชื่อ-คะแนน'!AJ$4="k","0","0")))+IF('ชื่อ-คะแนน'!AK$4="a",'ชื่อ-คะแนน'!AK21,IF('ชื่อ-คะแนน'!AK$4="P","0",IF('ชื่อ-คะแนน'!AK$4="k","0","0")))</f>
        <v>0</v>
      </c>
      <c r="R23" s="569">
        <f>IF('ชื่อ-คะแนน'!C21="","",IF(E23="พัก","",IF(E23="ออก","",IF(E23="ย้าย","",IF(E23="","ผิด",(F23+I23+L23+O23))))))</f>
        <v>0</v>
      </c>
      <c r="S23" s="570">
        <f>IF('ชื่อ-คะแนน'!C21="","",IF(E23="พัก","",IF(E23="ออก","",IF(E23="ย้าย","",IF(E23="","ผิด",(G23+J23+M23+P23))))))</f>
        <v>0</v>
      </c>
      <c r="T23" s="571">
        <f>IF('ชื่อ-คะแนน'!C21="","",IF(E23="พัก","",IF(E23="ออก","",IF(E23="ย้าย","",IF(E23="","ผิด",(H23+K23+N23+Q23))))))</f>
        <v>0</v>
      </c>
      <c r="U23" s="543"/>
    </row>
    <row r="24" spans="1:21" s="3" customFormat="1" ht="18" customHeight="1" x14ac:dyDescent="0.5">
      <c r="A24" s="531"/>
      <c r="B24" s="276">
        <f>'ชื่อ-คะแนน'!A22</f>
        <v>17</v>
      </c>
      <c r="C24" s="544" t="str">
        <f>'ชื่อ-คะแนน'!B22</f>
        <v>12722</v>
      </c>
      <c r="D24" s="1315" t="str">
        <f>'ชื่อ-คะแนน'!C22</f>
        <v>นางสาว เพ็ญพิชชา  ใจฟู</v>
      </c>
      <c r="E24" s="546" t="str">
        <f>'ชื่อ-คะแนน'!D22</f>
        <v>เรียน</v>
      </c>
      <c r="F24" s="547">
        <f>IF('ชื่อ-คะแนน'!H$4="K",'ชื่อ-คะแนน'!H22,IF('ชื่อ-คะแนน'!H$4="P","0",IF('ชื่อ-คะแนน'!H$4="A","0","0")))+IF('ชื่อ-คะแนน'!I$4="K",'ชื่อ-คะแนน'!I22,IF('ชื่อ-คะแนน'!I$4="P","0",IF('ชื่อ-คะแนน'!I$4="A","0","0")))+IF('ชื่อ-คะแนน'!J$4="K",'ชื่อ-คะแนน'!J22,IF('ชื่อ-คะแนน'!J$4="P","0",IF('ชื่อ-คะแนน'!J$4="A","0","0")))+IF('ชื่อ-คะแนน'!K$4="K",'ชื่อ-คะแนน'!K22,IF('ชื่อ-คะแนน'!K$4="P","0",IF('ชื่อ-คะแนน'!K$4="A","0","0")))+IF('ชื่อ-คะแนน'!L$4="K",'ชื่อ-คะแนน'!L22,IF('ชื่อ-คะแนน'!L$4="P","0",IF('ชื่อ-คะแนน'!L$4="A","0","0")))+IF('ชื่อ-คะแนน'!M$4="K",'ชื่อ-คะแนน'!M22,IF('ชื่อ-คะแนน'!M$4="P","0",IF('ชื่อ-คะแนน'!M$4="A","0","0")))</f>
        <v>0</v>
      </c>
      <c r="G24" s="548">
        <f>IF('ชื่อ-คะแนน'!H$4="P",'ชื่อ-คะแนน'!H22,IF('ชื่อ-คะแนน'!H$4="K","0",IF('ชื่อ-คะแนน'!H$4="A","0","0")))+IF('ชื่อ-คะแนน'!I$4="P",'ชื่อ-คะแนน'!I22,IF('ชื่อ-คะแนน'!I$4="K","0",IF('ชื่อ-คะแนน'!I$4="A","0","0")))+IF('ชื่อ-คะแนน'!J$4="P",'ชื่อ-คะแนน'!J22,IF('ชื่อ-คะแนน'!J$4="K","0",IF('ชื่อ-คะแนน'!J$4="A","0","0")))+IF('ชื่อ-คะแนน'!K$4="P",'ชื่อ-คะแนน'!K22,IF('ชื่อ-คะแนน'!K$4="K","0",IF('ชื่อ-คะแนน'!K$4="A","0","0")))+IF('ชื่อ-คะแนน'!L$4="P",'ชื่อ-คะแนน'!L22,IF('ชื่อ-คะแนน'!L$4="K","0",IF('ชื่อ-คะแนน'!L$4="A","0","0")))+IF('ชื่อ-คะแนน'!M$4="P",'ชื่อ-คะแนน'!M22,IF('ชื่อ-คะแนน'!M$4="K","0",IF('ชื่อ-คะแนน'!M$4="A","0","0")))</f>
        <v>0</v>
      </c>
      <c r="H24" s="572">
        <f>IF('ชื่อ-คะแนน'!H$4="A",'ชื่อ-คะแนน'!H22,IF('ชื่อ-คะแนน'!H$4="P","0",IF('ชื่อ-คะแนน'!H$4="K","0","0")))+IF('ชื่อ-คะแนน'!I$4="A",'ชื่อ-คะแนน'!I22,IF('ชื่อ-คะแนน'!I$4="P","0",IF('ชื่อ-คะแนน'!I$4="K","0","0")))+IF('ชื่อ-คะแนน'!J$4="A",'ชื่อ-คะแนน'!J22,IF('ชื่อ-คะแนน'!J$4="P","0",IF('ชื่อ-คะแนน'!J$4="K","0","0")))+IF('ชื่อ-คะแนน'!K$4="A",'ชื่อ-คะแนน'!K22,IF('ชื่อ-คะแนน'!K$4="P","0",IF('ชื่อ-คะแนน'!K$4="K","0","0")))+IF('ชื่อ-คะแนน'!L$4="A",'ชื่อ-คะแนน'!L22,IF('ชื่อ-คะแนน'!L$4="P","0",IF('ชื่อ-คะแนน'!L$4="K","0","0")))+IF('ชื่อ-คะแนน'!M$4="A",'ชื่อ-คะแนน'!M22,IF('ชื่อ-คะแนน'!M$4="P","0",IF('ชื่อ-คะแนน'!M$4="K","0","0")))</f>
        <v>0</v>
      </c>
      <c r="I24" s="549">
        <f>IF('ชื่อ-คะแนน'!C22="","",IF('ชื่อ-คะแนน'!P$4="K",'ชื่อ-คะแนน'!P22,IF('ชื่อ-คะแนน'!P$4="P","0",IF('ชื่อ-คะแนน'!P$4="A","0","0")))+IF('ชื่อ-คะแนน'!Q$4="K",'ชื่อ-คะแนน'!Q22,IF('ชื่อ-คะแนน'!Q$4="P","0",IF('ชื่อ-คะแนน'!Q$4="A","0","0")))+IF('ชื่อ-คะแนน'!R$4="K",'ชื่อ-คะแนน'!R22,IF('ชื่อ-คะแนน'!R$4="P","0",IF('ชื่อ-คะแนน'!R$4="A","0","0"))))</f>
        <v>0</v>
      </c>
      <c r="J24" s="550">
        <f>IF('ชื่อ-คะแนน'!C22="","",IF('ชื่อ-คะแนน'!P$4="P",'ชื่อ-คะแนน'!P22,IF('ชื่อ-คะแนน'!P$4="K","0",IF('ชื่อ-คะแนน'!P$4="A","0","0")))+IF('ชื่อ-คะแนน'!Q$4="P",'ชื่อ-คะแนน'!Q22,IF('ชื่อ-คะแนน'!Q$4="K","0",IF('ชื่อ-คะแนน'!Q$4="A","0","0")))+IF('ชื่อ-คะแนน'!R$4="P",'ชื่อ-คะแนน'!R22,IF('ชื่อ-คะแนน'!R$4="K","0",IF('ชื่อ-คะแนน'!R$4="A","0","0"))))</f>
        <v>0</v>
      </c>
      <c r="K24" s="551">
        <f>IF('ชื่อ-คะแนน'!C22="","",IF('ชื่อ-คะแนน'!P$4="A",'ชื่อ-คะแนน'!P22,IF('ชื่อ-คะแนน'!P$4="P","0",IF('ชื่อ-คะแนน'!P$4="K","0","0")))+IF('ชื่อ-คะแนน'!Q$4="A",'ชื่อ-คะแนน'!Q22,IF('ชื่อ-คะแนน'!Q$4="P","0",IF('ชื่อ-คะแนน'!Q$4="K","0","0")))+IF('ชื่อ-คะแนน'!R$4="A",'ชื่อ-คะแนน'!R22,IF('ชื่อ-คะแนน'!R$4="P","0",IF('ชื่อ-คะแนน'!R$4="K","0","0"))))</f>
        <v>0</v>
      </c>
      <c r="L24" s="547">
        <f>IF('ชื่อ-คะแนน'!W$4="K",'ชื่อ-คะแนน'!W22,IF('ชื่อ-คะแนน'!W$4="P","0",IF('ชื่อ-คะแนน'!W$4="A","0","0")))+IF('ชื่อ-คะแนน'!X$4="K",'ชื่อ-คะแนน'!X22,IF('ชื่อ-คะแนน'!X$4="P","0",IF('ชื่อ-คะแนน'!X$4="A","0","0")))+IF('ชื่อ-คะแนน'!Y$4="K",'ชื่อ-คะแนน'!Y22,IF('ชื่อ-คะแนน'!Y$4="P","0",IF('ชื่อ-คะแนน'!Y$4="A","0","0")))+IF('ชื่อ-คะแนน'!Z$4="K",'ชื่อ-คะแนน'!Z22,IF('ชื่อ-คะแนน'!Z$4="P","0",IF('ชื่อ-คะแนน'!Z$4="A","0","0")))+IF('ชื่อ-คะแนน'!AA$4="K",'ชื่อ-คะแนน'!AA22,IF('ชื่อ-คะแนน'!AA$4="P","0",IF('ชื่อ-คะแนน'!AA$4="A","0","0")))+IF('ชื่อ-คะแนน'!AB$4="K",'ชื่อ-คะแนน'!AB22,IF('ชื่อ-คะแนน'!AB$4="P","0",IF('ชื่อ-คะแนน'!AB$4="A","0","0")))+IF('ชื่อ-คะแนน'!AC$4="K",'ชื่อ-คะแนน'!AC22,IF('ชื่อ-คะแนน'!AC$4="P","0",IF('ชื่อ-คะแนน'!AC$4="A","0","0")))</f>
        <v>0</v>
      </c>
      <c r="M24" s="548">
        <f>IF('ชื่อ-คะแนน'!W$4="P",'ชื่อ-คะแนน'!W22,IF('ชื่อ-คะแนน'!W$4="K","0",IF('ชื่อ-คะแนน'!W$4="A","0","0")))*IF('ชื่อ-คะแนน'!X$4="P",'ชื่อ-คะแนน'!X22,IF('ชื่อ-คะแนน'!X$4="K","0",IF('ชื่อ-คะแนน'!X$4="A","0","0")))+IF('ชื่อ-คะแนน'!Y$4="P",'ชื่อ-คะแนน'!Y22,IF('ชื่อ-คะแนน'!Y$4="K","0",IF('ชื่อ-คะแนน'!Y$4="A","0","0")))+IF('ชื่อ-คะแนน'!Z$4="P",'ชื่อ-คะแนน'!Z22,IF('ชื่อ-คะแนน'!Z$4="K","0",IF('ชื่อ-คะแนน'!Z$4="A","0","0")))+IF('ชื่อ-คะแนน'!AA$4="P",'ชื่อ-คะแนน'!AA22,IF('ชื่อ-คะแนน'!AA$4="K","0",IF('ชื่อ-คะแนน'!AA$4="A","0","0")))+IF('ชื่อ-คะแนน'!AB$4="P",'ชื่อ-คะแนน'!AB22,IF('ชื่อ-คะแนน'!AB$4="K","0",IF('ชื่อ-คะแนน'!AB$4="A","0","0")))+IF('ชื่อ-คะแนน'!AC$4="P",'ชื่อ-คะแนน'!AC22,IF('ชื่อ-คะแนน'!AC$4="K","0",IF('ชื่อ-คะแนน'!AC$4="A","0","0")))</f>
        <v>0</v>
      </c>
      <c r="N24" s="572">
        <f>IF('ชื่อ-คะแนน'!W$4="A",'ชื่อ-คะแนน'!W22,IF('ชื่อ-คะแนน'!W$4="P","0",IF('ชื่อ-คะแนน'!W$4="K","0","0")))+IF('ชื่อ-คะแนน'!X$4="A",'ชื่อ-คะแนน'!X22,IF('ชื่อ-คะแนน'!X$4="P","0",IF('ชื่อ-คะแนน'!X$4="K","0","0")))+IF('ชื่อ-คะแนน'!Y$4="A",'ชื่อ-คะแนน'!Y22,IF('ชื่อ-คะแนน'!Y$4="P","0",IF('ชื่อ-คะแนน'!Y$4="K","0","0")))+IF('ชื่อ-คะแนน'!Z$4="A",'ชื่อ-คะแนน'!Z22,IF('ชื่อ-คะแนน'!Z$4="P","0",IF('ชื่อ-คะแนน'!Z$4="K","0","0")))+IF('ชื่อ-คะแนน'!AA$4="A",'ชื่อ-คะแนน'!AA22,IF('ชื่อ-คะแนน'!AA$4="P","0",IF('ชื่อ-คะแนน'!AA$4="K","0","0")))+IF('ชื่อ-คะแนน'!AB$4="A",'ชื่อ-คะแนน'!AB22,IF('ชื่อ-คะแนน'!AB$4="P","0",IF('ชื่อ-คะแนน'!AB$4="K","0","0")))+IF('ชื่อ-คะแนน'!AC$4="A",'ชื่อ-คะแนน'!AC22,IF('ชื่อ-คะแนน'!AC$4="P","0",IF('ชื่อ-คะแนน'!AC$4="K","0","0")))</f>
        <v>0</v>
      </c>
      <c r="O24" s="549">
        <f>IF('ชื่อ-คะแนน'!AH$4="K",'ชื่อ-คะแนน'!AH22,IF('ชื่อ-คะแนน'!AH$4="P","0",IF('ชื่อ-คะแนน'!AH$4="A","0","0")))+IF('ชื่อ-คะแนน'!AI$4="K",'ชื่อ-คะแนน'!AI22,IF('ชื่อ-คะแนน'!AI$4="P","0",IF('ชื่อ-คะแนน'!AI$4="A","0","0")))+IF('ชื่อ-คะแนน'!AJ$4="K",'ชื่อ-คะแนน'!AJ22,IF('ชื่อ-คะแนน'!AJ$4="P","0",IF('ชื่อ-คะแนน'!AJ$4="A","0","0")))+IF('ชื่อ-คะแนน'!AK$4="K",'ชื่อ-คะแนน'!AK22,IF('ชื่อ-คะแนน'!AK$4="P","0",IF('ชื่อ-คะแนน'!AK$4="A","0","0")))</f>
        <v>0</v>
      </c>
      <c r="P24" s="550">
        <f>IF('ชื่อ-คะแนน'!AH$4="p",'ชื่อ-คะแนน'!AH22,IF('ชื่อ-คะแนน'!AH$4="k","0",IF('ชื่อ-คะแนน'!AH$4="A","0","0")))+IF('ชื่อ-คะแนน'!AI$4="p",'ชื่อ-คะแนน'!AI22,IF('ชื่อ-คะแนน'!AI$4="k","0",IF('ชื่อ-คะแนน'!AI$4="A","0","0")))+IF('ชื่อ-คะแนน'!AJ$4="p",'ชื่อ-คะแนน'!AJ22,IF('ชื่อ-คะแนน'!AJ$4="k","0",IF('ชื่อ-คะแนน'!AJ$4="A","0","0")))+IF('ชื่อ-คะแนน'!AK$4="p",'ชื่อ-คะแนน'!AK22,IF('ชื่อ-คะแนน'!AK$4="k","0",IF('ชื่อ-คะแนน'!AK$4="A","0","0")))</f>
        <v>0</v>
      </c>
      <c r="Q24" s="552">
        <f>IF('ชื่อ-คะแนน'!AH$4="a",'ชื่อ-คะแนน'!AH22,IF('ชื่อ-คะแนน'!AH$4="P","0",IF('ชื่อ-คะแนน'!AH$4="k","0","0")))+IF('ชื่อ-คะแนน'!AI$4="a",'ชื่อ-คะแนน'!AI22,IF('ชื่อ-คะแนน'!AI$4="P","0",IF('ชื่อ-คะแนน'!AI$4="k","0","0")))+IF('ชื่อ-คะแนน'!AJ$4="a",'ชื่อ-คะแนน'!AJ22,IF('ชื่อ-คะแนน'!AJ$4="P","0",IF('ชื่อ-คะแนน'!AJ$4="k","0","0")))+IF('ชื่อ-คะแนน'!AK$4="a",'ชื่อ-คะแนน'!AK22,IF('ชื่อ-คะแนน'!AK$4="P","0",IF('ชื่อ-คะแนน'!AK$4="k","0","0")))</f>
        <v>0</v>
      </c>
      <c r="R24" s="573">
        <f>IF('ชื่อ-คะแนน'!C22="","",IF(E24="พัก","",IF(E24="ออก","",IF(E24="ย้าย","",IF(E24="","ผิด",(F24+I24+L24+O24))))))</f>
        <v>0</v>
      </c>
      <c r="S24" s="554">
        <f>IF('ชื่อ-คะแนน'!C22="","",IF(E24="พัก","",IF(E24="ออก","",IF(E24="ย้าย","",IF(E24="","ผิด",(G24+J24+M24+P24))))))</f>
        <v>0</v>
      </c>
      <c r="T24" s="555">
        <f>IF('ชื่อ-คะแนน'!C22="","",IF(E24="พัก","",IF(E24="ออก","",IF(E24="ย้าย","",IF(E24="","ผิด",(H24+K24+N24+Q24))))))</f>
        <v>0</v>
      </c>
      <c r="U24" s="556"/>
    </row>
    <row r="25" spans="1:21" s="3" customFormat="1" ht="18" customHeight="1" x14ac:dyDescent="0.5">
      <c r="A25" s="531"/>
      <c r="B25" s="276">
        <f>'ชื่อ-คะแนน'!A23</f>
        <v>18</v>
      </c>
      <c r="C25" s="544" t="str">
        <f>'ชื่อ-คะแนน'!B23</f>
        <v>12724</v>
      </c>
      <c r="D25" s="1315" t="str">
        <f>'ชื่อ-คะแนน'!C23</f>
        <v>นาย ศิวนันต์  สุกอ่วม</v>
      </c>
      <c r="E25" s="546" t="str">
        <f>'ชื่อ-คะแนน'!D23</f>
        <v>เรียน</v>
      </c>
      <c r="F25" s="547">
        <f>IF('ชื่อ-คะแนน'!H$4="K",'ชื่อ-คะแนน'!H23,IF('ชื่อ-คะแนน'!H$4="P","0",IF('ชื่อ-คะแนน'!H$4="A","0","0")))+IF('ชื่อ-คะแนน'!I$4="K",'ชื่อ-คะแนน'!I23,IF('ชื่อ-คะแนน'!I$4="P","0",IF('ชื่อ-คะแนน'!I$4="A","0","0")))+IF('ชื่อ-คะแนน'!J$4="K",'ชื่อ-คะแนน'!J23,IF('ชื่อ-คะแนน'!J$4="P","0",IF('ชื่อ-คะแนน'!J$4="A","0","0")))+IF('ชื่อ-คะแนน'!K$4="K",'ชื่อ-คะแนน'!K23,IF('ชื่อ-คะแนน'!K$4="P","0",IF('ชื่อ-คะแนน'!K$4="A","0","0")))+IF('ชื่อ-คะแนน'!L$4="K",'ชื่อ-คะแนน'!L23,IF('ชื่อ-คะแนน'!L$4="P","0",IF('ชื่อ-คะแนน'!L$4="A","0","0")))+IF('ชื่อ-คะแนน'!M$4="K",'ชื่อ-คะแนน'!M23,IF('ชื่อ-คะแนน'!M$4="P","0",IF('ชื่อ-คะแนน'!M$4="A","0","0")))</f>
        <v>0</v>
      </c>
      <c r="G25" s="548">
        <f>IF('ชื่อ-คะแนน'!H$4="P",'ชื่อ-คะแนน'!H23,IF('ชื่อ-คะแนน'!H$4="K","0",IF('ชื่อ-คะแนน'!H$4="A","0","0")))+IF('ชื่อ-คะแนน'!I$4="P",'ชื่อ-คะแนน'!I23,IF('ชื่อ-คะแนน'!I$4="K","0",IF('ชื่อ-คะแนน'!I$4="A","0","0")))+IF('ชื่อ-คะแนน'!J$4="P",'ชื่อ-คะแนน'!J23,IF('ชื่อ-คะแนน'!J$4="K","0",IF('ชื่อ-คะแนน'!J$4="A","0","0")))+IF('ชื่อ-คะแนน'!K$4="P",'ชื่อ-คะแนน'!K23,IF('ชื่อ-คะแนน'!K$4="K","0",IF('ชื่อ-คะแนน'!K$4="A","0","0")))+IF('ชื่อ-คะแนน'!L$4="P",'ชื่อ-คะแนน'!L23,IF('ชื่อ-คะแนน'!L$4="K","0",IF('ชื่อ-คะแนน'!L$4="A","0","0")))+IF('ชื่อ-คะแนน'!M$4="P",'ชื่อ-คะแนน'!M23,IF('ชื่อ-คะแนน'!M$4="K","0",IF('ชื่อ-คะแนน'!M$4="A","0","0")))</f>
        <v>0</v>
      </c>
      <c r="H25" s="572">
        <f>IF('ชื่อ-คะแนน'!H$4="A",'ชื่อ-คะแนน'!H23,IF('ชื่อ-คะแนน'!H$4="P","0",IF('ชื่อ-คะแนน'!H$4="K","0","0")))+IF('ชื่อ-คะแนน'!I$4="A",'ชื่อ-คะแนน'!I23,IF('ชื่อ-คะแนน'!I$4="P","0",IF('ชื่อ-คะแนน'!I$4="K","0","0")))+IF('ชื่อ-คะแนน'!J$4="A",'ชื่อ-คะแนน'!J23,IF('ชื่อ-คะแนน'!J$4="P","0",IF('ชื่อ-คะแนน'!J$4="K","0","0")))+IF('ชื่อ-คะแนน'!K$4="A",'ชื่อ-คะแนน'!K23,IF('ชื่อ-คะแนน'!K$4="P","0",IF('ชื่อ-คะแนน'!K$4="K","0","0")))+IF('ชื่อ-คะแนน'!L$4="A",'ชื่อ-คะแนน'!L23,IF('ชื่อ-คะแนน'!L$4="P","0",IF('ชื่อ-คะแนน'!L$4="K","0","0")))+IF('ชื่อ-คะแนน'!M$4="A",'ชื่อ-คะแนน'!M23,IF('ชื่อ-คะแนน'!M$4="P","0",IF('ชื่อ-คะแนน'!M$4="K","0","0")))</f>
        <v>0</v>
      </c>
      <c r="I25" s="549">
        <f>IF('ชื่อ-คะแนน'!C23="","",IF('ชื่อ-คะแนน'!P$4="K",'ชื่อ-คะแนน'!P23,IF('ชื่อ-คะแนน'!P$4="P","0",IF('ชื่อ-คะแนน'!P$4="A","0","0")))+IF('ชื่อ-คะแนน'!Q$4="K",'ชื่อ-คะแนน'!Q23,IF('ชื่อ-คะแนน'!Q$4="P","0",IF('ชื่อ-คะแนน'!Q$4="A","0","0")))+IF('ชื่อ-คะแนน'!R$4="K",'ชื่อ-คะแนน'!R23,IF('ชื่อ-คะแนน'!R$4="P","0",IF('ชื่อ-คะแนน'!R$4="A","0","0"))))</f>
        <v>0</v>
      </c>
      <c r="J25" s="550">
        <f>IF('ชื่อ-คะแนน'!C23="","",IF('ชื่อ-คะแนน'!P$4="P",'ชื่อ-คะแนน'!P23,IF('ชื่อ-คะแนน'!P$4="K","0",IF('ชื่อ-คะแนน'!P$4="A","0","0")))+IF('ชื่อ-คะแนน'!Q$4="P",'ชื่อ-คะแนน'!Q23,IF('ชื่อ-คะแนน'!Q$4="K","0",IF('ชื่อ-คะแนน'!Q$4="A","0","0")))+IF('ชื่อ-คะแนน'!R$4="P",'ชื่อ-คะแนน'!R23,IF('ชื่อ-คะแนน'!R$4="K","0",IF('ชื่อ-คะแนน'!R$4="A","0","0"))))</f>
        <v>0</v>
      </c>
      <c r="K25" s="551">
        <f>IF('ชื่อ-คะแนน'!C23="","",IF('ชื่อ-คะแนน'!P$4="A",'ชื่อ-คะแนน'!P23,IF('ชื่อ-คะแนน'!P$4="P","0",IF('ชื่อ-คะแนน'!P$4="K","0","0")))+IF('ชื่อ-คะแนน'!Q$4="A",'ชื่อ-คะแนน'!Q23,IF('ชื่อ-คะแนน'!Q$4="P","0",IF('ชื่อ-คะแนน'!Q$4="K","0","0")))+IF('ชื่อ-คะแนน'!R$4="A",'ชื่อ-คะแนน'!R23,IF('ชื่อ-คะแนน'!R$4="P","0",IF('ชื่อ-คะแนน'!R$4="K","0","0"))))</f>
        <v>0</v>
      </c>
      <c r="L25" s="547">
        <f>IF('ชื่อ-คะแนน'!W$4="K",'ชื่อ-คะแนน'!W23,IF('ชื่อ-คะแนน'!W$4="P","0",IF('ชื่อ-คะแนน'!W$4="A","0","0")))+IF('ชื่อ-คะแนน'!X$4="K",'ชื่อ-คะแนน'!X23,IF('ชื่อ-คะแนน'!X$4="P","0",IF('ชื่อ-คะแนน'!X$4="A","0","0")))+IF('ชื่อ-คะแนน'!Y$4="K",'ชื่อ-คะแนน'!Y23,IF('ชื่อ-คะแนน'!Y$4="P","0",IF('ชื่อ-คะแนน'!Y$4="A","0","0")))+IF('ชื่อ-คะแนน'!Z$4="K",'ชื่อ-คะแนน'!Z23,IF('ชื่อ-คะแนน'!Z$4="P","0",IF('ชื่อ-คะแนน'!Z$4="A","0","0")))+IF('ชื่อ-คะแนน'!AA$4="K",'ชื่อ-คะแนน'!AA23,IF('ชื่อ-คะแนน'!AA$4="P","0",IF('ชื่อ-คะแนน'!AA$4="A","0","0")))+IF('ชื่อ-คะแนน'!AB$4="K",'ชื่อ-คะแนน'!AB23,IF('ชื่อ-คะแนน'!AB$4="P","0",IF('ชื่อ-คะแนน'!AB$4="A","0","0")))+IF('ชื่อ-คะแนน'!AC$4="K",'ชื่อ-คะแนน'!AC23,IF('ชื่อ-คะแนน'!AC$4="P","0",IF('ชื่อ-คะแนน'!AC$4="A","0","0")))</f>
        <v>0</v>
      </c>
      <c r="M25" s="548">
        <f>IF('ชื่อ-คะแนน'!W$4="P",'ชื่อ-คะแนน'!W23,IF('ชื่อ-คะแนน'!W$4="K","0",IF('ชื่อ-คะแนน'!W$4="A","0","0")))*IF('ชื่อ-คะแนน'!X$4="P",'ชื่อ-คะแนน'!X23,IF('ชื่อ-คะแนน'!X$4="K","0",IF('ชื่อ-คะแนน'!X$4="A","0","0")))+IF('ชื่อ-คะแนน'!Y$4="P",'ชื่อ-คะแนน'!Y23,IF('ชื่อ-คะแนน'!Y$4="K","0",IF('ชื่อ-คะแนน'!Y$4="A","0","0")))+IF('ชื่อ-คะแนน'!Z$4="P",'ชื่อ-คะแนน'!Z23,IF('ชื่อ-คะแนน'!Z$4="K","0",IF('ชื่อ-คะแนน'!Z$4="A","0","0")))+IF('ชื่อ-คะแนน'!AA$4="P",'ชื่อ-คะแนน'!AA23,IF('ชื่อ-คะแนน'!AA$4="K","0",IF('ชื่อ-คะแนน'!AA$4="A","0","0")))+IF('ชื่อ-คะแนน'!AB$4="P",'ชื่อ-คะแนน'!AB23,IF('ชื่อ-คะแนน'!AB$4="K","0",IF('ชื่อ-คะแนน'!AB$4="A","0","0")))+IF('ชื่อ-คะแนน'!AC$4="P",'ชื่อ-คะแนน'!AC23,IF('ชื่อ-คะแนน'!AC$4="K","0",IF('ชื่อ-คะแนน'!AC$4="A","0","0")))</f>
        <v>0</v>
      </c>
      <c r="N25" s="572">
        <f>IF('ชื่อ-คะแนน'!W$4="A",'ชื่อ-คะแนน'!W23,IF('ชื่อ-คะแนน'!W$4="P","0",IF('ชื่อ-คะแนน'!W$4="K","0","0")))+IF('ชื่อ-คะแนน'!X$4="A",'ชื่อ-คะแนน'!X23,IF('ชื่อ-คะแนน'!X$4="P","0",IF('ชื่อ-คะแนน'!X$4="K","0","0")))+IF('ชื่อ-คะแนน'!Y$4="A",'ชื่อ-คะแนน'!Y23,IF('ชื่อ-คะแนน'!Y$4="P","0",IF('ชื่อ-คะแนน'!Y$4="K","0","0")))+IF('ชื่อ-คะแนน'!Z$4="A",'ชื่อ-คะแนน'!Z23,IF('ชื่อ-คะแนน'!Z$4="P","0",IF('ชื่อ-คะแนน'!Z$4="K","0","0")))+IF('ชื่อ-คะแนน'!AA$4="A",'ชื่อ-คะแนน'!AA23,IF('ชื่อ-คะแนน'!AA$4="P","0",IF('ชื่อ-คะแนน'!AA$4="K","0","0")))+IF('ชื่อ-คะแนน'!AB$4="A",'ชื่อ-คะแนน'!AB23,IF('ชื่อ-คะแนน'!AB$4="P","0",IF('ชื่อ-คะแนน'!AB$4="K","0","0")))+IF('ชื่อ-คะแนน'!AC$4="A",'ชื่อ-คะแนน'!AC23,IF('ชื่อ-คะแนน'!AC$4="P","0",IF('ชื่อ-คะแนน'!AC$4="K","0","0")))</f>
        <v>0</v>
      </c>
      <c r="O25" s="549">
        <f>IF('ชื่อ-คะแนน'!AH$4="K",'ชื่อ-คะแนน'!AH23,IF('ชื่อ-คะแนน'!AH$4="P","0",IF('ชื่อ-คะแนน'!AH$4="A","0","0")))+IF('ชื่อ-คะแนน'!AI$4="K",'ชื่อ-คะแนน'!AI23,IF('ชื่อ-คะแนน'!AI$4="P","0",IF('ชื่อ-คะแนน'!AI$4="A","0","0")))+IF('ชื่อ-คะแนน'!AJ$4="K",'ชื่อ-คะแนน'!AJ23,IF('ชื่อ-คะแนน'!AJ$4="P","0",IF('ชื่อ-คะแนน'!AJ$4="A","0","0")))+IF('ชื่อ-คะแนน'!AK$4="K",'ชื่อ-คะแนน'!AK23,IF('ชื่อ-คะแนน'!AK$4="P","0",IF('ชื่อ-คะแนน'!AK$4="A","0","0")))</f>
        <v>0</v>
      </c>
      <c r="P25" s="550">
        <f>IF('ชื่อ-คะแนน'!AH$4="p",'ชื่อ-คะแนน'!AH23,IF('ชื่อ-คะแนน'!AH$4="k","0",IF('ชื่อ-คะแนน'!AH$4="A","0","0")))+IF('ชื่อ-คะแนน'!AI$4="p",'ชื่อ-คะแนน'!AI23,IF('ชื่อ-คะแนน'!AI$4="k","0",IF('ชื่อ-คะแนน'!AI$4="A","0","0")))+IF('ชื่อ-คะแนน'!AJ$4="p",'ชื่อ-คะแนน'!AJ23,IF('ชื่อ-คะแนน'!AJ$4="k","0",IF('ชื่อ-คะแนน'!AJ$4="A","0","0")))+IF('ชื่อ-คะแนน'!AK$4="p",'ชื่อ-คะแนน'!AK23,IF('ชื่อ-คะแนน'!AK$4="k","0",IF('ชื่อ-คะแนน'!AK$4="A","0","0")))</f>
        <v>0</v>
      </c>
      <c r="Q25" s="552">
        <f>IF('ชื่อ-คะแนน'!AH$4="a",'ชื่อ-คะแนน'!AH23,IF('ชื่อ-คะแนน'!AH$4="P","0",IF('ชื่อ-คะแนน'!AH$4="k","0","0")))+IF('ชื่อ-คะแนน'!AI$4="a",'ชื่อ-คะแนน'!AI23,IF('ชื่อ-คะแนน'!AI$4="P","0",IF('ชื่อ-คะแนน'!AI$4="k","0","0")))+IF('ชื่อ-คะแนน'!AJ$4="a",'ชื่อ-คะแนน'!AJ23,IF('ชื่อ-คะแนน'!AJ$4="P","0",IF('ชื่อ-คะแนน'!AJ$4="k","0","0")))+IF('ชื่อ-คะแนน'!AK$4="a",'ชื่อ-คะแนน'!AK23,IF('ชื่อ-คะแนน'!AK$4="P","0",IF('ชื่อ-คะแนน'!AK$4="k","0","0")))</f>
        <v>0</v>
      </c>
      <c r="R25" s="573">
        <f>IF('ชื่อ-คะแนน'!C23="","",IF(E25="พัก","",IF(E25="ออก","",IF(E25="ย้าย","",IF(E25="","ผิด",(F25+I25+L25+O25))))))</f>
        <v>0</v>
      </c>
      <c r="S25" s="554">
        <f>IF('ชื่อ-คะแนน'!C23="","",IF(E25="พัก","",IF(E25="ออก","",IF(E25="ย้าย","",IF(E25="","ผิด",(G25+J25+M25+P25))))))</f>
        <v>0</v>
      </c>
      <c r="T25" s="555">
        <f>IF('ชื่อ-คะแนน'!C23="","",IF(E25="พัก","",IF(E25="ออก","",IF(E25="ย้าย","",IF(E25="","ผิด",(H25+K25+N25+Q25))))))</f>
        <v>0</v>
      </c>
      <c r="U25" s="556"/>
    </row>
    <row r="26" spans="1:21" s="3" customFormat="1" ht="18" customHeight="1" x14ac:dyDescent="0.5">
      <c r="A26" s="531"/>
      <c r="B26" s="276">
        <f>'ชื่อ-คะแนน'!A24</f>
        <v>19</v>
      </c>
      <c r="C26" s="544" t="str">
        <f>'ชื่อ-คะแนน'!B24</f>
        <v>12725</v>
      </c>
      <c r="D26" s="1315" t="str">
        <f>'ชื่อ-คะแนน'!C24</f>
        <v>นาย ศุภรักษ์  โพธิ์เขียว</v>
      </c>
      <c r="E26" s="546" t="str">
        <f>'ชื่อ-คะแนน'!D24</f>
        <v>เรียน</v>
      </c>
      <c r="F26" s="547">
        <f>IF('ชื่อ-คะแนน'!H$4="K",'ชื่อ-คะแนน'!H24,IF('ชื่อ-คะแนน'!H$4="P","0",IF('ชื่อ-คะแนน'!H$4="A","0","0")))+IF('ชื่อ-คะแนน'!I$4="K",'ชื่อ-คะแนน'!I24,IF('ชื่อ-คะแนน'!I$4="P","0",IF('ชื่อ-คะแนน'!I$4="A","0","0")))+IF('ชื่อ-คะแนน'!J$4="K",'ชื่อ-คะแนน'!J24,IF('ชื่อ-คะแนน'!J$4="P","0",IF('ชื่อ-คะแนน'!J$4="A","0","0")))+IF('ชื่อ-คะแนน'!K$4="K",'ชื่อ-คะแนน'!K24,IF('ชื่อ-คะแนน'!K$4="P","0",IF('ชื่อ-คะแนน'!K$4="A","0","0")))+IF('ชื่อ-คะแนน'!L$4="K",'ชื่อ-คะแนน'!L24,IF('ชื่อ-คะแนน'!L$4="P","0",IF('ชื่อ-คะแนน'!L$4="A","0","0")))+IF('ชื่อ-คะแนน'!M$4="K",'ชื่อ-คะแนน'!M24,IF('ชื่อ-คะแนน'!M$4="P","0",IF('ชื่อ-คะแนน'!M$4="A","0","0")))</f>
        <v>0</v>
      </c>
      <c r="G26" s="548">
        <f>IF('ชื่อ-คะแนน'!H$4="P",'ชื่อ-คะแนน'!H24,IF('ชื่อ-คะแนน'!H$4="K","0",IF('ชื่อ-คะแนน'!H$4="A","0","0")))+IF('ชื่อ-คะแนน'!I$4="P",'ชื่อ-คะแนน'!I24,IF('ชื่อ-คะแนน'!I$4="K","0",IF('ชื่อ-คะแนน'!I$4="A","0","0")))+IF('ชื่อ-คะแนน'!J$4="P",'ชื่อ-คะแนน'!J24,IF('ชื่อ-คะแนน'!J$4="K","0",IF('ชื่อ-คะแนน'!J$4="A","0","0")))+IF('ชื่อ-คะแนน'!K$4="P",'ชื่อ-คะแนน'!K24,IF('ชื่อ-คะแนน'!K$4="K","0",IF('ชื่อ-คะแนน'!K$4="A","0","0")))+IF('ชื่อ-คะแนน'!L$4="P",'ชื่อ-คะแนน'!L24,IF('ชื่อ-คะแนน'!L$4="K","0",IF('ชื่อ-คะแนน'!L$4="A","0","0")))+IF('ชื่อ-คะแนน'!M$4="P",'ชื่อ-คะแนน'!M24,IF('ชื่อ-คะแนน'!M$4="K","0",IF('ชื่อ-คะแนน'!M$4="A","0","0")))</f>
        <v>0</v>
      </c>
      <c r="H26" s="572">
        <f>IF('ชื่อ-คะแนน'!H$4="A",'ชื่อ-คะแนน'!H24,IF('ชื่อ-คะแนน'!H$4="P","0",IF('ชื่อ-คะแนน'!H$4="K","0","0")))+IF('ชื่อ-คะแนน'!I$4="A",'ชื่อ-คะแนน'!I24,IF('ชื่อ-คะแนน'!I$4="P","0",IF('ชื่อ-คะแนน'!I$4="K","0","0")))+IF('ชื่อ-คะแนน'!J$4="A",'ชื่อ-คะแนน'!J24,IF('ชื่อ-คะแนน'!J$4="P","0",IF('ชื่อ-คะแนน'!J$4="K","0","0")))+IF('ชื่อ-คะแนน'!K$4="A",'ชื่อ-คะแนน'!K24,IF('ชื่อ-คะแนน'!K$4="P","0",IF('ชื่อ-คะแนน'!K$4="K","0","0")))+IF('ชื่อ-คะแนน'!L$4="A",'ชื่อ-คะแนน'!L24,IF('ชื่อ-คะแนน'!L$4="P","0",IF('ชื่อ-คะแนน'!L$4="K","0","0")))+IF('ชื่อ-คะแนน'!M$4="A",'ชื่อ-คะแนน'!M24,IF('ชื่อ-คะแนน'!M$4="P","0",IF('ชื่อ-คะแนน'!M$4="K","0","0")))</f>
        <v>0</v>
      </c>
      <c r="I26" s="549">
        <f>IF('ชื่อ-คะแนน'!C24="","",IF('ชื่อ-คะแนน'!P$4="K",'ชื่อ-คะแนน'!P24,IF('ชื่อ-คะแนน'!P$4="P","0",IF('ชื่อ-คะแนน'!P$4="A","0","0")))+IF('ชื่อ-คะแนน'!Q$4="K",'ชื่อ-คะแนน'!Q24,IF('ชื่อ-คะแนน'!Q$4="P","0",IF('ชื่อ-คะแนน'!Q$4="A","0","0")))+IF('ชื่อ-คะแนน'!R$4="K",'ชื่อ-คะแนน'!R24,IF('ชื่อ-คะแนน'!R$4="P","0",IF('ชื่อ-คะแนน'!R$4="A","0","0"))))</f>
        <v>0</v>
      </c>
      <c r="J26" s="550">
        <f>IF('ชื่อ-คะแนน'!C24="","",IF('ชื่อ-คะแนน'!P$4="P",'ชื่อ-คะแนน'!P24,IF('ชื่อ-คะแนน'!P$4="K","0",IF('ชื่อ-คะแนน'!P$4="A","0","0")))+IF('ชื่อ-คะแนน'!Q$4="P",'ชื่อ-คะแนน'!Q24,IF('ชื่อ-คะแนน'!Q$4="K","0",IF('ชื่อ-คะแนน'!Q$4="A","0","0")))+IF('ชื่อ-คะแนน'!R$4="P",'ชื่อ-คะแนน'!R24,IF('ชื่อ-คะแนน'!R$4="K","0",IF('ชื่อ-คะแนน'!R$4="A","0","0"))))</f>
        <v>0</v>
      </c>
      <c r="K26" s="551">
        <f>IF('ชื่อ-คะแนน'!C24="","",IF('ชื่อ-คะแนน'!P$4="A",'ชื่อ-คะแนน'!P24,IF('ชื่อ-คะแนน'!P$4="P","0",IF('ชื่อ-คะแนน'!P$4="K","0","0")))+IF('ชื่อ-คะแนน'!Q$4="A",'ชื่อ-คะแนน'!Q24,IF('ชื่อ-คะแนน'!Q$4="P","0",IF('ชื่อ-คะแนน'!Q$4="K","0","0")))+IF('ชื่อ-คะแนน'!R$4="A",'ชื่อ-คะแนน'!R24,IF('ชื่อ-คะแนน'!R$4="P","0",IF('ชื่อ-คะแนน'!R$4="K","0","0"))))</f>
        <v>0</v>
      </c>
      <c r="L26" s="547">
        <f>IF('ชื่อ-คะแนน'!W$4="K",'ชื่อ-คะแนน'!W24,IF('ชื่อ-คะแนน'!W$4="P","0",IF('ชื่อ-คะแนน'!W$4="A","0","0")))+IF('ชื่อ-คะแนน'!X$4="K",'ชื่อ-คะแนน'!X24,IF('ชื่อ-คะแนน'!X$4="P","0",IF('ชื่อ-คะแนน'!X$4="A","0","0")))+IF('ชื่อ-คะแนน'!Y$4="K",'ชื่อ-คะแนน'!Y24,IF('ชื่อ-คะแนน'!Y$4="P","0",IF('ชื่อ-คะแนน'!Y$4="A","0","0")))+IF('ชื่อ-คะแนน'!Z$4="K",'ชื่อ-คะแนน'!Z24,IF('ชื่อ-คะแนน'!Z$4="P","0",IF('ชื่อ-คะแนน'!Z$4="A","0","0")))+IF('ชื่อ-คะแนน'!AA$4="K",'ชื่อ-คะแนน'!AA24,IF('ชื่อ-คะแนน'!AA$4="P","0",IF('ชื่อ-คะแนน'!AA$4="A","0","0")))+IF('ชื่อ-คะแนน'!AB$4="K",'ชื่อ-คะแนน'!AB24,IF('ชื่อ-คะแนน'!AB$4="P","0",IF('ชื่อ-คะแนน'!AB$4="A","0","0")))+IF('ชื่อ-คะแนน'!AC$4="K",'ชื่อ-คะแนน'!AC24,IF('ชื่อ-คะแนน'!AC$4="P","0",IF('ชื่อ-คะแนน'!AC$4="A","0","0")))</f>
        <v>0</v>
      </c>
      <c r="M26" s="548">
        <f>IF('ชื่อ-คะแนน'!W$4="P",'ชื่อ-คะแนน'!W24,IF('ชื่อ-คะแนน'!W$4="K","0",IF('ชื่อ-คะแนน'!W$4="A","0","0")))*IF('ชื่อ-คะแนน'!X$4="P",'ชื่อ-คะแนน'!X24,IF('ชื่อ-คะแนน'!X$4="K","0",IF('ชื่อ-คะแนน'!X$4="A","0","0")))+IF('ชื่อ-คะแนน'!Y$4="P",'ชื่อ-คะแนน'!Y24,IF('ชื่อ-คะแนน'!Y$4="K","0",IF('ชื่อ-คะแนน'!Y$4="A","0","0")))+IF('ชื่อ-คะแนน'!Z$4="P",'ชื่อ-คะแนน'!Z24,IF('ชื่อ-คะแนน'!Z$4="K","0",IF('ชื่อ-คะแนน'!Z$4="A","0","0")))+IF('ชื่อ-คะแนน'!AA$4="P",'ชื่อ-คะแนน'!AA24,IF('ชื่อ-คะแนน'!AA$4="K","0",IF('ชื่อ-คะแนน'!AA$4="A","0","0")))+IF('ชื่อ-คะแนน'!AB$4="P",'ชื่อ-คะแนน'!AB24,IF('ชื่อ-คะแนน'!AB$4="K","0",IF('ชื่อ-คะแนน'!AB$4="A","0","0")))+IF('ชื่อ-คะแนน'!AC$4="P",'ชื่อ-คะแนน'!AC24,IF('ชื่อ-คะแนน'!AC$4="K","0",IF('ชื่อ-คะแนน'!AC$4="A","0","0")))</f>
        <v>0</v>
      </c>
      <c r="N26" s="572">
        <f>IF('ชื่อ-คะแนน'!W$4="A",'ชื่อ-คะแนน'!W24,IF('ชื่อ-คะแนน'!W$4="P","0",IF('ชื่อ-คะแนน'!W$4="K","0","0")))+IF('ชื่อ-คะแนน'!X$4="A",'ชื่อ-คะแนน'!X24,IF('ชื่อ-คะแนน'!X$4="P","0",IF('ชื่อ-คะแนน'!X$4="K","0","0")))+IF('ชื่อ-คะแนน'!Y$4="A",'ชื่อ-คะแนน'!Y24,IF('ชื่อ-คะแนน'!Y$4="P","0",IF('ชื่อ-คะแนน'!Y$4="K","0","0")))+IF('ชื่อ-คะแนน'!Z$4="A",'ชื่อ-คะแนน'!Z24,IF('ชื่อ-คะแนน'!Z$4="P","0",IF('ชื่อ-คะแนน'!Z$4="K","0","0")))+IF('ชื่อ-คะแนน'!AA$4="A",'ชื่อ-คะแนน'!AA24,IF('ชื่อ-คะแนน'!AA$4="P","0",IF('ชื่อ-คะแนน'!AA$4="K","0","0")))+IF('ชื่อ-คะแนน'!AB$4="A",'ชื่อ-คะแนน'!AB24,IF('ชื่อ-คะแนน'!AB$4="P","0",IF('ชื่อ-คะแนน'!AB$4="K","0","0")))+IF('ชื่อ-คะแนน'!AC$4="A",'ชื่อ-คะแนน'!AC24,IF('ชื่อ-คะแนน'!AC$4="P","0",IF('ชื่อ-คะแนน'!AC$4="K","0","0")))</f>
        <v>0</v>
      </c>
      <c r="O26" s="549">
        <f>IF('ชื่อ-คะแนน'!AH$4="K",'ชื่อ-คะแนน'!AH24,IF('ชื่อ-คะแนน'!AH$4="P","0",IF('ชื่อ-คะแนน'!AH$4="A","0","0")))+IF('ชื่อ-คะแนน'!AI$4="K",'ชื่อ-คะแนน'!AI24,IF('ชื่อ-คะแนน'!AI$4="P","0",IF('ชื่อ-คะแนน'!AI$4="A","0","0")))+IF('ชื่อ-คะแนน'!AJ$4="K",'ชื่อ-คะแนน'!AJ24,IF('ชื่อ-คะแนน'!AJ$4="P","0",IF('ชื่อ-คะแนน'!AJ$4="A","0","0")))+IF('ชื่อ-คะแนน'!AK$4="K",'ชื่อ-คะแนน'!AK24,IF('ชื่อ-คะแนน'!AK$4="P","0",IF('ชื่อ-คะแนน'!AK$4="A","0","0")))</f>
        <v>0</v>
      </c>
      <c r="P26" s="550">
        <f>IF('ชื่อ-คะแนน'!AH$4="p",'ชื่อ-คะแนน'!AH24,IF('ชื่อ-คะแนน'!AH$4="k","0",IF('ชื่อ-คะแนน'!AH$4="A","0","0")))+IF('ชื่อ-คะแนน'!AI$4="p",'ชื่อ-คะแนน'!AI24,IF('ชื่อ-คะแนน'!AI$4="k","0",IF('ชื่อ-คะแนน'!AI$4="A","0","0")))+IF('ชื่อ-คะแนน'!AJ$4="p",'ชื่อ-คะแนน'!AJ24,IF('ชื่อ-คะแนน'!AJ$4="k","0",IF('ชื่อ-คะแนน'!AJ$4="A","0","0")))+IF('ชื่อ-คะแนน'!AK$4="p",'ชื่อ-คะแนน'!AK24,IF('ชื่อ-คะแนน'!AK$4="k","0",IF('ชื่อ-คะแนน'!AK$4="A","0","0")))</f>
        <v>0</v>
      </c>
      <c r="Q26" s="552">
        <f>IF('ชื่อ-คะแนน'!AH$4="a",'ชื่อ-คะแนน'!AH24,IF('ชื่อ-คะแนน'!AH$4="P","0",IF('ชื่อ-คะแนน'!AH$4="k","0","0")))+IF('ชื่อ-คะแนน'!AI$4="a",'ชื่อ-คะแนน'!AI24,IF('ชื่อ-คะแนน'!AI$4="P","0",IF('ชื่อ-คะแนน'!AI$4="k","0","0")))+IF('ชื่อ-คะแนน'!AJ$4="a",'ชื่อ-คะแนน'!AJ24,IF('ชื่อ-คะแนน'!AJ$4="P","0",IF('ชื่อ-คะแนน'!AJ$4="k","0","0")))+IF('ชื่อ-คะแนน'!AK$4="a",'ชื่อ-คะแนน'!AK24,IF('ชื่อ-คะแนน'!AK$4="P","0",IF('ชื่อ-คะแนน'!AK$4="k","0","0")))</f>
        <v>0</v>
      </c>
      <c r="R26" s="573">
        <f>IF('ชื่อ-คะแนน'!C24="","",IF(E26="พัก","",IF(E26="ออก","",IF(E26="ย้าย","",IF(E26="","ผิด",(F26+I26+L26+O26))))))</f>
        <v>0</v>
      </c>
      <c r="S26" s="554">
        <f>IF('ชื่อ-คะแนน'!C24="","",IF(E26="พัก","",IF(E26="ออก","",IF(E26="ย้าย","",IF(E26="","ผิด",(G26+J26+M26+P26))))))</f>
        <v>0</v>
      </c>
      <c r="T26" s="555">
        <f>IF('ชื่อ-คะแนน'!C24="","",IF(E26="พัก","",IF(E26="ออก","",IF(E26="ย้าย","",IF(E26="","ผิด",(H26+K26+N26+Q26))))))</f>
        <v>0</v>
      </c>
      <c r="U26" s="556"/>
    </row>
    <row r="27" spans="1:21" s="3" customFormat="1" ht="18" customHeight="1" thickBot="1" x14ac:dyDescent="0.55000000000000004">
      <c r="A27" s="531"/>
      <c r="B27" s="276">
        <f>'ชื่อ-คะแนน'!A25</f>
        <v>20</v>
      </c>
      <c r="C27" s="544" t="str">
        <f>'ชื่อ-คะแนน'!B25</f>
        <v>12727</v>
      </c>
      <c r="D27" s="1315" t="str">
        <f>'ชื่อ-คะแนน'!C25</f>
        <v>นาย อติยะ  คำเป</v>
      </c>
      <c r="E27" s="557" t="str">
        <f>'ชื่อ-คะแนน'!D25</f>
        <v>เรียน</v>
      </c>
      <c r="F27" s="558">
        <f>IF('ชื่อ-คะแนน'!H$4="K",'ชื่อ-คะแนน'!H25,IF('ชื่อ-คะแนน'!H$4="P","0",IF('ชื่อ-คะแนน'!H$4="A","0","0")))+IF('ชื่อ-คะแนน'!I$4="K",'ชื่อ-คะแนน'!I25,IF('ชื่อ-คะแนน'!I$4="P","0",IF('ชื่อ-คะแนน'!I$4="A","0","0")))+IF('ชื่อ-คะแนน'!J$4="K",'ชื่อ-คะแนน'!J25,IF('ชื่อ-คะแนน'!J$4="P","0",IF('ชื่อ-คะแนน'!J$4="A","0","0")))+IF('ชื่อ-คะแนน'!K$4="K",'ชื่อ-คะแนน'!K25,IF('ชื่อ-คะแนน'!K$4="P","0",IF('ชื่อ-คะแนน'!K$4="A","0","0")))+IF('ชื่อ-คะแนน'!L$4="K",'ชื่อ-คะแนน'!L25,IF('ชื่อ-คะแนน'!L$4="P","0",IF('ชื่อ-คะแนน'!L$4="A","0","0")))+IF('ชื่อ-คะแนน'!M$4="K",'ชื่อ-คะแนน'!M25,IF('ชื่อ-คะแนน'!M$4="P","0",IF('ชื่อ-คะแนน'!M$4="A","0","0")))</f>
        <v>0</v>
      </c>
      <c r="G27" s="559">
        <f>IF('ชื่อ-คะแนน'!H$4="P",'ชื่อ-คะแนน'!H25,IF('ชื่อ-คะแนน'!H$4="K","0",IF('ชื่อ-คะแนน'!H$4="A","0","0")))+IF('ชื่อ-คะแนน'!I$4="P",'ชื่อ-คะแนน'!I25,IF('ชื่อ-คะแนน'!I$4="K","0",IF('ชื่อ-คะแนน'!I$4="A","0","0")))+IF('ชื่อ-คะแนน'!J$4="P",'ชื่อ-คะแนน'!J25,IF('ชื่อ-คะแนน'!J$4="K","0",IF('ชื่อ-คะแนน'!J$4="A","0","0")))+IF('ชื่อ-คะแนน'!K$4="P",'ชื่อ-คะแนน'!K25,IF('ชื่อ-คะแนน'!K$4="K","0",IF('ชื่อ-คะแนน'!K$4="A","0","0")))+IF('ชื่อ-คะแนน'!L$4="P",'ชื่อ-คะแนน'!L25,IF('ชื่อ-คะแนน'!L$4="K","0",IF('ชื่อ-คะแนน'!L$4="A","0","0")))+IF('ชื่อ-คะแนน'!M$4="P",'ชื่อ-คะแนน'!M25,IF('ชื่อ-คะแนน'!M$4="K","0",IF('ชื่อ-คะแนน'!M$4="A","0","0")))</f>
        <v>0</v>
      </c>
      <c r="H27" s="574">
        <f>IF('ชื่อ-คะแนน'!H$4="A",'ชื่อ-คะแนน'!H25,IF('ชื่อ-คะแนน'!H$4="P","0",IF('ชื่อ-คะแนน'!H$4="K","0","0")))+IF('ชื่อ-คะแนน'!I$4="A",'ชื่อ-คะแนน'!I25,IF('ชื่อ-คะแนน'!I$4="P","0",IF('ชื่อ-คะแนน'!I$4="K","0","0")))+IF('ชื่อ-คะแนน'!J$4="A",'ชื่อ-คะแนน'!J25,IF('ชื่อ-คะแนน'!J$4="P","0",IF('ชื่อ-คะแนน'!J$4="K","0","0")))+IF('ชื่อ-คะแนน'!K$4="A",'ชื่อ-คะแนน'!K25,IF('ชื่อ-คะแนน'!K$4="P","0",IF('ชื่อ-คะแนน'!K$4="K","0","0")))+IF('ชื่อ-คะแนน'!L$4="A",'ชื่อ-คะแนน'!L25,IF('ชื่อ-คะแนน'!L$4="P","0",IF('ชื่อ-คะแนน'!L$4="K","0","0")))+IF('ชื่อ-คะแนน'!M$4="A",'ชื่อ-คะแนน'!M25,IF('ชื่อ-คะแนน'!M$4="P","0",IF('ชื่อ-คะแนน'!M$4="K","0","0")))</f>
        <v>0</v>
      </c>
      <c r="I27" s="560">
        <f>IF('ชื่อ-คะแนน'!C25="","",IF('ชื่อ-คะแนน'!P$4="K",'ชื่อ-คะแนน'!P25,IF('ชื่อ-คะแนน'!P$4="P","0",IF('ชื่อ-คะแนน'!P$4="A","0","0")))+IF('ชื่อ-คะแนน'!Q$4="K",'ชื่อ-คะแนน'!Q25,IF('ชื่อ-คะแนน'!Q$4="P","0",IF('ชื่อ-คะแนน'!Q$4="A","0","0")))+IF('ชื่อ-คะแนน'!R$4="K",'ชื่อ-คะแนน'!R25,IF('ชื่อ-คะแนน'!R$4="P","0",IF('ชื่อ-คะแนน'!R$4="A","0","0"))))</f>
        <v>0</v>
      </c>
      <c r="J27" s="561">
        <f>IF('ชื่อ-คะแนน'!C25="","",IF('ชื่อ-คะแนน'!P$4="P",'ชื่อ-คะแนน'!P25,IF('ชื่อ-คะแนน'!P$4="K","0",IF('ชื่อ-คะแนน'!P$4="A","0","0")))+IF('ชื่อ-คะแนน'!Q$4="P",'ชื่อ-คะแนน'!Q25,IF('ชื่อ-คะแนน'!Q$4="K","0",IF('ชื่อ-คะแนน'!Q$4="A","0","0")))+IF('ชื่อ-คะแนน'!R$4="P",'ชื่อ-คะแนน'!R25,IF('ชื่อ-คะแนน'!R$4="K","0",IF('ชื่อ-คะแนน'!R$4="A","0","0"))))</f>
        <v>0</v>
      </c>
      <c r="K27" s="562">
        <f>IF('ชื่อ-คะแนน'!C25="","",IF('ชื่อ-คะแนน'!P$4="A",'ชื่อ-คะแนน'!P25,IF('ชื่อ-คะแนน'!P$4="P","0",IF('ชื่อ-คะแนน'!P$4="K","0","0")))+IF('ชื่อ-คะแนน'!Q$4="A",'ชื่อ-คะแนน'!Q25,IF('ชื่อ-คะแนน'!Q$4="P","0",IF('ชื่อ-คะแนน'!Q$4="K","0","0")))+IF('ชื่อ-คะแนน'!R$4="A",'ชื่อ-คะแนน'!R25,IF('ชื่อ-คะแนน'!R$4="P","0",IF('ชื่อ-คะแนน'!R$4="K","0","0"))))</f>
        <v>0</v>
      </c>
      <c r="L27" s="558">
        <f>IF('ชื่อ-คะแนน'!W$4="K",'ชื่อ-คะแนน'!W25,IF('ชื่อ-คะแนน'!W$4="P","0",IF('ชื่อ-คะแนน'!W$4="A","0","0")))+IF('ชื่อ-คะแนน'!X$4="K",'ชื่อ-คะแนน'!X25,IF('ชื่อ-คะแนน'!X$4="P","0",IF('ชื่อ-คะแนน'!X$4="A","0","0")))+IF('ชื่อ-คะแนน'!Y$4="K",'ชื่อ-คะแนน'!Y25,IF('ชื่อ-คะแนน'!Y$4="P","0",IF('ชื่อ-คะแนน'!Y$4="A","0","0")))+IF('ชื่อ-คะแนน'!Z$4="K",'ชื่อ-คะแนน'!Z25,IF('ชื่อ-คะแนน'!Z$4="P","0",IF('ชื่อ-คะแนน'!Z$4="A","0","0")))+IF('ชื่อ-คะแนน'!AA$4="K",'ชื่อ-คะแนน'!AA25,IF('ชื่อ-คะแนน'!AA$4="P","0",IF('ชื่อ-คะแนน'!AA$4="A","0","0")))+IF('ชื่อ-คะแนน'!AB$4="K",'ชื่อ-คะแนน'!AB25,IF('ชื่อ-คะแนน'!AB$4="P","0",IF('ชื่อ-คะแนน'!AB$4="A","0","0")))+IF('ชื่อ-คะแนน'!AC$4="K",'ชื่อ-คะแนน'!AC25,IF('ชื่อ-คะแนน'!AC$4="P","0",IF('ชื่อ-คะแนน'!AC$4="A","0","0")))</f>
        <v>0</v>
      </c>
      <c r="M27" s="559">
        <f>IF('ชื่อ-คะแนน'!W$4="P",'ชื่อ-คะแนน'!W25,IF('ชื่อ-คะแนน'!W$4="K","0",IF('ชื่อ-คะแนน'!W$4="A","0","0")))*IF('ชื่อ-คะแนน'!X$4="P",'ชื่อ-คะแนน'!X25,IF('ชื่อ-คะแนน'!X$4="K","0",IF('ชื่อ-คะแนน'!X$4="A","0","0")))+IF('ชื่อ-คะแนน'!Y$4="P",'ชื่อ-คะแนน'!Y25,IF('ชื่อ-คะแนน'!Y$4="K","0",IF('ชื่อ-คะแนน'!Y$4="A","0","0")))+IF('ชื่อ-คะแนน'!Z$4="P",'ชื่อ-คะแนน'!Z25,IF('ชื่อ-คะแนน'!Z$4="K","0",IF('ชื่อ-คะแนน'!Z$4="A","0","0")))+IF('ชื่อ-คะแนน'!AA$4="P",'ชื่อ-คะแนน'!AA25,IF('ชื่อ-คะแนน'!AA$4="K","0",IF('ชื่อ-คะแนน'!AA$4="A","0","0")))+IF('ชื่อ-คะแนน'!AB$4="P",'ชื่อ-คะแนน'!AB25,IF('ชื่อ-คะแนน'!AB$4="K","0",IF('ชื่อ-คะแนน'!AB$4="A","0","0")))+IF('ชื่อ-คะแนน'!AC$4="P",'ชื่อ-คะแนน'!AC25,IF('ชื่อ-คะแนน'!AC$4="K","0",IF('ชื่อ-คะแนน'!AC$4="A","0","0")))</f>
        <v>0</v>
      </c>
      <c r="N27" s="574">
        <f>IF('ชื่อ-คะแนน'!W$4="A",'ชื่อ-คะแนน'!W25,IF('ชื่อ-คะแนน'!W$4="P","0",IF('ชื่อ-คะแนน'!W$4="K","0","0")))+IF('ชื่อ-คะแนน'!X$4="A",'ชื่อ-คะแนน'!X25,IF('ชื่อ-คะแนน'!X$4="P","0",IF('ชื่อ-คะแนน'!X$4="K","0","0")))+IF('ชื่อ-คะแนน'!Y$4="A",'ชื่อ-คะแนน'!Y25,IF('ชื่อ-คะแนน'!Y$4="P","0",IF('ชื่อ-คะแนน'!Y$4="K","0","0")))+IF('ชื่อ-คะแนน'!Z$4="A",'ชื่อ-คะแนน'!Z25,IF('ชื่อ-คะแนน'!Z$4="P","0",IF('ชื่อ-คะแนน'!Z$4="K","0","0")))+IF('ชื่อ-คะแนน'!AA$4="A",'ชื่อ-คะแนน'!AA25,IF('ชื่อ-คะแนน'!AA$4="P","0",IF('ชื่อ-คะแนน'!AA$4="K","0","0")))+IF('ชื่อ-คะแนน'!AB$4="A",'ชื่อ-คะแนน'!AB25,IF('ชื่อ-คะแนน'!AB$4="P","0",IF('ชื่อ-คะแนน'!AB$4="K","0","0")))+IF('ชื่อ-คะแนน'!AC$4="A",'ชื่อ-คะแนน'!AC25,IF('ชื่อ-คะแนน'!AC$4="P","0",IF('ชื่อ-คะแนน'!AC$4="K","0","0")))</f>
        <v>0</v>
      </c>
      <c r="O27" s="560">
        <f>IF('ชื่อ-คะแนน'!AH$4="K",'ชื่อ-คะแนน'!AH25,IF('ชื่อ-คะแนน'!AH$4="P","0",IF('ชื่อ-คะแนน'!AH$4="A","0","0")))+IF('ชื่อ-คะแนน'!AI$4="K",'ชื่อ-คะแนน'!AI25,IF('ชื่อ-คะแนน'!AI$4="P","0",IF('ชื่อ-คะแนน'!AI$4="A","0","0")))+IF('ชื่อ-คะแนน'!AJ$4="K",'ชื่อ-คะแนน'!AJ25,IF('ชื่อ-คะแนน'!AJ$4="P","0",IF('ชื่อ-คะแนน'!AJ$4="A","0","0")))+IF('ชื่อ-คะแนน'!AK$4="K",'ชื่อ-คะแนน'!AK25,IF('ชื่อ-คะแนน'!AK$4="P","0",IF('ชื่อ-คะแนน'!AK$4="A","0","0")))</f>
        <v>0</v>
      </c>
      <c r="P27" s="561">
        <f>IF('ชื่อ-คะแนน'!AH$4="p",'ชื่อ-คะแนน'!AH25,IF('ชื่อ-คะแนน'!AH$4="k","0",IF('ชื่อ-คะแนน'!AH$4="A","0","0")))+IF('ชื่อ-คะแนน'!AI$4="p",'ชื่อ-คะแนน'!AI25,IF('ชื่อ-คะแนน'!AI$4="k","0",IF('ชื่อ-คะแนน'!AI$4="A","0","0")))+IF('ชื่อ-คะแนน'!AJ$4="p",'ชื่อ-คะแนน'!AJ25,IF('ชื่อ-คะแนน'!AJ$4="k","0",IF('ชื่อ-คะแนน'!AJ$4="A","0","0")))+IF('ชื่อ-คะแนน'!AK$4="p",'ชื่อ-คะแนน'!AK25,IF('ชื่อ-คะแนน'!AK$4="k","0",IF('ชื่อ-คะแนน'!AK$4="A","0","0")))</f>
        <v>0</v>
      </c>
      <c r="Q27" s="563">
        <f>IF('ชื่อ-คะแนน'!AH$4="a",'ชื่อ-คะแนน'!AH25,IF('ชื่อ-คะแนน'!AH$4="P","0",IF('ชื่อ-คะแนน'!AH$4="k","0","0")))+IF('ชื่อ-คะแนน'!AI$4="a",'ชื่อ-คะแนน'!AI25,IF('ชื่อ-คะแนน'!AI$4="P","0",IF('ชื่อ-คะแนน'!AI$4="k","0","0")))+IF('ชื่อ-คะแนน'!AJ$4="a",'ชื่อ-คะแนน'!AJ25,IF('ชื่อ-คะแนน'!AJ$4="P","0",IF('ชื่อ-คะแนน'!AJ$4="k","0","0")))+IF('ชื่อ-คะแนน'!AK$4="a",'ชื่อ-คะแนน'!AK25,IF('ชื่อ-คะแนน'!AK$4="P","0",IF('ชื่อ-คะแนน'!AK$4="k","0","0")))</f>
        <v>0</v>
      </c>
      <c r="R27" s="575">
        <f>IF('ชื่อ-คะแนน'!C25="","",IF(E27="พัก","",IF(E27="ออก","",IF(E27="ย้าย","",IF(E27="","ผิด",(F27+I27+L27+O27))))))</f>
        <v>0</v>
      </c>
      <c r="S27" s="565">
        <f>IF('ชื่อ-คะแนน'!C25="","",IF(E27="พัก","",IF(E27="ออก","",IF(E27="ย้าย","",IF(E27="","ผิด",(G27+J27+M27+P27))))))</f>
        <v>0</v>
      </c>
      <c r="T27" s="566">
        <f>IF('ชื่อ-คะแนน'!C25="","",IF(E27="พัก","",IF(E27="ออก","",IF(E27="ย้าย","",IF(E27="","ผิด",(H27+K27+N27+Q27))))))</f>
        <v>0</v>
      </c>
      <c r="U27" s="556"/>
    </row>
    <row r="28" spans="1:21" s="3" customFormat="1" ht="18" customHeight="1" x14ac:dyDescent="0.5">
      <c r="A28" s="531"/>
      <c r="B28" s="262">
        <f>'ชื่อ-คะแนน'!A26</f>
        <v>21</v>
      </c>
      <c r="C28" s="532" t="str">
        <f>'ชื่อ-คะแนน'!B26</f>
        <v>12728</v>
      </c>
      <c r="D28" s="1314" t="str">
        <f>'ชื่อ-คะแนน'!C26</f>
        <v>นางสาว อรทัย  นันตาบุตร</v>
      </c>
      <c r="E28" s="533" t="str">
        <f>'ชื่อ-คะแนน'!D26</f>
        <v>เรียน</v>
      </c>
      <c r="F28" s="534">
        <f>IF('ชื่อ-คะแนน'!H$4="K",'ชื่อ-คะแนน'!H26,IF('ชื่อ-คะแนน'!H$4="P","0",IF('ชื่อ-คะแนน'!H$4="A","0","0")))+IF('ชื่อ-คะแนน'!I$4="K",'ชื่อ-คะแนน'!I26,IF('ชื่อ-คะแนน'!I$4="P","0",IF('ชื่อ-คะแนน'!I$4="A","0","0")))+IF('ชื่อ-คะแนน'!J$4="K",'ชื่อ-คะแนน'!J26,IF('ชื่อ-คะแนน'!J$4="P","0",IF('ชื่อ-คะแนน'!J$4="A","0","0")))+IF('ชื่อ-คะแนน'!K$4="K",'ชื่อ-คะแนน'!K26,IF('ชื่อ-คะแนน'!K$4="P","0",IF('ชื่อ-คะแนน'!K$4="A","0","0")))+IF('ชื่อ-คะแนน'!L$4="K",'ชื่อ-คะแนน'!L26,IF('ชื่อ-คะแนน'!L$4="P","0",IF('ชื่อ-คะแนน'!L$4="A","0","0")))+IF('ชื่อ-คะแนน'!M$4="K",'ชื่อ-คะแนน'!M26,IF('ชื่อ-คะแนน'!M$4="P","0",IF('ชื่อ-คะแนน'!M$4="A","0","0")))</f>
        <v>0</v>
      </c>
      <c r="G28" s="535">
        <f>IF('ชื่อ-คะแนน'!H$4="P",'ชื่อ-คะแนน'!H26,IF('ชื่อ-คะแนน'!H$4="K","0",IF('ชื่อ-คะแนน'!H$4="A","0","0")))+IF('ชื่อ-คะแนน'!I$4="P",'ชื่อ-คะแนน'!I26,IF('ชื่อ-คะแนน'!I$4="K","0",IF('ชื่อ-คะแนน'!I$4="A","0","0")))+IF('ชื่อ-คะแนน'!J$4="P",'ชื่อ-คะแนน'!J26,IF('ชื่อ-คะแนน'!J$4="K","0",IF('ชื่อ-คะแนน'!J$4="A","0","0")))+IF('ชื่อ-คะแนน'!K$4="P",'ชื่อ-คะแนน'!K26,IF('ชื่อ-คะแนน'!K$4="K","0",IF('ชื่อ-คะแนน'!K$4="A","0","0")))+IF('ชื่อ-คะแนน'!L$4="P",'ชื่อ-คะแนน'!L26,IF('ชื่อ-คะแนน'!L$4="K","0",IF('ชื่อ-คะแนน'!L$4="A","0","0")))+IF('ชื่อ-คะแนน'!M$4="P",'ชื่อ-คะแนน'!M26,IF('ชื่อ-คะแนน'!M$4="K","0",IF('ชื่อ-คะแนน'!M$4="A","0","0")))</f>
        <v>0</v>
      </c>
      <c r="H28" s="568">
        <f>IF('ชื่อ-คะแนน'!H$4="A",'ชื่อ-คะแนน'!H26,IF('ชื่อ-คะแนน'!H$4="P","0",IF('ชื่อ-คะแนน'!H$4="K","0","0")))+IF('ชื่อ-คะแนน'!I$4="A",'ชื่อ-คะแนน'!I26,IF('ชื่อ-คะแนน'!I$4="P","0",IF('ชื่อ-คะแนน'!I$4="K","0","0")))+IF('ชื่อ-คะแนน'!J$4="A",'ชื่อ-คะแนน'!J26,IF('ชื่อ-คะแนน'!J$4="P","0",IF('ชื่อ-คะแนน'!J$4="K","0","0")))+IF('ชื่อ-คะแนน'!K$4="A",'ชื่อ-คะแนน'!K26,IF('ชื่อ-คะแนน'!K$4="P","0",IF('ชื่อ-คะแนน'!K$4="K","0","0")))+IF('ชื่อ-คะแนน'!L$4="A",'ชื่อ-คะแนน'!L26,IF('ชื่อ-คะแนน'!L$4="P","0",IF('ชื่อ-คะแนน'!L$4="K","0","0")))+IF('ชื่อ-คะแนน'!M$4="A",'ชื่อ-คะแนน'!M26,IF('ชื่อ-คะแนน'!M$4="P","0",IF('ชื่อ-คะแนน'!M$4="K","0","0")))</f>
        <v>0</v>
      </c>
      <c r="I28" s="536">
        <f>IF('ชื่อ-คะแนน'!C26="","",IF('ชื่อ-คะแนน'!P$4="K",'ชื่อ-คะแนน'!P26,IF('ชื่อ-คะแนน'!P$4="P","0",IF('ชื่อ-คะแนน'!P$4="A","0","0")))+IF('ชื่อ-คะแนน'!Q$4="K",'ชื่อ-คะแนน'!Q26,IF('ชื่อ-คะแนน'!Q$4="P","0",IF('ชื่อ-คะแนน'!Q$4="A","0","0")))+IF('ชื่อ-คะแนน'!R$4="K",'ชื่อ-คะแนน'!R26,IF('ชื่อ-คะแนน'!R$4="P","0",IF('ชื่อ-คะแนน'!R$4="A","0","0"))))</f>
        <v>0</v>
      </c>
      <c r="J28" s="537">
        <f>IF('ชื่อ-คะแนน'!C26="","",IF('ชื่อ-คะแนน'!P$4="P",'ชื่อ-คะแนน'!P26,IF('ชื่อ-คะแนน'!P$4="K","0",IF('ชื่อ-คะแนน'!P$4="A","0","0")))+IF('ชื่อ-คะแนน'!Q$4="P",'ชื่อ-คะแนน'!Q26,IF('ชื่อ-คะแนน'!Q$4="K","0",IF('ชื่อ-คะแนน'!Q$4="A","0","0")))+IF('ชื่อ-คะแนน'!R$4="P",'ชื่อ-คะแนน'!R26,IF('ชื่อ-คะแนน'!R$4="K","0",IF('ชื่อ-คะแนน'!R$4="A","0","0"))))</f>
        <v>0</v>
      </c>
      <c r="K28" s="538">
        <f>IF('ชื่อ-คะแนน'!C26="","",IF('ชื่อ-คะแนน'!P$4="A",'ชื่อ-คะแนน'!P26,IF('ชื่อ-คะแนน'!P$4="P","0",IF('ชื่อ-คะแนน'!P$4="K","0","0")))+IF('ชื่อ-คะแนน'!Q$4="A",'ชื่อ-คะแนน'!Q26,IF('ชื่อ-คะแนน'!Q$4="P","0",IF('ชื่อ-คะแนน'!Q$4="K","0","0")))+IF('ชื่อ-คะแนน'!R$4="A",'ชื่อ-คะแนน'!R26,IF('ชื่อ-คะแนน'!R$4="P","0",IF('ชื่อ-คะแนน'!R$4="K","0","0"))))</f>
        <v>0</v>
      </c>
      <c r="L28" s="534">
        <f>IF('ชื่อ-คะแนน'!W$4="K",'ชื่อ-คะแนน'!W26,IF('ชื่อ-คะแนน'!W$4="P","0",IF('ชื่อ-คะแนน'!W$4="A","0","0")))+IF('ชื่อ-คะแนน'!X$4="K",'ชื่อ-คะแนน'!X26,IF('ชื่อ-คะแนน'!X$4="P","0",IF('ชื่อ-คะแนน'!X$4="A","0","0")))+IF('ชื่อ-คะแนน'!Y$4="K",'ชื่อ-คะแนน'!Y26,IF('ชื่อ-คะแนน'!Y$4="P","0",IF('ชื่อ-คะแนน'!Y$4="A","0","0")))+IF('ชื่อ-คะแนน'!Z$4="K",'ชื่อ-คะแนน'!Z26,IF('ชื่อ-คะแนน'!Z$4="P","0",IF('ชื่อ-คะแนน'!Z$4="A","0","0")))+IF('ชื่อ-คะแนน'!AA$4="K",'ชื่อ-คะแนน'!AA26,IF('ชื่อ-คะแนน'!AA$4="P","0",IF('ชื่อ-คะแนน'!AA$4="A","0","0")))+IF('ชื่อ-คะแนน'!AB$4="K",'ชื่อ-คะแนน'!AB26,IF('ชื่อ-คะแนน'!AB$4="P","0",IF('ชื่อ-คะแนน'!AB$4="A","0","0")))+IF('ชื่อ-คะแนน'!AC$4="K",'ชื่อ-คะแนน'!AC26,IF('ชื่อ-คะแนน'!AC$4="P","0",IF('ชื่อ-คะแนน'!AC$4="A","0","0")))</f>
        <v>0</v>
      </c>
      <c r="M28" s="535">
        <f>IF('ชื่อ-คะแนน'!W$4="P",'ชื่อ-คะแนน'!W26,IF('ชื่อ-คะแนน'!W$4="K","0",IF('ชื่อ-คะแนน'!W$4="A","0","0")))*IF('ชื่อ-คะแนน'!X$4="P",'ชื่อ-คะแนน'!X26,IF('ชื่อ-คะแนน'!X$4="K","0",IF('ชื่อ-คะแนน'!X$4="A","0","0")))+IF('ชื่อ-คะแนน'!Y$4="P",'ชื่อ-คะแนน'!Y26,IF('ชื่อ-คะแนน'!Y$4="K","0",IF('ชื่อ-คะแนน'!Y$4="A","0","0")))+IF('ชื่อ-คะแนน'!Z$4="P",'ชื่อ-คะแนน'!Z26,IF('ชื่อ-คะแนน'!Z$4="K","0",IF('ชื่อ-คะแนน'!Z$4="A","0","0")))+IF('ชื่อ-คะแนน'!AA$4="P",'ชื่อ-คะแนน'!AA26,IF('ชื่อ-คะแนน'!AA$4="K","0",IF('ชื่อ-คะแนน'!AA$4="A","0","0")))+IF('ชื่อ-คะแนน'!AB$4="P",'ชื่อ-คะแนน'!AB26,IF('ชื่อ-คะแนน'!AB$4="K","0",IF('ชื่อ-คะแนน'!AB$4="A","0","0")))+IF('ชื่อ-คะแนน'!AC$4="P",'ชื่อ-คะแนน'!AC26,IF('ชื่อ-คะแนน'!AC$4="K","0",IF('ชื่อ-คะแนน'!AC$4="A","0","0")))</f>
        <v>0</v>
      </c>
      <c r="N28" s="568">
        <f>IF('ชื่อ-คะแนน'!W$4="A",'ชื่อ-คะแนน'!W26,IF('ชื่อ-คะแนน'!W$4="P","0",IF('ชื่อ-คะแนน'!W$4="K","0","0")))+IF('ชื่อ-คะแนน'!X$4="A",'ชื่อ-คะแนน'!X26,IF('ชื่อ-คะแนน'!X$4="P","0",IF('ชื่อ-คะแนน'!X$4="K","0","0")))+IF('ชื่อ-คะแนน'!Y$4="A",'ชื่อ-คะแนน'!Y26,IF('ชื่อ-คะแนน'!Y$4="P","0",IF('ชื่อ-คะแนน'!Y$4="K","0","0")))+IF('ชื่อ-คะแนน'!Z$4="A",'ชื่อ-คะแนน'!Z26,IF('ชื่อ-คะแนน'!Z$4="P","0",IF('ชื่อ-คะแนน'!Z$4="K","0","0")))+IF('ชื่อ-คะแนน'!AA$4="A",'ชื่อ-คะแนน'!AA26,IF('ชื่อ-คะแนน'!AA$4="P","0",IF('ชื่อ-คะแนน'!AA$4="K","0","0")))+IF('ชื่อ-คะแนน'!AB$4="A",'ชื่อ-คะแนน'!AB26,IF('ชื่อ-คะแนน'!AB$4="P","0",IF('ชื่อ-คะแนน'!AB$4="K","0","0")))+IF('ชื่อ-คะแนน'!AC$4="A",'ชื่อ-คะแนน'!AC26,IF('ชื่อ-คะแนน'!AC$4="P","0",IF('ชื่อ-คะแนน'!AC$4="K","0","0")))</f>
        <v>0</v>
      </c>
      <c r="O28" s="536">
        <f>IF('ชื่อ-คะแนน'!AH$4="K",'ชื่อ-คะแนน'!AH26,IF('ชื่อ-คะแนน'!AH$4="P","0",IF('ชื่อ-คะแนน'!AH$4="A","0","0")))+IF('ชื่อ-คะแนน'!AI$4="K",'ชื่อ-คะแนน'!AI26,IF('ชื่อ-คะแนน'!AI$4="P","0",IF('ชื่อ-คะแนน'!AI$4="A","0","0")))+IF('ชื่อ-คะแนน'!AJ$4="K",'ชื่อ-คะแนน'!AJ26,IF('ชื่อ-คะแนน'!AJ$4="P","0",IF('ชื่อ-คะแนน'!AJ$4="A","0","0")))+IF('ชื่อ-คะแนน'!AK$4="K",'ชื่อ-คะแนน'!AK26,IF('ชื่อ-คะแนน'!AK$4="P","0",IF('ชื่อ-คะแนน'!AK$4="A","0","0")))</f>
        <v>0</v>
      </c>
      <c r="P28" s="537">
        <f>IF('ชื่อ-คะแนน'!AH$4="p",'ชื่อ-คะแนน'!AH26,IF('ชื่อ-คะแนน'!AH$4="k","0",IF('ชื่อ-คะแนน'!AH$4="A","0","0")))+IF('ชื่อ-คะแนน'!AI$4="p",'ชื่อ-คะแนน'!AI26,IF('ชื่อ-คะแนน'!AI$4="k","0",IF('ชื่อ-คะแนน'!AI$4="A","0","0")))+IF('ชื่อ-คะแนน'!AJ$4="p",'ชื่อ-คะแนน'!AJ26,IF('ชื่อ-คะแนน'!AJ$4="k","0",IF('ชื่อ-คะแนน'!AJ$4="A","0","0")))+IF('ชื่อ-คะแนน'!AK$4="p",'ชื่อ-คะแนน'!AK26,IF('ชื่อ-คะแนน'!AK$4="k","0",IF('ชื่อ-คะแนน'!AK$4="A","0","0")))</f>
        <v>0</v>
      </c>
      <c r="Q28" s="539">
        <f>IF('ชื่อ-คะแนน'!AH$4="a",'ชื่อ-คะแนน'!AH26,IF('ชื่อ-คะแนน'!AH$4="P","0",IF('ชื่อ-คะแนน'!AH$4="k","0","0")))+IF('ชื่อ-คะแนน'!AI$4="a",'ชื่อ-คะแนน'!AI26,IF('ชื่อ-คะแนน'!AI$4="P","0",IF('ชื่อ-คะแนน'!AI$4="k","0","0")))+IF('ชื่อ-คะแนน'!AJ$4="a",'ชื่อ-คะแนน'!AJ26,IF('ชื่อ-คะแนน'!AJ$4="P","0",IF('ชื่อ-คะแนน'!AJ$4="k","0","0")))+IF('ชื่อ-คะแนน'!AK$4="a",'ชื่อ-คะแนน'!AK26,IF('ชื่อ-คะแนน'!AK$4="P","0",IF('ชื่อ-คะแนน'!AK$4="k","0","0")))</f>
        <v>0</v>
      </c>
      <c r="R28" s="569">
        <f>IF('ชื่อ-คะแนน'!C26="","",IF(E28="พัก","",IF(E28="ออก","",IF(E28="ย้าย","",IF(E28="","ผิด",(F28+I28+L28+O28))))))</f>
        <v>0</v>
      </c>
      <c r="S28" s="570">
        <f>IF('ชื่อ-คะแนน'!C26="","",IF(E28="พัก","",IF(E28="ออก","",IF(E28="ย้าย","",IF(E28="","ผิด",(G28+J28+M28+P28))))))</f>
        <v>0</v>
      </c>
      <c r="T28" s="571">
        <f>IF('ชื่อ-คะแนน'!C26="","",IF(E28="พัก","",IF(E28="ออก","",IF(E28="ย้าย","",IF(E28="","ผิด",(H28+K28+N28+Q28))))))</f>
        <v>0</v>
      </c>
      <c r="U28" s="543"/>
    </row>
    <row r="29" spans="1:21" s="3" customFormat="1" ht="18" customHeight="1" x14ac:dyDescent="0.5">
      <c r="A29" s="531"/>
      <c r="B29" s="276">
        <f>'ชื่อ-คะแนน'!A27</f>
        <v>22</v>
      </c>
      <c r="C29" s="544" t="str">
        <f>'ชื่อ-คะแนน'!B27</f>
        <v>12729</v>
      </c>
      <c r="D29" s="1315" t="str">
        <f>'ชื่อ-คะแนน'!C27</f>
        <v>นาย อรรถกร  เทียบคำ</v>
      </c>
      <c r="E29" s="546" t="str">
        <f>'ชื่อ-คะแนน'!D27</f>
        <v>เรียน</v>
      </c>
      <c r="F29" s="547">
        <f>IF('ชื่อ-คะแนน'!H$4="K",'ชื่อ-คะแนน'!H27,IF('ชื่อ-คะแนน'!H$4="P","0",IF('ชื่อ-คะแนน'!H$4="A","0","0")))+IF('ชื่อ-คะแนน'!I$4="K",'ชื่อ-คะแนน'!I27,IF('ชื่อ-คะแนน'!I$4="P","0",IF('ชื่อ-คะแนน'!I$4="A","0","0")))+IF('ชื่อ-คะแนน'!J$4="K",'ชื่อ-คะแนน'!J27,IF('ชื่อ-คะแนน'!J$4="P","0",IF('ชื่อ-คะแนน'!J$4="A","0","0")))+IF('ชื่อ-คะแนน'!K$4="K",'ชื่อ-คะแนน'!K27,IF('ชื่อ-คะแนน'!K$4="P","0",IF('ชื่อ-คะแนน'!K$4="A","0","0")))+IF('ชื่อ-คะแนน'!L$4="K",'ชื่อ-คะแนน'!L27,IF('ชื่อ-คะแนน'!L$4="P","0",IF('ชื่อ-คะแนน'!L$4="A","0","0")))+IF('ชื่อ-คะแนน'!M$4="K",'ชื่อ-คะแนน'!M27,IF('ชื่อ-คะแนน'!M$4="P","0",IF('ชื่อ-คะแนน'!M$4="A","0","0")))</f>
        <v>0</v>
      </c>
      <c r="G29" s="548">
        <f>IF('ชื่อ-คะแนน'!H$4="P",'ชื่อ-คะแนน'!H27,IF('ชื่อ-คะแนน'!H$4="K","0",IF('ชื่อ-คะแนน'!H$4="A","0","0")))+IF('ชื่อ-คะแนน'!I$4="P",'ชื่อ-คะแนน'!I27,IF('ชื่อ-คะแนน'!I$4="K","0",IF('ชื่อ-คะแนน'!I$4="A","0","0")))+IF('ชื่อ-คะแนน'!J$4="P",'ชื่อ-คะแนน'!J27,IF('ชื่อ-คะแนน'!J$4="K","0",IF('ชื่อ-คะแนน'!J$4="A","0","0")))+IF('ชื่อ-คะแนน'!K$4="P",'ชื่อ-คะแนน'!K27,IF('ชื่อ-คะแนน'!K$4="K","0",IF('ชื่อ-คะแนน'!K$4="A","0","0")))+IF('ชื่อ-คะแนน'!L$4="P",'ชื่อ-คะแนน'!L27,IF('ชื่อ-คะแนน'!L$4="K","0",IF('ชื่อ-คะแนน'!L$4="A","0","0")))+IF('ชื่อ-คะแนน'!M$4="P",'ชื่อ-คะแนน'!M27,IF('ชื่อ-คะแนน'!M$4="K","0",IF('ชื่อ-คะแนน'!M$4="A","0","0")))</f>
        <v>0</v>
      </c>
      <c r="H29" s="572">
        <f>IF('ชื่อ-คะแนน'!H$4="A",'ชื่อ-คะแนน'!H27,IF('ชื่อ-คะแนน'!H$4="P","0",IF('ชื่อ-คะแนน'!H$4="K","0","0")))+IF('ชื่อ-คะแนน'!I$4="A",'ชื่อ-คะแนน'!I27,IF('ชื่อ-คะแนน'!I$4="P","0",IF('ชื่อ-คะแนน'!I$4="K","0","0")))+IF('ชื่อ-คะแนน'!J$4="A",'ชื่อ-คะแนน'!J27,IF('ชื่อ-คะแนน'!J$4="P","0",IF('ชื่อ-คะแนน'!J$4="K","0","0")))+IF('ชื่อ-คะแนน'!K$4="A",'ชื่อ-คะแนน'!K27,IF('ชื่อ-คะแนน'!K$4="P","0",IF('ชื่อ-คะแนน'!K$4="K","0","0")))+IF('ชื่อ-คะแนน'!L$4="A",'ชื่อ-คะแนน'!L27,IF('ชื่อ-คะแนน'!L$4="P","0",IF('ชื่อ-คะแนน'!L$4="K","0","0")))+IF('ชื่อ-คะแนน'!M$4="A",'ชื่อ-คะแนน'!M27,IF('ชื่อ-คะแนน'!M$4="P","0",IF('ชื่อ-คะแนน'!M$4="K","0","0")))</f>
        <v>0</v>
      </c>
      <c r="I29" s="549">
        <f>IF('ชื่อ-คะแนน'!C27="","",IF('ชื่อ-คะแนน'!P$4="K",'ชื่อ-คะแนน'!P27,IF('ชื่อ-คะแนน'!P$4="P","0",IF('ชื่อ-คะแนน'!P$4="A","0","0")))+IF('ชื่อ-คะแนน'!Q$4="K",'ชื่อ-คะแนน'!Q27,IF('ชื่อ-คะแนน'!Q$4="P","0",IF('ชื่อ-คะแนน'!Q$4="A","0","0")))+IF('ชื่อ-คะแนน'!R$4="K",'ชื่อ-คะแนน'!R27,IF('ชื่อ-คะแนน'!R$4="P","0",IF('ชื่อ-คะแนน'!R$4="A","0","0"))))</f>
        <v>0</v>
      </c>
      <c r="J29" s="550">
        <f>IF('ชื่อ-คะแนน'!C27="","",IF('ชื่อ-คะแนน'!P$4="P",'ชื่อ-คะแนน'!P27,IF('ชื่อ-คะแนน'!P$4="K","0",IF('ชื่อ-คะแนน'!P$4="A","0","0")))+IF('ชื่อ-คะแนน'!Q$4="P",'ชื่อ-คะแนน'!Q27,IF('ชื่อ-คะแนน'!Q$4="K","0",IF('ชื่อ-คะแนน'!Q$4="A","0","0")))+IF('ชื่อ-คะแนน'!R$4="P",'ชื่อ-คะแนน'!R27,IF('ชื่อ-คะแนน'!R$4="K","0",IF('ชื่อ-คะแนน'!R$4="A","0","0"))))</f>
        <v>0</v>
      </c>
      <c r="K29" s="551">
        <f>IF('ชื่อ-คะแนน'!C27="","",IF('ชื่อ-คะแนน'!P$4="A",'ชื่อ-คะแนน'!P27,IF('ชื่อ-คะแนน'!P$4="P","0",IF('ชื่อ-คะแนน'!P$4="K","0","0")))+IF('ชื่อ-คะแนน'!Q$4="A",'ชื่อ-คะแนน'!Q27,IF('ชื่อ-คะแนน'!Q$4="P","0",IF('ชื่อ-คะแนน'!Q$4="K","0","0")))+IF('ชื่อ-คะแนน'!R$4="A",'ชื่อ-คะแนน'!R27,IF('ชื่อ-คะแนน'!R$4="P","0",IF('ชื่อ-คะแนน'!R$4="K","0","0"))))</f>
        <v>0</v>
      </c>
      <c r="L29" s="547">
        <f>IF('ชื่อ-คะแนน'!W$4="K",'ชื่อ-คะแนน'!W27,IF('ชื่อ-คะแนน'!W$4="P","0",IF('ชื่อ-คะแนน'!W$4="A","0","0")))+IF('ชื่อ-คะแนน'!X$4="K",'ชื่อ-คะแนน'!X27,IF('ชื่อ-คะแนน'!X$4="P","0",IF('ชื่อ-คะแนน'!X$4="A","0","0")))+IF('ชื่อ-คะแนน'!Y$4="K",'ชื่อ-คะแนน'!Y27,IF('ชื่อ-คะแนน'!Y$4="P","0",IF('ชื่อ-คะแนน'!Y$4="A","0","0")))+IF('ชื่อ-คะแนน'!Z$4="K",'ชื่อ-คะแนน'!Z27,IF('ชื่อ-คะแนน'!Z$4="P","0",IF('ชื่อ-คะแนน'!Z$4="A","0","0")))+IF('ชื่อ-คะแนน'!AA$4="K",'ชื่อ-คะแนน'!AA27,IF('ชื่อ-คะแนน'!AA$4="P","0",IF('ชื่อ-คะแนน'!AA$4="A","0","0")))+IF('ชื่อ-คะแนน'!AB$4="K",'ชื่อ-คะแนน'!AB27,IF('ชื่อ-คะแนน'!AB$4="P","0",IF('ชื่อ-คะแนน'!AB$4="A","0","0")))+IF('ชื่อ-คะแนน'!AC$4="K",'ชื่อ-คะแนน'!AC27,IF('ชื่อ-คะแนน'!AC$4="P","0",IF('ชื่อ-คะแนน'!AC$4="A","0","0")))</f>
        <v>0</v>
      </c>
      <c r="M29" s="548">
        <f>IF('ชื่อ-คะแนน'!W$4="P",'ชื่อ-คะแนน'!W27,IF('ชื่อ-คะแนน'!W$4="K","0",IF('ชื่อ-คะแนน'!W$4="A","0","0")))*IF('ชื่อ-คะแนน'!X$4="P",'ชื่อ-คะแนน'!X27,IF('ชื่อ-คะแนน'!X$4="K","0",IF('ชื่อ-คะแนน'!X$4="A","0","0")))+IF('ชื่อ-คะแนน'!Y$4="P",'ชื่อ-คะแนน'!Y27,IF('ชื่อ-คะแนน'!Y$4="K","0",IF('ชื่อ-คะแนน'!Y$4="A","0","0")))+IF('ชื่อ-คะแนน'!Z$4="P",'ชื่อ-คะแนน'!Z27,IF('ชื่อ-คะแนน'!Z$4="K","0",IF('ชื่อ-คะแนน'!Z$4="A","0","0")))+IF('ชื่อ-คะแนน'!AA$4="P",'ชื่อ-คะแนน'!AA27,IF('ชื่อ-คะแนน'!AA$4="K","0",IF('ชื่อ-คะแนน'!AA$4="A","0","0")))+IF('ชื่อ-คะแนน'!AB$4="P",'ชื่อ-คะแนน'!AB27,IF('ชื่อ-คะแนน'!AB$4="K","0",IF('ชื่อ-คะแนน'!AB$4="A","0","0")))+IF('ชื่อ-คะแนน'!AC$4="P",'ชื่อ-คะแนน'!AC27,IF('ชื่อ-คะแนน'!AC$4="K","0",IF('ชื่อ-คะแนน'!AC$4="A","0","0")))</f>
        <v>0</v>
      </c>
      <c r="N29" s="572">
        <f>IF('ชื่อ-คะแนน'!W$4="A",'ชื่อ-คะแนน'!W27,IF('ชื่อ-คะแนน'!W$4="P","0",IF('ชื่อ-คะแนน'!W$4="K","0","0")))+IF('ชื่อ-คะแนน'!X$4="A",'ชื่อ-คะแนน'!X27,IF('ชื่อ-คะแนน'!X$4="P","0",IF('ชื่อ-คะแนน'!X$4="K","0","0")))+IF('ชื่อ-คะแนน'!Y$4="A",'ชื่อ-คะแนน'!Y27,IF('ชื่อ-คะแนน'!Y$4="P","0",IF('ชื่อ-คะแนน'!Y$4="K","0","0")))+IF('ชื่อ-คะแนน'!Z$4="A",'ชื่อ-คะแนน'!Z27,IF('ชื่อ-คะแนน'!Z$4="P","0",IF('ชื่อ-คะแนน'!Z$4="K","0","0")))+IF('ชื่อ-คะแนน'!AA$4="A",'ชื่อ-คะแนน'!AA27,IF('ชื่อ-คะแนน'!AA$4="P","0",IF('ชื่อ-คะแนน'!AA$4="K","0","0")))+IF('ชื่อ-คะแนน'!AB$4="A",'ชื่อ-คะแนน'!AB27,IF('ชื่อ-คะแนน'!AB$4="P","0",IF('ชื่อ-คะแนน'!AB$4="K","0","0")))+IF('ชื่อ-คะแนน'!AC$4="A",'ชื่อ-คะแนน'!AC27,IF('ชื่อ-คะแนน'!AC$4="P","0",IF('ชื่อ-คะแนน'!AC$4="K","0","0")))</f>
        <v>0</v>
      </c>
      <c r="O29" s="549">
        <f>IF('ชื่อ-คะแนน'!AH$4="K",'ชื่อ-คะแนน'!AH27,IF('ชื่อ-คะแนน'!AH$4="P","0",IF('ชื่อ-คะแนน'!AH$4="A","0","0")))+IF('ชื่อ-คะแนน'!AI$4="K",'ชื่อ-คะแนน'!AI27,IF('ชื่อ-คะแนน'!AI$4="P","0",IF('ชื่อ-คะแนน'!AI$4="A","0","0")))+IF('ชื่อ-คะแนน'!AJ$4="K",'ชื่อ-คะแนน'!AJ27,IF('ชื่อ-คะแนน'!AJ$4="P","0",IF('ชื่อ-คะแนน'!AJ$4="A","0","0")))+IF('ชื่อ-คะแนน'!AK$4="K",'ชื่อ-คะแนน'!AK27,IF('ชื่อ-คะแนน'!AK$4="P","0",IF('ชื่อ-คะแนน'!AK$4="A","0","0")))</f>
        <v>0</v>
      </c>
      <c r="P29" s="550">
        <f>IF('ชื่อ-คะแนน'!AH$4="p",'ชื่อ-คะแนน'!AH27,IF('ชื่อ-คะแนน'!AH$4="k","0",IF('ชื่อ-คะแนน'!AH$4="A","0","0")))+IF('ชื่อ-คะแนน'!AI$4="p",'ชื่อ-คะแนน'!AI27,IF('ชื่อ-คะแนน'!AI$4="k","0",IF('ชื่อ-คะแนน'!AI$4="A","0","0")))+IF('ชื่อ-คะแนน'!AJ$4="p",'ชื่อ-คะแนน'!AJ27,IF('ชื่อ-คะแนน'!AJ$4="k","0",IF('ชื่อ-คะแนน'!AJ$4="A","0","0")))+IF('ชื่อ-คะแนน'!AK$4="p",'ชื่อ-คะแนน'!AK27,IF('ชื่อ-คะแนน'!AK$4="k","0",IF('ชื่อ-คะแนน'!AK$4="A","0","0")))</f>
        <v>0</v>
      </c>
      <c r="Q29" s="552">
        <f>IF('ชื่อ-คะแนน'!AH$4="a",'ชื่อ-คะแนน'!AH27,IF('ชื่อ-คะแนน'!AH$4="P","0",IF('ชื่อ-คะแนน'!AH$4="k","0","0")))+IF('ชื่อ-คะแนน'!AI$4="a",'ชื่อ-คะแนน'!AI27,IF('ชื่อ-คะแนน'!AI$4="P","0",IF('ชื่อ-คะแนน'!AI$4="k","0","0")))+IF('ชื่อ-คะแนน'!AJ$4="a",'ชื่อ-คะแนน'!AJ27,IF('ชื่อ-คะแนน'!AJ$4="P","0",IF('ชื่อ-คะแนน'!AJ$4="k","0","0")))+IF('ชื่อ-คะแนน'!AK$4="a",'ชื่อ-คะแนน'!AK27,IF('ชื่อ-คะแนน'!AK$4="P","0",IF('ชื่อ-คะแนน'!AK$4="k","0","0")))</f>
        <v>0</v>
      </c>
      <c r="R29" s="573">
        <f>IF('ชื่อ-คะแนน'!C27="","",IF(E29="พัก","",IF(E29="ออก","",IF(E29="ย้าย","",IF(E29="","ผิด",(F29+I29+L29+O29))))))</f>
        <v>0</v>
      </c>
      <c r="S29" s="554">
        <f>IF('ชื่อ-คะแนน'!C27="","",IF(E29="พัก","",IF(E29="ออก","",IF(E29="ย้าย","",IF(E29="","ผิด",(G29+J29+M29+P29))))))</f>
        <v>0</v>
      </c>
      <c r="T29" s="555">
        <f>IF('ชื่อ-คะแนน'!C27="","",IF(E29="พัก","",IF(E29="ออก","",IF(E29="ย้าย","",IF(E29="","ผิด",(H29+K29+N29+Q29))))))</f>
        <v>0</v>
      </c>
      <c r="U29" s="556"/>
    </row>
    <row r="30" spans="1:21" s="3" customFormat="1" ht="18" customHeight="1" x14ac:dyDescent="0.5">
      <c r="A30" s="531"/>
      <c r="B30" s="276">
        <f>'ชื่อ-คะแนน'!A28</f>
        <v>23</v>
      </c>
      <c r="C30" s="544" t="str">
        <f>'ชื่อ-คะแนน'!B28</f>
        <v>12745</v>
      </c>
      <c r="D30" s="1315" t="str">
        <f>'ชื่อ-คะแนน'!C28</f>
        <v>สามเณร ขวัญชัย  ศรีสุวรรณ</v>
      </c>
      <c r="E30" s="546" t="str">
        <f>'ชื่อ-คะแนน'!D28</f>
        <v>เรียน</v>
      </c>
      <c r="F30" s="547">
        <f>IF('ชื่อ-คะแนน'!H$4="K",'ชื่อ-คะแนน'!H28,IF('ชื่อ-คะแนน'!H$4="P","0",IF('ชื่อ-คะแนน'!H$4="A","0","0")))+IF('ชื่อ-คะแนน'!I$4="K",'ชื่อ-คะแนน'!I28,IF('ชื่อ-คะแนน'!I$4="P","0",IF('ชื่อ-คะแนน'!I$4="A","0","0")))+IF('ชื่อ-คะแนน'!J$4="K",'ชื่อ-คะแนน'!J28,IF('ชื่อ-คะแนน'!J$4="P","0",IF('ชื่อ-คะแนน'!J$4="A","0","0")))+IF('ชื่อ-คะแนน'!K$4="K",'ชื่อ-คะแนน'!K28,IF('ชื่อ-คะแนน'!K$4="P","0",IF('ชื่อ-คะแนน'!K$4="A","0","0")))+IF('ชื่อ-คะแนน'!L$4="K",'ชื่อ-คะแนน'!L28,IF('ชื่อ-คะแนน'!L$4="P","0",IF('ชื่อ-คะแนน'!L$4="A","0","0")))+IF('ชื่อ-คะแนน'!M$4="K",'ชื่อ-คะแนน'!M28,IF('ชื่อ-คะแนน'!M$4="P","0",IF('ชื่อ-คะแนน'!M$4="A","0","0")))</f>
        <v>0</v>
      </c>
      <c r="G30" s="548">
        <f>IF('ชื่อ-คะแนน'!H$4="P",'ชื่อ-คะแนน'!H28,IF('ชื่อ-คะแนน'!H$4="K","0",IF('ชื่อ-คะแนน'!H$4="A","0","0")))+IF('ชื่อ-คะแนน'!I$4="P",'ชื่อ-คะแนน'!I28,IF('ชื่อ-คะแนน'!I$4="K","0",IF('ชื่อ-คะแนน'!I$4="A","0","0")))+IF('ชื่อ-คะแนน'!J$4="P",'ชื่อ-คะแนน'!J28,IF('ชื่อ-คะแนน'!J$4="K","0",IF('ชื่อ-คะแนน'!J$4="A","0","0")))+IF('ชื่อ-คะแนน'!K$4="P",'ชื่อ-คะแนน'!K28,IF('ชื่อ-คะแนน'!K$4="K","0",IF('ชื่อ-คะแนน'!K$4="A","0","0")))+IF('ชื่อ-คะแนน'!L$4="P",'ชื่อ-คะแนน'!L28,IF('ชื่อ-คะแนน'!L$4="K","0",IF('ชื่อ-คะแนน'!L$4="A","0","0")))+IF('ชื่อ-คะแนน'!M$4="P",'ชื่อ-คะแนน'!M28,IF('ชื่อ-คะแนน'!M$4="K","0",IF('ชื่อ-คะแนน'!M$4="A","0","0")))</f>
        <v>0</v>
      </c>
      <c r="H30" s="572">
        <f>IF('ชื่อ-คะแนน'!H$4="A",'ชื่อ-คะแนน'!H28,IF('ชื่อ-คะแนน'!H$4="P","0",IF('ชื่อ-คะแนน'!H$4="K","0","0")))+IF('ชื่อ-คะแนน'!I$4="A",'ชื่อ-คะแนน'!I28,IF('ชื่อ-คะแนน'!I$4="P","0",IF('ชื่อ-คะแนน'!I$4="K","0","0")))+IF('ชื่อ-คะแนน'!J$4="A",'ชื่อ-คะแนน'!J28,IF('ชื่อ-คะแนน'!J$4="P","0",IF('ชื่อ-คะแนน'!J$4="K","0","0")))+IF('ชื่อ-คะแนน'!K$4="A",'ชื่อ-คะแนน'!K28,IF('ชื่อ-คะแนน'!K$4="P","0",IF('ชื่อ-คะแนน'!K$4="K","0","0")))+IF('ชื่อ-คะแนน'!L$4="A",'ชื่อ-คะแนน'!L28,IF('ชื่อ-คะแนน'!L$4="P","0",IF('ชื่อ-คะแนน'!L$4="K","0","0")))+IF('ชื่อ-คะแนน'!M$4="A",'ชื่อ-คะแนน'!M28,IF('ชื่อ-คะแนน'!M$4="P","0",IF('ชื่อ-คะแนน'!M$4="K","0","0")))</f>
        <v>0</v>
      </c>
      <c r="I30" s="549">
        <f>IF('ชื่อ-คะแนน'!C28="","",IF('ชื่อ-คะแนน'!P$4="K",'ชื่อ-คะแนน'!P28,IF('ชื่อ-คะแนน'!P$4="P","0",IF('ชื่อ-คะแนน'!P$4="A","0","0")))+IF('ชื่อ-คะแนน'!Q$4="K",'ชื่อ-คะแนน'!Q28,IF('ชื่อ-คะแนน'!Q$4="P","0",IF('ชื่อ-คะแนน'!Q$4="A","0","0")))+IF('ชื่อ-คะแนน'!R$4="K",'ชื่อ-คะแนน'!R28,IF('ชื่อ-คะแนน'!R$4="P","0",IF('ชื่อ-คะแนน'!R$4="A","0","0"))))</f>
        <v>0</v>
      </c>
      <c r="J30" s="550">
        <f>IF('ชื่อ-คะแนน'!C28="","",IF('ชื่อ-คะแนน'!P$4="P",'ชื่อ-คะแนน'!P28,IF('ชื่อ-คะแนน'!P$4="K","0",IF('ชื่อ-คะแนน'!P$4="A","0","0")))+IF('ชื่อ-คะแนน'!Q$4="P",'ชื่อ-คะแนน'!Q28,IF('ชื่อ-คะแนน'!Q$4="K","0",IF('ชื่อ-คะแนน'!Q$4="A","0","0")))+IF('ชื่อ-คะแนน'!R$4="P",'ชื่อ-คะแนน'!R28,IF('ชื่อ-คะแนน'!R$4="K","0",IF('ชื่อ-คะแนน'!R$4="A","0","0"))))</f>
        <v>0</v>
      </c>
      <c r="K30" s="551">
        <f>IF('ชื่อ-คะแนน'!C28="","",IF('ชื่อ-คะแนน'!P$4="A",'ชื่อ-คะแนน'!P28,IF('ชื่อ-คะแนน'!P$4="P","0",IF('ชื่อ-คะแนน'!P$4="K","0","0")))+IF('ชื่อ-คะแนน'!Q$4="A",'ชื่อ-คะแนน'!Q28,IF('ชื่อ-คะแนน'!Q$4="P","0",IF('ชื่อ-คะแนน'!Q$4="K","0","0")))+IF('ชื่อ-คะแนน'!R$4="A",'ชื่อ-คะแนน'!R28,IF('ชื่อ-คะแนน'!R$4="P","0",IF('ชื่อ-คะแนน'!R$4="K","0","0"))))</f>
        <v>0</v>
      </c>
      <c r="L30" s="547">
        <f>IF('ชื่อ-คะแนน'!W$4="K",'ชื่อ-คะแนน'!W28,IF('ชื่อ-คะแนน'!W$4="P","0",IF('ชื่อ-คะแนน'!W$4="A","0","0")))+IF('ชื่อ-คะแนน'!X$4="K",'ชื่อ-คะแนน'!X28,IF('ชื่อ-คะแนน'!X$4="P","0",IF('ชื่อ-คะแนน'!X$4="A","0","0")))+IF('ชื่อ-คะแนน'!Y$4="K",'ชื่อ-คะแนน'!Y28,IF('ชื่อ-คะแนน'!Y$4="P","0",IF('ชื่อ-คะแนน'!Y$4="A","0","0")))+IF('ชื่อ-คะแนน'!Z$4="K",'ชื่อ-คะแนน'!Z28,IF('ชื่อ-คะแนน'!Z$4="P","0",IF('ชื่อ-คะแนน'!Z$4="A","0","0")))+IF('ชื่อ-คะแนน'!AA$4="K",'ชื่อ-คะแนน'!AA28,IF('ชื่อ-คะแนน'!AA$4="P","0",IF('ชื่อ-คะแนน'!AA$4="A","0","0")))+IF('ชื่อ-คะแนน'!AB$4="K",'ชื่อ-คะแนน'!AB28,IF('ชื่อ-คะแนน'!AB$4="P","0",IF('ชื่อ-คะแนน'!AB$4="A","0","0")))+IF('ชื่อ-คะแนน'!AC$4="K",'ชื่อ-คะแนน'!AC28,IF('ชื่อ-คะแนน'!AC$4="P","0",IF('ชื่อ-คะแนน'!AC$4="A","0","0")))</f>
        <v>0</v>
      </c>
      <c r="M30" s="548">
        <f>IF('ชื่อ-คะแนน'!W$4="P",'ชื่อ-คะแนน'!W28,IF('ชื่อ-คะแนน'!W$4="K","0",IF('ชื่อ-คะแนน'!W$4="A","0","0")))*IF('ชื่อ-คะแนน'!X$4="P",'ชื่อ-คะแนน'!X28,IF('ชื่อ-คะแนน'!X$4="K","0",IF('ชื่อ-คะแนน'!X$4="A","0","0")))+IF('ชื่อ-คะแนน'!Y$4="P",'ชื่อ-คะแนน'!Y28,IF('ชื่อ-คะแนน'!Y$4="K","0",IF('ชื่อ-คะแนน'!Y$4="A","0","0")))+IF('ชื่อ-คะแนน'!Z$4="P",'ชื่อ-คะแนน'!Z28,IF('ชื่อ-คะแนน'!Z$4="K","0",IF('ชื่อ-คะแนน'!Z$4="A","0","0")))+IF('ชื่อ-คะแนน'!AA$4="P",'ชื่อ-คะแนน'!AA28,IF('ชื่อ-คะแนน'!AA$4="K","0",IF('ชื่อ-คะแนน'!AA$4="A","0","0")))+IF('ชื่อ-คะแนน'!AB$4="P",'ชื่อ-คะแนน'!AB28,IF('ชื่อ-คะแนน'!AB$4="K","0",IF('ชื่อ-คะแนน'!AB$4="A","0","0")))+IF('ชื่อ-คะแนน'!AC$4="P",'ชื่อ-คะแนน'!AC28,IF('ชื่อ-คะแนน'!AC$4="K","0",IF('ชื่อ-คะแนน'!AC$4="A","0","0")))</f>
        <v>0</v>
      </c>
      <c r="N30" s="572">
        <f>IF('ชื่อ-คะแนน'!W$4="A",'ชื่อ-คะแนน'!W28,IF('ชื่อ-คะแนน'!W$4="P","0",IF('ชื่อ-คะแนน'!W$4="K","0","0")))+IF('ชื่อ-คะแนน'!X$4="A",'ชื่อ-คะแนน'!X28,IF('ชื่อ-คะแนน'!X$4="P","0",IF('ชื่อ-คะแนน'!X$4="K","0","0")))+IF('ชื่อ-คะแนน'!Y$4="A",'ชื่อ-คะแนน'!Y28,IF('ชื่อ-คะแนน'!Y$4="P","0",IF('ชื่อ-คะแนน'!Y$4="K","0","0")))+IF('ชื่อ-คะแนน'!Z$4="A",'ชื่อ-คะแนน'!Z28,IF('ชื่อ-คะแนน'!Z$4="P","0",IF('ชื่อ-คะแนน'!Z$4="K","0","0")))+IF('ชื่อ-คะแนน'!AA$4="A",'ชื่อ-คะแนน'!AA28,IF('ชื่อ-คะแนน'!AA$4="P","0",IF('ชื่อ-คะแนน'!AA$4="K","0","0")))+IF('ชื่อ-คะแนน'!AB$4="A",'ชื่อ-คะแนน'!AB28,IF('ชื่อ-คะแนน'!AB$4="P","0",IF('ชื่อ-คะแนน'!AB$4="K","0","0")))+IF('ชื่อ-คะแนน'!AC$4="A",'ชื่อ-คะแนน'!AC28,IF('ชื่อ-คะแนน'!AC$4="P","0",IF('ชื่อ-คะแนน'!AC$4="K","0","0")))</f>
        <v>0</v>
      </c>
      <c r="O30" s="549">
        <f>IF('ชื่อ-คะแนน'!AH$4="K",'ชื่อ-คะแนน'!AH28,IF('ชื่อ-คะแนน'!AH$4="P","0",IF('ชื่อ-คะแนน'!AH$4="A","0","0")))+IF('ชื่อ-คะแนน'!AI$4="K",'ชื่อ-คะแนน'!AI28,IF('ชื่อ-คะแนน'!AI$4="P","0",IF('ชื่อ-คะแนน'!AI$4="A","0","0")))+IF('ชื่อ-คะแนน'!AJ$4="K",'ชื่อ-คะแนน'!AJ28,IF('ชื่อ-คะแนน'!AJ$4="P","0",IF('ชื่อ-คะแนน'!AJ$4="A","0","0")))+IF('ชื่อ-คะแนน'!AK$4="K",'ชื่อ-คะแนน'!AK28,IF('ชื่อ-คะแนน'!AK$4="P","0",IF('ชื่อ-คะแนน'!AK$4="A","0","0")))</f>
        <v>0</v>
      </c>
      <c r="P30" s="550">
        <f>IF('ชื่อ-คะแนน'!AH$4="p",'ชื่อ-คะแนน'!AH28,IF('ชื่อ-คะแนน'!AH$4="k","0",IF('ชื่อ-คะแนน'!AH$4="A","0","0")))+IF('ชื่อ-คะแนน'!AI$4="p",'ชื่อ-คะแนน'!AI28,IF('ชื่อ-คะแนน'!AI$4="k","0",IF('ชื่อ-คะแนน'!AI$4="A","0","0")))+IF('ชื่อ-คะแนน'!AJ$4="p",'ชื่อ-คะแนน'!AJ28,IF('ชื่อ-คะแนน'!AJ$4="k","0",IF('ชื่อ-คะแนน'!AJ$4="A","0","0")))+IF('ชื่อ-คะแนน'!AK$4="p",'ชื่อ-คะแนน'!AK28,IF('ชื่อ-คะแนน'!AK$4="k","0",IF('ชื่อ-คะแนน'!AK$4="A","0","0")))</f>
        <v>0</v>
      </c>
      <c r="Q30" s="552">
        <f>IF('ชื่อ-คะแนน'!AH$4="a",'ชื่อ-คะแนน'!AH28,IF('ชื่อ-คะแนน'!AH$4="P","0",IF('ชื่อ-คะแนน'!AH$4="k","0","0")))+IF('ชื่อ-คะแนน'!AI$4="a",'ชื่อ-คะแนน'!AI28,IF('ชื่อ-คะแนน'!AI$4="P","0",IF('ชื่อ-คะแนน'!AI$4="k","0","0")))+IF('ชื่อ-คะแนน'!AJ$4="a",'ชื่อ-คะแนน'!AJ28,IF('ชื่อ-คะแนน'!AJ$4="P","0",IF('ชื่อ-คะแนน'!AJ$4="k","0","0")))+IF('ชื่อ-คะแนน'!AK$4="a",'ชื่อ-คะแนน'!AK28,IF('ชื่อ-คะแนน'!AK$4="P","0",IF('ชื่อ-คะแนน'!AK$4="k","0","0")))</f>
        <v>0</v>
      </c>
      <c r="R30" s="573">
        <f>IF('ชื่อ-คะแนน'!C28="","",IF(E30="พัก","",IF(E30="ออก","",IF(E30="ย้าย","",IF(E30="","ผิด",(F30+I30+L30+O30))))))</f>
        <v>0</v>
      </c>
      <c r="S30" s="554">
        <f>IF('ชื่อ-คะแนน'!C28="","",IF(E30="พัก","",IF(E30="ออก","",IF(E30="ย้าย","",IF(E30="","ผิด",(G30+J30+M30+P30))))))</f>
        <v>0</v>
      </c>
      <c r="T30" s="555">
        <f>IF('ชื่อ-คะแนน'!C28="","",IF(E30="พัก","",IF(E30="ออก","",IF(E30="ย้าย","",IF(E30="","ผิด",(H30+K30+N30+Q30))))))</f>
        <v>0</v>
      </c>
      <c r="U30" s="556"/>
    </row>
    <row r="31" spans="1:21" s="3" customFormat="1" ht="18" customHeight="1" x14ac:dyDescent="0.5">
      <c r="A31" s="531"/>
      <c r="B31" s="276">
        <f>'ชื่อ-คะแนน'!A29</f>
        <v>24</v>
      </c>
      <c r="C31" s="544" t="str">
        <f>'ชื่อ-คะแนน'!B29</f>
        <v>12762</v>
      </c>
      <c r="D31" s="1315" t="str">
        <f>'ชื่อ-คะแนน'!C29</f>
        <v>นางสาว สุจิรา  โคนชัยภูมิ</v>
      </c>
      <c r="E31" s="546" t="str">
        <f>'ชื่อ-คะแนน'!D29</f>
        <v>เรียน</v>
      </c>
      <c r="F31" s="547">
        <f>IF('ชื่อ-คะแนน'!H$4="K",'ชื่อ-คะแนน'!H29,IF('ชื่อ-คะแนน'!H$4="P","0",IF('ชื่อ-คะแนน'!H$4="A","0","0")))+IF('ชื่อ-คะแนน'!I$4="K",'ชื่อ-คะแนน'!I29,IF('ชื่อ-คะแนน'!I$4="P","0",IF('ชื่อ-คะแนน'!I$4="A","0","0")))+IF('ชื่อ-คะแนน'!J$4="K",'ชื่อ-คะแนน'!J29,IF('ชื่อ-คะแนน'!J$4="P","0",IF('ชื่อ-คะแนน'!J$4="A","0","0")))+IF('ชื่อ-คะแนน'!K$4="K",'ชื่อ-คะแนน'!K29,IF('ชื่อ-คะแนน'!K$4="P","0",IF('ชื่อ-คะแนน'!K$4="A","0","0")))+IF('ชื่อ-คะแนน'!L$4="K",'ชื่อ-คะแนน'!L29,IF('ชื่อ-คะแนน'!L$4="P","0",IF('ชื่อ-คะแนน'!L$4="A","0","0")))+IF('ชื่อ-คะแนน'!M$4="K",'ชื่อ-คะแนน'!M29,IF('ชื่อ-คะแนน'!M$4="P","0",IF('ชื่อ-คะแนน'!M$4="A","0","0")))</f>
        <v>0</v>
      </c>
      <c r="G31" s="548">
        <f>IF('ชื่อ-คะแนน'!H$4="P",'ชื่อ-คะแนน'!H29,IF('ชื่อ-คะแนน'!H$4="K","0",IF('ชื่อ-คะแนน'!H$4="A","0","0")))+IF('ชื่อ-คะแนน'!I$4="P",'ชื่อ-คะแนน'!I29,IF('ชื่อ-คะแนน'!I$4="K","0",IF('ชื่อ-คะแนน'!I$4="A","0","0")))+IF('ชื่อ-คะแนน'!J$4="P",'ชื่อ-คะแนน'!J29,IF('ชื่อ-คะแนน'!J$4="K","0",IF('ชื่อ-คะแนน'!J$4="A","0","0")))+IF('ชื่อ-คะแนน'!K$4="P",'ชื่อ-คะแนน'!K29,IF('ชื่อ-คะแนน'!K$4="K","0",IF('ชื่อ-คะแนน'!K$4="A","0","0")))+IF('ชื่อ-คะแนน'!L$4="P",'ชื่อ-คะแนน'!L29,IF('ชื่อ-คะแนน'!L$4="K","0",IF('ชื่อ-คะแนน'!L$4="A","0","0")))+IF('ชื่อ-คะแนน'!M$4="P",'ชื่อ-คะแนน'!M29,IF('ชื่อ-คะแนน'!M$4="K","0",IF('ชื่อ-คะแนน'!M$4="A","0","0")))</f>
        <v>0</v>
      </c>
      <c r="H31" s="572">
        <f>IF('ชื่อ-คะแนน'!H$4="A",'ชื่อ-คะแนน'!H29,IF('ชื่อ-คะแนน'!H$4="P","0",IF('ชื่อ-คะแนน'!H$4="K","0","0")))+IF('ชื่อ-คะแนน'!I$4="A",'ชื่อ-คะแนน'!I29,IF('ชื่อ-คะแนน'!I$4="P","0",IF('ชื่อ-คะแนน'!I$4="K","0","0")))+IF('ชื่อ-คะแนน'!J$4="A",'ชื่อ-คะแนน'!J29,IF('ชื่อ-คะแนน'!J$4="P","0",IF('ชื่อ-คะแนน'!J$4="K","0","0")))+IF('ชื่อ-คะแนน'!K$4="A",'ชื่อ-คะแนน'!K29,IF('ชื่อ-คะแนน'!K$4="P","0",IF('ชื่อ-คะแนน'!K$4="K","0","0")))+IF('ชื่อ-คะแนน'!L$4="A",'ชื่อ-คะแนน'!L29,IF('ชื่อ-คะแนน'!L$4="P","0",IF('ชื่อ-คะแนน'!L$4="K","0","0")))+IF('ชื่อ-คะแนน'!M$4="A",'ชื่อ-คะแนน'!M29,IF('ชื่อ-คะแนน'!M$4="P","0",IF('ชื่อ-คะแนน'!M$4="K","0","0")))</f>
        <v>0</v>
      </c>
      <c r="I31" s="549">
        <f>IF('ชื่อ-คะแนน'!C29="","",IF('ชื่อ-คะแนน'!P$4="K",'ชื่อ-คะแนน'!P29,IF('ชื่อ-คะแนน'!P$4="P","0",IF('ชื่อ-คะแนน'!P$4="A","0","0")))+IF('ชื่อ-คะแนน'!Q$4="K",'ชื่อ-คะแนน'!Q29,IF('ชื่อ-คะแนน'!Q$4="P","0",IF('ชื่อ-คะแนน'!Q$4="A","0","0")))+IF('ชื่อ-คะแนน'!R$4="K",'ชื่อ-คะแนน'!R29,IF('ชื่อ-คะแนน'!R$4="P","0",IF('ชื่อ-คะแนน'!R$4="A","0","0"))))</f>
        <v>0</v>
      </c>
      <c r="J31" s="550">
        <f>IF('ชื่อ-คะแนน'!C29="","",IF('ชื่อ-คะแนน'!P$4="P",'ชื่อ-คะแนน'!P29,IF('ชื่อ-คะแนน'!P$4="K","0",IF('ชื่อ-คะแนน'!P$4="A","0","0")))+IF('ชื่อ-คะแนน'!Q$4="P",'ชื่อ-คะแนน'!Q29,IF('ชื่อ-คะแนน'!Q$4="K","0",IF('ชื่อ-คะแนน'!Q$4="A","0","0")))+IF('ชื่อ-คะแนน'!R$4="P",'ชื่อ-คะแนน'!R29,IF('ชื่อ-คะแนน'!R$4="K","0",IF('ชื่อ-คะแนน'!R$4="A","0","0"))))</f>
        <v>0</v>
      </c>
      <c r="K31" s="551">
        <f>IF('ชื่อ-คะแนน'!C29="","",IF('ชื่อ-คะแนน'!P$4="A",'ชื่อ-คะแนน'!P29,IF('ชื่อ-คะแนน'!P$4="P","0",IF('ชื่อ-คะแนน'!P$4="K","0","0")))+IF('ชื่อ-คะแนน'!Q$4="A",'ชื่อ-คะแนน'!Q29,IF('ชื่อ-คะแนน'!Q$4="P","0",IF('ชื่อ-คะแนน'!Q$4="K","0","0")))+IF('ชื่อ-คะแนน'!R$4="A",'ชื่อ-คะแนน'!R29,IF('ชื่อ-คะแนน'!R$4="P","0",IF('ชื่อ-คะแนน'!R$4="K","0","0"))))</f>
        <v>0</v>
      </c>
      <c r="L31" s="547">
        <f>IF('ชื่อ-คะแนน'!W$4="K",'ชื่อ-คะแนน'!W29,IF('ชื่อ-คะแนน'!W$4="P","0",IF('ชื่อ-คะแนน'!W$4="A","0","0")))+IF('ชื่อ-คะแนน'!X$4="K",'ชื่อ-คะแนน'!X29,IF('ชื่อ-คะแนน'!X$4="P","0",IF('ชื่อ-คะแนน'!X$4="A","0","0")))+IF('ชื่อ-คะแนน'!Y$4="K",'ชื่อ-คะแนน'!Y29,IF('ชื่อ-คะแนน'!Y$4="P","0",IF('ชื่อ-คะแนน'!Y$4="A","0","0")))+IF('ชื่อ-คะแนน'!Z$4="K",'ชื่อ-คะแนน'!Z29,IF('ชื่อ-คะแนน'!Z$4="P","0",IF('ชื่อ-คะแนน'!Z$4="A","0","0")))+IF('ชื่อ-คะแนน'!AA$4="K",'ชื่อ-คะแนน'!AA29,IF('ชื่อ-คะแนน'!AA$4="P","0",IF('ชื่อ-คะแนน'!AA$4="A","0","0")))+IF('ชื่อ-คะแนน'!AB$4="K",'ชื่อ-คะแนน'!AB29,IF('ชื่อ-คะแนน'!AB$4="P","0",IF('ชื่อ-คะแนน'!AB$4="A","0","0")))+IF('ชื่อ-คะแนน'!AC$4="K",'ชื่อ-คะแนน'!AC29,IF('ชื่อ-คะแนน'!AC$4="P","0",IF('ชื่อ-คะแนน'!AC$4="A","0","0")))</f>
        <v>0</v>
      </c>
      <c r="M31" s="548">
        <f>IF('ชื่อ-คะแนน'!W$4="P",'ชื่อ-คะแนน'!W29,IF('ชื่อ-คะแนน'!W$4="K","0",IF('ชื่อ-คะแนน'!W$4="A","0","0")))*IF('ชื่อ-คะแนน'!X$4="P",'ชื่อ-คะแนน'!X29,IF('ชื่อ-คะแนน'!X$4="K","0",IF('ชื่อ-คะแนน'!X$4="A","0","0")))+IF('ชื่อ-คะแนน'!Y$4="P",'ชื่อ-คะแนน'!Y29,IF('ชื่อ-คะแนน'!Y$4="K","0",IF('ชื่อ-คะแนน'!Y$4="A","0","0")))+IF('ชื่อ-คะแนน'!Z$4="P",'ชื่อ-คะแนน'!Z29,IF('ชื่อ-คะแนน'!Z$4="K","0",IF('ชื่อ-คะแนน'!Z$4="A","0","0")))+IF('ชื่อ-คะแนน'!AA$4="P",'ชื่อ-คะแนน'!AA29,IF('ชื่อ-คะแนน'!AA$4="K","0",IF('ชื่อ-คะแนน'!AA$4="A","0","0")))+IF('ชื่อ-คะแนน'!AB$4="P",'ชื่อ-คะแนน'!AB29,IF('ชื่อ-คะแนน'!AB$4="K","0",IF('ชื่อ-คะแนน'!AB$4="A","0","0")))+IF('ชื่อ-คะแนน'!AC$4="P",'ชื่อ-คะแนน'!AC29,IF('ชื่อ-คะแนน'!AC$4="K","0",IF('ชื่อ-คะแนน'!AC$4="A","0","0")))</f>
        <v>0</v>
      </c>
      <c r="N31" s="572">
        <f>IF('ชื่อ-คะแนน'!W$4="A",'ชื่อ-คะแนน'!W29,IF('ชื่อ-คะแนน'!W$4="P","0",IF('ชื่อ-คะแนน'!W$4="K","0","0")))+IF('ชื่อ-คะแนน'!X$4="A",'ชื่อ-คะแนน'!X29,IF('ชื่อ-คะแนน'!X$4="P","0",IF('ชื่อ-คะแนน'!X$4="K","0","0")))+IF('ชื่อ-คะแนน'!Y$4="A",'ชื่อ-คะแนน'!Y29,IF('ชื่อ-คะแนน'!Y$4="P","0",IF('ชื่อ-คะแนน'!Y$4="K","0","0")))+IF('ชื่อ-คะแนน'!Z$4="A",'ชื่อ-คะแนน'!Z29,IF('ชื่อ-คะแนน'!Z$4="P","0",IF('ชื่อ-คะแนน'!Z$4="K","0","0")))+IF('ชื่อ-คะแนน'!AA$4="A",'ชื่อ-คะแนน'!AA29,IF('ชื่อ-คะแนน'!AA$4="P","0",IF('ชื่อ-คะแนน'!AA$4="K","0","0")))+IF('ชื่อ-คะแนน'!AB$4="A",'ชื่อ-คะแนน'!AB29,IF('ชื่อ-คะแนน'!AB$4="P","0",IF('ชื่อ-คะแนน'!AB$4="K","0","0")))+IF('ชื่อ-คะแนน'!AC$4="A",'ชื่อ-คะแนน'!AC29,IF('ชื่อ-คะแนน'!AC$4="P","0",IF('ชื่อ-คะแนน'!AC$4="K","0","0")))</f>
        <v>0</v>
      </c>
      <c r="O31" s="549">
        <f>IF('ชื่อ-คะแนน'!AH$4="K",'ชื่อ-คะแนน'!AH29,IF('ชื่อ-คะแนน'!AH$4="P","0",IF('ชื่อ-คะแนน'!AH$4="A","0","0")))+IF('ชื่อ-คะแนน'!AI$4="K",'ชื่อ-คะแนน'!AI29,IF('ชื่อ-คะแนน'!AI$4="P","0",IF('ชื่อ-คะแนน'!AI$4="A","0","0")))+IF('ชื่อ-คะแนน'!AJ$4="K",'ชื่อ-คะแนน'!AJ29,IF('ชื่อ-คะแนน'!AJ$4="P","0",IF('ชื่อ-คะแนน'!AJ$4="A","0","0")))+IF('ชื่อ-คะแนน'!AK$4="K",'ชื่อ-คะแนน'!AK29,IF('ชื่อ-คะแนน'!AK$4="P","0",IF('ชื่อ-คะแนน'!AK$4="A","0","0")))</f>
        <v>0</v>
      </c>
      <c r="P31" s="550">
        <f>IF('ชื่อ-คะแนน'!AH$4="p",'ชื่อ-คะแนน'!AH29,IF('ชื่อ-คะแนน'!AH$4="k","0",IF('ชื่อ-คะแนน'!AH$4="A","0","0")))+IF('ชื่อ-คะแนน'!AI$4="p",'ชื่อ-คะแนน'!AI29,IF('ชื่อ-คะแนน'!AI$4="k","0",IF('ชื่อ-คะแนน'!AI$4="A","0","0")))+IF('ชื่อ-คะแนน'!AJ$4="p",'ชื่อ-คะแนน'!AJ29,IF('ชื่อ-คะแนน'!AJ$4="k","0",IF('ชื่อ-คะแนน'!AJ$4="A","0","0")))+IF('ชื่อ-คะแนน'!AK$4="p",'ชื่อ-คะแนน'!AK29,IF('ชื่อ-คะแนน'!AK$4="k","0",IF('ชื่อ-คะแนน'!AK$4="A","0","0")))</f>
        <v>0</v>
      </c>
      <c r="Q31" s="552">
        <f>IF('ชื่อ-คะแนน'!AH$4="a",'ชื่อ-คะแนน'!AH29,IF('ชื่อ-คะแนน'!AH$4="P","0",IF('ชื่อ-คะแนน'!AH$4="k","0","0")))+IF('ชื่อ-คะแนน'!AI$4="a",'ชื่อ-คะแนน'!AI29,IF('ชื่อ-คะแนน'!AI$4="P","0",IF('ชื่อ-คะแนน'!AI$4="k","0","0")))+IF('ชื่อ-คะแนน'!AJ$4="a",'ชื่อ-คะแนน'!AJ29,IF('ชื่อ-คะแนน'!AJ$4="P","0",IF('ชื่อ-คะแนน'!AJ$4="k","0","0")))+IF('ชื่อ-คะแนน'!AK$4="a",'ชื่อ-คะแนน'!AK29,IF('ชื่อ-คะแนน'!AK$4="P","0",IF('ชื่อ-คะแนน'!AK$4="k","0","0")))</f>
        <v>0</v>
      </c>
      <c r="R31" s="573">
        <f>IF('ชื่อ-คะแนน'!C29="","",IF(E31="พัก","",IF(E31="ออก","",IF(E31="ย้าย","",IF(E31="","ผิด",(F31+I31+L31+O31))))))</f>
        <v>0</v>
      </c>
      <c r="S31" s="554">
        <f>IF('ชื่อ-คะแนน'!C29="","",IF(E31="พัก","",IF(E31="ออก","",IF(E31="ย้าย","",IF(E31="","ผิด",(G31+J31+M31+P31))))))</f>
        <v>0</v>
      </c>
      <c r="T31" s="555">
        <f>IF('ชื่อ-คะแนน'!C29="","",IF(E31="พัก","",IF(E31="ออก","",IF(E31="ย้าย","",IF(E31="","ผิด",(H31+K31+N31+Q31))))))</f>
        <v>0</v>
      </c>
      <c r="U31" s="556"/>
    </row>
    <row r="32" spans="1:21" s="3" customFormat="1" ht="18" customHeight="1" thickBot="1" x14ac:dyDescent="0.55000000000000004">
      <c r="A32" s="531"/>
      <c r="B32" s="276" t="str">
        <f>'ชื่อ-คะแนน'!A30</f>
        <v/>
      </c>
      <c r="C32" s="544">
        <f>'ชื่อ-คะแนน'!B30</f>
        <v>0</v>
      </c>
      <c r="D32" s="1315">
        <f>'ชื่อ-คะแนน'!C30</f>
        <v>0</v>
      </c>
      <c r="E32" s="557" t="str">
        <f>'ชื่อ-คะแนน'!D30</f>
        <v/>
      </c>
      <c r="F32" s="558">
        <f>IF('ชื่อ-คะแนน'!H$4="K",'ชื่อ-คะแนน'!H30,IF('ชื่อ-คะแนน'!H$4="P","0",IF('ชื่อ-คะแนน'!H$4="A","0","0")))+IF('ชื่อ-คะแนน'!I$4="K",'ชื่อ-คะแนน'!I30,IF('ชื่อ-คะแนน'!I$4="P","0",IF('ชื่อ-คะแนน'!I$4="A","0","0")))+IF('ชื่อ-คะแนน'!J$4="K",'ชื่อ-คะแนน'!J30,IF('ชื่อ-คะแนน'!J$4="P","0",IF('ชื่อ-คะแนน'!J$4="A","0","0")))+IF('ชื่อ-คะแนน'!K$4="K",'ชื่อ-คะแนน'!K30,IF('ชื่อ-คะแนน'!K$4="P","0",IF('ชื่อ-คะแนน'!K$4="A","0","0")))+IF('ชื่อ-คะแนน'!L$4="K",'ชื่อ-คะแนน'!L30,IF('ชื่อ-คะแนน'!L$4="P","0",IF('ชื่อ-คะแนน'!L$4="A","0","0")))+IF('ชื่อ-คะแนน'!M$4="K",'ชื่อ-คะแนน'!M30,IF('ชื่อ-คะแนน'!M$4="P","0",IF('ชื่อ-คะแนน'!M$4="A","0","0")))</f>
        <v>0</v>
      </c>
      <c r="G32" s="559">
        <f>IF('ชื่อ-คะแนน'!H$4="P",'ชื่อ-คะแนน'!H30,IF('ชื่อ-คะแนน'!H$4="K","0",IF('ชื่อ-คะแนน'!H$4="A","0","0")))+IF('ชื่อ-คะแนน'!I$4="P",'ชื่อ-คะแนน'!I30,IF('ชื่อ-คะแนน'!I$4="K","0",IF('ชื่อ-คะแนน'!I$4="A","0","0")))+IF('ชื่อ-คะแนน'!J$4="P",'ชื่อ-คะแนน'!J30,IF('ชื่อ-คะแนน'!J$4="K","0",IF('ชื่อ-คะแนน'!J$4="A","0","0")))+IF('ชื่อ-คะแนน'!K$4="P",'ชื่อ-คะแนน'!K30,IF('ชื่อ-คะแนน'!K$4="K","0",IF('ชื่อ-คะแนน'!K$4="A","0","0")))+IF('ชื่อ-คะแนน'!L$4="P",'ชื่อ-คะแนน'!L30,IF('ชื่อ-คะแนน'!L$4="K","0",IF('ชื่อ-คะแนน'!L$4="A","0","0")))+IF('ชื่อ-คะแนน'!M$4="P",'ชื่อ-คะแนน'!M30,IF('ชื่อ-คะแนน'!M$4="K","0",IF('ชื่อ-คะแนน'!M$4="A","0","0")))</f>
        <v>0</v>
      </c>
      <c r="H32" s="574">
        <f>IF('ชื่อ-คะแนน'!H$4="A",'ชื่อ-คะแนน'!H30,IF('ชื่อ-คะแนน'!H$4="P","0",IF('ชื่อ-คะแนน'!H$4="K","0","0")))+IF('ชื่อ-คะแนน'!I$4="A",'ชื่อ-คะแนน'!I30,IF('ชื่อ-คะแนน'!I$4="P","0",IF('ชื่อ-คะแนน'!I$4="K","0","0")))+IF('ชื่อ-คะแนน'!J$4="A",'ชื่อ-คะแนน'!J30,IF('ชื่อ-คะแนน'!J$4="P","0",IF('ชื่อ-คะแนน'!J$4="K","0","0")))+IF('ชื่อ-คะแนน'!K$4="A",'ชื่อ-คะแนน'!K30,IF('ชื่อ-คะแนน'!K$4="P","0",IF('ชื่อ-คะแนน'!K$4="K","0","0")))+IF('ชื่อ-คะแนน'!L$4="A",'ชื่อ-คะแนน'!L30,IF('ชื่อ-คะแนน'!L$4="P","0",IF('ชื่อ-คะแนน'!L$4="K","0","0")))+IF('ชื่อ-คะแนน'!M$4="A",'ชื่อ-คะแนน'!M30,IF('ชื่อ-คะแนน'!M$4="P","0",IF('ชื่อ-คะแนน'!M$4="K","0","0")))</f>
        <v>0</v>
      </c>
      <c r="I32" s="560" t="str">
        <f>IF('ชื่อ-คะแนน'!C30="","",IF('ชื่อ-คะแนน'!P$4="K",'ชื่อ-คะแนน'!P30,IF('ชื่อ-คะแนน'!P$4="P","0",IF('ชื่อ-คะแนน'!P$4="A","0","0")))+IF('ชื่อ-คะแนน'!Q$4="K",'ชื่อ-คะแนน'!Q30,IF('ชื่อ-คะแนน'!Q$4="P","0",IF('ชื่อ-คะแนน'!Q$4="A","0","0")))+IF('ชื่อ-คะแนน'!R$4="K",'ชื่อ-คะแนน'!R30,IF('ชื่อ-คะแนน'!R$4="P","0",IF('ชื่อ-คะแนน'!R$4="A","0","0"))))</f>
        <v/>
      </c>
      <c r="J32" s="561" t="str">
        <f>IF('ชื่อ-คะแนน'!C30="","",IF('ชื่อ-คะแนน'!P$4="P",'ชื่อ-คะแนน'!P30,IF('ชื่อ-คะแนน'!P$4="K","0",IF('ชื่อ-คะแนน'!P$4="A","0","0")))+IF('ชื่อ-คะแนน'!Q$4="P",'ชื่อ-คะแนน'!Q30,IF('ชื่อ-คะแนน'!Q$4="K","0",IF('ชื่อ-คะแนน'!Q$4="A","0","0")))+IF('ชื่อ-คะแนน'!R$4="P",'ชื่อ-คะแนน'!R30,IF('ชื่อ-คะแนน'!R$4="K","0",IF('ชื่อ-คะแนน'!R$4="A","0","0"))))</f>
        <v/>
      </c>
      <c r="K32" s="562" t="str">
        <f>IF('ชื่อ-คะแนน'!C30="","",IF('ชื่อ-คะแนน'!P$4="A",'ชื่อ-คะแนน'!P30,IF('ชื่อ-คะแนน'!P$4="P","0",IF('ชื่อ-คะแนน'!P$4="K","0","0")))+IF('ชื่อ-คะแนน'!Q$4="A",'ชื่อ-คะแนน'!Q30,IF('ชื่อ-คะแนน'!Q$4="P","0",IF('ชื่อ-คะแนน'!Q$4="K","0","0")))+IF('ชื่อ-คะแนน'!R$4="A",'ชื่อ-คะแนน'!R30,IF('ชื่อ-คะแนน'!R$4="P","0",IF('ชื่อ-คะแนน'!R$4="K","0","0"))))</f>
        <v/>
      </c>
      <c r="L32" s="558">
        <f>IF('ชื่อ-คะแนน'!W$4="K",'ชื่อ-คะแนน'!W30,IF('ชื่อ-คะแนน'!W$4="P","0",IF('ชื่อ-คะแนน'!W$4="A","0","0")))+IF('ชื่อ-คะแนน'!X$4="K",'ชื่อ-คะแนน'!X30,IF('ชื่อ-คะแนน'!X$4="P","0",IF('ชื่อ-คะแนน'!X$4="A","0","0")))+IF('ชื่อ-คะแนน'!Y$4="K",'ชื่อ-คะแนน'!Y30,IF('ชื่อ-คะแนน'!Y$4="P","0",IF('ชื่อ-คะแนน'!Y$4="A","0","0")))+IF('ชื่อ-คะแนน'!Z$4="K",'ชื่อ-คะแนน'!Z30,IF('ชื่อ-คะแนน'!Z$4="P","0",IF('ชื่อ-คะแนน'!Z$4="A","0","0")))+IF('ชื่อ-คะแนน'!AA$4="K",'ชื่อ-คะแนน'!AA30,IF('ชื่อ-คะแนน'!AA$4="P","0",IF('ชื่อ-คะแนน'!AA$4="A","0","0")))+IF('ชื่อ-คะแนน'!AB$4="K",'ชื่อ-คะแนน'!AB30,IF('ชื่อ-คะแนน'!AB$4="P","0",IF('ชื่อ-คะแนน'!AB$4="A","0","0")))+IF('ชื่อ-คะแนน'!AC$4="K",'ชื่อ-คะแนน'!AC30,IF('ชื่อ-คะแนน'!AC$4="P","0",IF('ชื่อ-คะแนน'!AC$4="A","0","0")))</f>
        <v>0</v>
      </c>
      <c r="M32" s="559">
        <f>IF('ชื่อ-คะแนน'!W$4="P",'ชื่อ-คะแนน'!W30,IF('ชื่อ-คะแนน'!W$4="K","0",IF('ชื่อ-คะแนน'!W$4="A","0","0")))*IF('ชื่อ-คะแนน'!X$4="P",'ชื่อ-คะแนน'!X30,IF('ชื่อ-คะแนน'!X$4="K","0",IF('ชื่อ-คะแนน'!X$4="A","0","0")))+IF('ชื่อ-คะแนน'!Y$4="P",'ชื่อ-คะแนน'!Y30,IF('ชื่อ-คะแนน'!Y$4="K","0",IF('ชื่อ-คะแนน'!Y$4="A","0","0")))+IF('ชื่อ-คะแนน'!Z$4="P",'ชื่อ-คะแนน'!Z30,IF('ชื่อ-คะแนน'!Z$4="K","0",IF('ชื่อ-คะแนน'!Z$4="A","0","0")))+IF('ชื่อ-คะแนน'!AA$4="P",'ชื่อ-คะแนน'!AA30,IF('ชื่อ-คะแนน'!AA$4="K","0",IF('ชื่อ-คะแนน'!AA$4="A","0","0")))+IF('ชื่อ-คะแนน'!AB$4="P",'ชื่อ-คะแนน'!AB30,IF('ชื่อ-คะแนน'!AB$4="K","0",IF('ชื่อ-คะแนน'!AB$4="A","0","0")))+IF('ชื่อ-คะแนน'!AC$4="P",'ชื่อ-คะแนน'!AC30,IF('ชื่อ-คะแนน'!AC$4="K","0",IF('ชื่อ-คะแนน'!AC$4="A","0","0")))</f>
        <v>0</v>
      </c>
      <c r="N32" s="574">
        <f>IF('ชื่อ-คะแนน'!W$4="A",'ชื่อ-คะแนน'!W30,IF('ชื่อ-คะแนน'!W$4="P","0",IF('ชื่อ-คะแนน'!W$4="K","0","0")))+IF('ชื่อ-คะแนน'!X$4="A",'ชื่อ-คะแนน'!X30,IF('ชื่อ-คะแนน'!X$4="P","0",IF('ชื่อ-คะแนน'!X$4="K","0","0")))+IF('ชื่อ-คะแนน'!Y$4="A",'ชื่อ-คะแนน'!Y30,IF('ชื่อ-คะแนน'!Y$4="P","0",IF('ชื่อ-คะแนน'!Y$4="K","0","0")))+IF('ชื่อ-คะแนน'!Z$4="A",'ชื่อ-คะแนน'!Z30,IF('ชื่อ-คะแนน'!Z$4="P","0",IF('ชื่อ-คะแนน'!Z$4="K","0","0")))+IF('ชื่อ-คะแนน'!AA$4="A",'ชื่อ-คะแนน'!AA30,IF('ชื่อ-คะแนน'!AA$4="P","0",IF('ชื่อ-คะแนน'!AA$4="K","0","0")))+IF('ชื่อ-คะแนน'!AB$4="A",'ชื่อ-คะแนน'!AB30,IF('ชื่อ-คะแนน'!AB$4="P","0",IF('ชื่อ-คะแนน'!AB$4="K","0","0")))+IF('ชื่อ-คะแนน'!AC$4="A",'ชื่อ-คะแนน'!AC30,IF('ชื่อ-คะแนน'!AC$4="P","0",IF('ชื่อ-คะแนน'!AC$4="K","0","0")))</f>
        <v>0</v>
      </c>
      <c r="O32" s="560">
        <f>IF('ชื่อ-คะแนน'!AH$4="K",'ชื่อ-คะแนน'!AH30,IF('ชื่อ-คะแนน'!AH$4="P","0",IF('ชื่อ-คะแนน'!AH$4="A","0","0")))+IF('ชื่อ-คะแนน'!AI$4="K",'ชื่อ-คะแนน'!AI30,IF('ชื่อ-คะแนน'!AI$4="P","0",IF('ชื่อ-คะแนน'!AI$4="A","0","0")))+IF('ชื่อ-คะแนน'!AJ$4="K",'ชื่อ-คะแนน'!AJ30,IF('ชื่อ-คะแนน'!AJ$4="P","0",IF('ชื่อ-คะแนน'!AJ$4="A","0","0")))+IF('ชื่อ-คะแนน'!AK$4="K",'ชื่อ-คะแนน'!AK30,IF('ชื่อ-คะแนน'!AK$4="P","0",IF('ชื่อ-คะแนน'!AK$4="A","0","0")))</f>
        <v>0</v>
      </c>
      <c r="P32" s="561">
        <f>IF('ชื่อ-คะแนน'!AH$4="p",'ชื่อ-คะแนน'!AH30,IF('ชื่อ-คะแนน'!AH$4="k","0",IF('ชื่อ-คะแนน'!AH$4="A","0","0")))+IF('ชื่อ-คะแนน'!AI$4="p",'ชื่อ-คะแนน'!AI30,IF('ชื่อ-คะแนน'!AI$4="k","0",IF('ชื่อ-คะแนน'!AI$4="A","0","0")))+IF('ชื่อ-คะแนน'!AJ$4="p",'ชื่อ-คะแนน'!AJ30,IF('ชื่อ-คะแนน'!AJ$4="k","0",IF('ชื่อ-คะแนน'!AJ$4="A","0","0")))+IF('ชื่อ-คะแนน'!AK$4="p",'ชื่อ-คะแนน'!AK30,IF('ชื่อ-คะแนน'!AK$4="k","0",IF('ชื่อ-คะแนน'!AK$4="A","0","0")))</f>
        <v>0</v>
      </c>
      <c r="Q32" s="563">
        <f>IF('ชื่อ-คะแนน'!AH$4="a",'ชื่อ-คะแนน'!AH30,IF('ชื่อ-คะแนน'!AH$4="P","0",IF('ชื่อ-คะแนน'!AH$4="k","0","0")))+IF('ชื่อ-คะแนน'!AI$4="a",'ชื่อ-คะแนน'!AI30,IF('ชื่อ-คะแนน'!AI$4="P","0",IF('ชื่อ-คะแนน'!AI$4="k","0","0")))+IF('ชื่อ-คะแนน'!AJ$4="a",'ชื่อ-คะแนน'!AJ30,IF('ชื่อ-คะแนน'!AJ$4="P","0",IF('ชื่อ-คะแนน'!AJ$4="k","0","0")))+IF('ชื่อ-คะแนน'!AK$4="a",'ชื่อ-คะแนน'!AK30,IF('ชื่อ-คะแนน'!AK$4="P","0",IF('ชื่อ-คะแนน'!AK$4="k","0","0")))</f>
        <v>0</v>
      </c>
      <c r="R32" s="575" t="str">
        <f>IF('ชื่อ-คะแนน'!C30="","",IF(E32="พัก","",IF(E32="ออก","",IF(E32="ย้าย","",IF(E32="","ผิด",(F32+I32+L32+O32))))))</f>
        <v/>
      </c>
      <c r="S32" s="565" t="str">
        <f>IF('ชื่อ-คะแนน'!C30="","",IF(E32="พัก","",IF(E32="ออก","",IF(E32="ย้าย","",IF(E32="","ผิด",(G32+J32+M32+P32))))))</f>
        <v/>
      </c>
      <c r="T32" s="566" t="str">
        <f>IF('ชื่อ-คะแนน'!C30="","",IF(E32="พัก","",IF(E32="ออก","",IF(E32="ย้าย","",IF(E32="","ผิด",(H32+K32+N32+Q32))))))</f>
        <v/>
      </c>
      <c r="U32" s="556"/>
    </row>
    <row r="33" spans="1:21" s="3" customFormat="1" ht="18" customHeight="1" x14ac:dyDescent="0.5">
      <c r="A33" s="531"/>
      <c r="B33" s="262" t="str">
        <f>'ชื่อ-คะแนน'!A31</f>
        <v/>
      </c>
      <c r="C33" s="532">
        <f>'ชื่อ-คะแนน'!B31</f>
        <v>0</v>
      </c>
      <c r="D33" s="1314">
        <f>'ชื่อ-คะแนน'!C31</f>
        <v>0</v>
      </c>
      <c r="E33" s="533" t="str">
        <f>'ชื่อ-คะแนน'!D31</f>
        <v/>
      </c>
      <c r="F33" s="534">
        <f>IF('ชื่อ-คะแนน'!H$4="K",'ชื่อ-คะแนน'!H31,IF('ชื่อ-คะแนน'!H$4="P","0",IF('ชื่อ-คะแนน'!H$4="A","0","0")))+IF('ชื่อ-คะแนน'!I$4="K",'ชื่อ-คะแนน'!I31,IF('ชื่อ-คะแนน'!I$4="P","0",IF('ชื่อ-คะแนน'!I$4="A","0","0")))+IF('ชื่อ-คะแนน'!J$4="K",'ชื่อ-คะแนน'!J31,IF('ชื่อ-คะแนน'!J$4="P","0",IF('ชื่อ-คะแนน'!J$4="A","0","0")))+IF('ชื่อ-คะแนน'!K$4="K",'ชื่อ-คะแนน'!K31,IF('ชื่อ-คะแนน'!K$4="P","0",IF('ชื่อ-คะแนน'!K$4="A","0","0")))+IF('ชื่อ-คะแนน'!L$4="K",'ชื่อ-คะแนน'!L31,IF('ชื่อ-คะแนน'!L$4="P","0",IF('ชื่อ-คะแนน'!L$4="A","0","0")))+IF('ชื่อ-คะแนน'!M$4="K",'ชื่อ-คะแนน'!M31,IF('ชื่อ-คะแนน'!M$4="P","0",IF('ชื่อ-คะแนน'!M$4="A","0","0")))</f>
        <v>0</v>
      </c>
      <c r="G33" s="535">
        <f>IF('ชื่อ-คะแนน'!H$4="P",'ชื่อ-คะแนน'!H31,IF('ชื่อ-คะแนน'!H$4="K","0",IF('ชื่อ-คะแนน'!H$4="A","0","0")))+IF('ชื่อ-คะแนน'!I$4="P",'ชื่อ-คะแนน'!I31,IF('ชื่อ-คะแนน'!I$4="K","0",IF('ชื่อ-คะแนน'!I$4="A","0","0")))+IF('ชื่อ-คะแนน'!J$4="P",'ชื่อ-คะแนน'!J31,IF('ชื่อ-คะแนน'!J$4="K","0",IF('ชื่อ-คะแนน'!J$4="A","0","0")))+IF('ชื่อ-คะแนน'!K$4="P",'ชื่อ-คะแนน'!K31,IF('ชื่อ-คะแนน'!K$4="K","0",IF('ชื่อ-คะแนน'!K$4="A","0","0")))+IF('ชื่อ-คะแนน'!L$4="P",'ชื่อ-คะแนน'!L31,IF('ชื่อ-คะแนน'!L$4="K","0",IF('ชื่อ-คะแนน'!L$4="A","0","0")))+IF('ชื่อ-คะแนน'!M$4="P",'ชื่อ-คะแนน'!M31,IF('ชื่อ-คะแนน'!M$4="K","0",IF('ชื่อ-คะแนน'!M$4="A","0","0")))</f>
        <v>0</v>
      </c>
      <c r="H33" s="568">
        <f>IF('ชื่อ-คะแนน'!H$4="A",'ชื่อ-คะแนน'!H31,IF('ชื่อ-คะแนน'!H$4="P","0",IF('ชื่อ-คะแนน'!H$4="K","0","0")))+IF('ชื่อ-คะแนน'!I$4="A",'ชื่อ-คะแนน'!I31,IF('ชื่อ-คะแนน'!I$4="P","0",IF('ชื่อ-คะแนน'!I$4="K","0","0")))+IF('ชื่อ-คะแนน'!J$4="A",'ชื่อ-คะแนน'!J31,IF('ชื่อ-คะแนน'!J$4="P","0",IF('ชื่อ-คะแนน'!J$4="K","0","0")))+IF('ชื่อ-คะแนน'!K$4="A",'ชื่อ-คะแนน'!K31,IF('ชื่อ-คะแนน'!K$4="P","0",IF('ชื่อ-คะแนน'!K$4="K","0","0")))+IF('ชื่อ-คะแนน'!L$4="A",'ชื่อ-คะแนน'!L31,IF('ชื่อ-คะแนน'!L$4="P","0",IF('ชื่อ-คะแนน'!L$4="K","0","0")))+IF('ชื่อ-คะแนน'!M$4="A",'ชื่อ-คะแนน'!M31,IF('ชื่อ-คะแนน'!M$4="P","0",IF('ชื่อ-คะแนน'!M$4="K","0","0")))</f>
        <v>0</v>
      </c>
      <c r="I33" s="536" t="str">
        <f>IF('ชื่อ-คะแนน'!C31="","",IF('ชื่อ-คะแนน'!P$4="K",'ชื่อ-คะแนน'!P31,IF('ชื่อ-คะแนน'!P$4="P","0",IF('ชื่อ-คะแนน'!P$4="A","0","0")))+IF('ชื่อ-คะแนน'!Q$4="K",'ชื่อ-คะแนน'!Q31,IF('ชื่อ-คะแนน'!Q$4="P","0",IF('ชื่อ-คะแนน'!Q$4="A","0","0")))+IF('ชื่อ-คะแนน'!R$4="K",'ชื่อ-คะแนน'!R31,IF('ชื่อ-คะแนน'!R$4="P","0",IF('ชื่อ-คะแนน'!R$4="A","0","0"))))</f>
        <v/>
      </c>
      <c r="J33" s="537" t="str">
        <f>IF('ชื่อ-คะแนน'!C31="","",IF('ชื่อ-คะแนน'!P$4="P",'ชื่อ-คะแนน'!P31,IF('ชื่อ-คะแนน'!P$4="K","0",IF('ชื่อ-คะแนน'!P$4="A","0","0")))+IF('ชื่อ-คะแนน'!Q$4="P",'ชื่อ-คะแนน'!Q31,IF('ชื่อ-คะแนน'!Q$4="K","0",IF('ชื่อ-คะแนน'!Q$4="A","0","0")))+IF('ชื่อ-คะแนน'!R$4="P",'ชื่อ-คะแนน'!R31,IF('ชื่อ-คะแนน'!R$4="K","0",IF('ชื่อ-คะแนน'!R$4="A","0","0"))))</f>
        <v/>
      </c>
      <c r="K33" s="538" t="str">
        <f>IF('ชื่อ-คะแนน'!C31="","",IF('ชื่อ-คะแนน'!P$4="A",'ชื่อ-คะแนน'!P31,IF('ชื่อ-คะแนน'!P$4="P","0",IF('ชื่อ-คะแนน'!P$4="K","0","0")))+IF('ชื่อ-คะแนน'!Q$4="A",'ชื่อ-คะแนน'!Q31,IF('ชื่อ-คะแนน'!Q$4="P","0",IF('ชื่อ-คะแนน'!Q$4="K","0","0")))+IF('ชื่อ-คะแนน'!R$4="A",'ชื่อ-คะแนน'!R31,IF('ชื่อ-คะแนน'!R$4="P","0",IF('ชื่อ-คะแนน'!R$4="K","0","0"))))</f>
        <v/>
      </c>
      <c r="L33" s="534">
        <f>IF('ชื่อ-คะแนน'!W$4="K",'ชื่อ-คะแนน'!W31,IF('ชื่อ-คะแนน'!W$4="P","0",IF('ชื่อ-คะแนน'!W$4="A","0","0")))+IF('ชื่อ-คะแนน'!X$4="K",'ชื่อ-คะแนน'!X31,IF('ชื่อ-คะแนน'!X$4="P","0",IF('ชื่อ-คะแนน'!X$4="A","0","0")))+IF('ชื่อ-คะแนน'!Y$4="K",'ชื่อ-คะแนน'!Y31,IF('ชื่อ-คะแนน'!Y$4="P","0",IF('ชื่อ-คะแนน'!Y$4="A","0","0")))+IF('ชื่อ-คะแนน'!Z$4="K",'ชื่อ-คะแนน'!Z31,IF('ชื่อ-คะแนน'!Z$4="P","0",IF('ชื่อ-คะแนน'!Z$4="A","0","0")))+IF('ชื่อ-คะแนน'!AA$4="K",'ชื่อ-คะแนน'!AA31,IF('ชื่อ-คะแนน'!AA$4="P","0",IF('ชื่อ-คะแนน'!AA$4="A","0","0")))+IF('ชื่อ-คะแนน'!AB$4="K",'ชื่อ-คะแนน'!AB31,IF('ชื่อ-คะแนน'!AB$4="P","0",IF('ชื่อ-คะแนน'!AB$4="A","0","0")))+IF('ชื่อ-คะแนน'!AC$4="K",'ชื่อ-คะแนน'!AC31,IF('ชื่อ-คะแนน'!AC$4="P","0",IF('ชื่อ-คะแนน'!AC$4="A","0","0")))</f>
        <v>0</v>
      </c>
      <c r="M33" s="535">
        <f>IF('ชื่อ-คะแนน'!W$4="P",'ชื่อ-คะแนน'!W31,IF('ชื่อ-คะแนน'!W$4="K","0",IF('ชื่อ-คะแนน'!W$4="A","0","0")))*IF('ชื่อ-คะแนน'!X$4="P",'ชื่อ-คะแนน'!X31,IF('ชื่อ-คะแนน'!X$4="K","0",IF('ชื่อ-คะแนน'!X$4="A","0","0")))+IF('ชื่อ-คะแนน'!Y$4="P",'ชื่อ-คะแนน'!Y31,IF('ชื่อ-คะแนน'!Y$4="K","0",IF('ชื่อ-คะแนน'!Y$4="A","0","0")))+IF('ชื่อ-คะแนน'!Z$4="P",'ชื่อ-คะแนน'!Z31,IF('ชื่อ-คะแนน'!Z$4="K","0",IF('ชื่อ-คะแนน'!Z$4="A","0","0")))+IF('ชื่อ-คะแนน'!AA$4="P",'ชื่อ-คะแนน'!AA31,IF('ชื่อ-คะแนน'!AA$4="K","0",IF('ชื่อ-คะแนน'!AA$4="A","0","0")))+IF('ชื่อ-คะแนน'!AB$4="P",'ชื่อ-คะแนน'!AB31,IF('ชื่อ-คะแนน'!AB$4="K","0",IF('ชื่อ-คะแนน'!AB$4="A","0","0")))+IF('ชื่อ-คะแนน'!AC$4="P",'ชื่อ-คะแนน'!AC31,IF('ชื่อ-คะแนน'!AC$4="K","0",IF('ชื่อ-คะแนน'!AC$4="A","0","0")))</f>
        <v>0</v>
      </c>
      <c r="N33" s="568">
        <f>IF('ชื่อ-คะแนน'!W$4="A",'ชื่อ-คะแนน'!W31,IF('ชื่อ-คะแนน'!W$4="P","0",IF('ชื่อ-คะแนน'!W$4="K","0","0")))+IF('ชื่อ-คะแนน'!X$4="A",'ชื่อ-คะแนน'!X31,IF('ชื่อ-คะแนน'!X$4="P","0",IF('ชื่อ-คะแนน'!X$4="K","0","0")))+IF('ชื่อ-คะแนน'!Y$4="A",'ชื่อ-คะแนน'!Y31,IF('ชื่อ-คะแนน'!Y$4="P","0",IF('ชื่อ-คะแนน'!Y$4="K","0","0")))+IF('ชื่อ-คะแนน'!Z$4="A",'ชื่อ-คะแนน'!Z31,IF('ชื่อ-คะแนน'!Z$4="P","0",IF('ชื่อ-คะแนน'!Z$4="K","0","0")))+IF('ชื่อ-คะแนน'!AA$4="A",'ชื่อ-คะแนน'!AA31,IF('ชื่อ-คะแนน'!AA$4="P","0",IF('ชื่อ-คะแนน'!AA$4="K","0","0")))+IF('ชื่อ-คะแนน'!AB$4="A",'ชื่อ-คะแนน'!AB31,IF('ชื่อ-คะแนน'!AB$4="P","0",IF('ชื่อ-คะแนน'!AB$4="K","0","0")))+IF('ชื่อ-คะแนน'!AC$4="A",'ชื่อ-คะแนน'!AC31,IF('ชื่อ-คะแนน'!AC$4="P","0",IF('ชื่อ-คะแนน'!AC$4="K","0","0")))</f>
        <v>0</v>
      </c>
      <c r="O33" s="536">
        <f>IF('ชื่อ-คะแนน'!AH$4="K",'ชื่อ-คะแนน'!AH31,IF('ชื่อ-คะแนน'!AH$4="P","0",IF('ชื่อ-คะแนน'!AH$4="A","0","0")))+IF('ชื่อ-คะแนน'!AI$4="K",'ชื่อ-คะแนน'!AI31,IF('ชื่อ-คะแนน'!AI$4="P","0",IF('ชื่อ-คะแนน'!AI$4="A","0","0")))+IF('ชื่อ-คะแนน'!AJ$4="K",'ชื่อ-คะแนน'!AJ31,IF('ชื่อ-คะแนน'!AJ$4="P","0",IF('ชื่อ-คะแนน'!AJ$4="A","0","0")))+IF('ชื่อ-คะแนน'!AK$4="K",'ชื่อ-คะแนน'!AK31,IF('ชื่อ-คะแนน'!AK$4="P","0",IF('ชื่อ-คะแนน'!AK$4="A","0","0")))</f>
        <v>0</v>
      </c>
      <c r="P33" s="537">
        <f>IF('ชื่อ-คะแนน'!AH$4="p",'ชื่อ-คะแนน'!AH31,IF('ชื่อ-คะแนน'!AH$4="k","0",IF('ชื่อ-คะแนน'!AH$4="A","0","0")))+IF('ชื่อ-คะแนน'!AI$4="p",'ชื่อ-คะแนน'!AI31,IF('ชื่อ-คะแนน'!AI$4="k","0",IF('ชื่อ-คะแนน'!AI$4="A","0","0")))+IF('ชื่อ-คะแนน'!AJ$4="p",'ชื่อ-คะแนน'!AJ31,IF('ชื่อ-คะแนน'!AJ$4="k","0",IF('ชื่อ-คะแนน'!AJ$4="A","0","0")))+IF('ชื่อ-คะแนน'!AK$4="p",'ชื่อ-คะแนน'!AK31,IF('ชื่อ-คะแนน'!AK$4="k","0",IF('ชื่อ-คะแนน'!AK$4="A","0","0")))</f>
        <v>0</v>
      </c>
      <c r="Q33" s="539">
        <f>IF('ชื่อ-คะแนน'!AH$4="a",'ชื่อ-คะแนน'!AH31,IF('ชื่อ-คะแนน'!AH$4="P","0",IF('ชื่อ-คะแนน'!AH$4="k","0","0")))+IF('ชื่อ-คะแนน'!AI$4="a",'ชื่อ-คะแนน'!AI31,IF('ชื่อ-คะแนน'!AI$4="P","0",IF('ชื่อ-คะแนน'!AI$4="k","0","0")))+IF('ชื่อ-คะแนน'!AJ$4="a",'ชื่อ-คะแนน'!AJ31,IF('ชื่อ-คะแนน'!AJ$4="P","0",IF('ชื่อ-คะแนน'!AJ$4="k","0","0")))+IF('ชื่อ-คะแนน'!AK$4="a",'ชื่อ-คะแนน'!AK31,IF('ชื่อ-คะแนน'!AK$4="P","0",IF('ชื่อ-คะแนน'!AK$4="k","0","0")))</f>
        <v>0</v>
      </c>
      <c r="R33" s="569" t="str">
        <f>IF('ชื่อ-คะแนน'!C31="","",IF(E33="พัก","",IF(E33="ออก","",IF(E33="ย้าย","",IF(E33="","ผิด",(F33+I33+L33+O33))))))</f>
        <v/>
      </c>
      <c r="S33" s="570" t="str">
        <f>IF('ชื่อ-คะแนน'!C31="","",IF(E33="พัก","",IF(E33="ออก","",IF(E33="ย้าย","",IF(E33="","ผิด",(G33+J33+M33+P33))))))</f>
        <v/>
      </c>
      <c r="T33" s="571" t="str">
        <f>IF('ชื่อ-คะแนน'!C31="","",IF(E33="พัก","",IF(E33="ออก","",IF(E33="ย้าย","",IF(E33="","ผิด",(H33+K33+N33+Q33))))))</f>
        <v/>
      </c>
      <c r="U33" s="543"/>
    </row>
    <row r="34" spans="1:21" s="3" customFormat="1" ht="18" customHeight="1" x14ac:dyDescent="0.5">
      <c r="A34" s="531"/>
      <c r="B34" s="276" t="str">
        <f>'ชื่อ-คะแนน'!A32</f>
        <v/>
      </c>
      <c r="C34" s="544">
        <f>'ชื่อ-คะแนน'!B32</f>
        <v>0</v>
      </c>
      <c r="D34" s="1315">
        <f>'ชื่อ-คะแนน'!C32</f>
        <v>0</v>
      </c>
      <c r="E34" s="546" t="str">
        <f>'ชื่อ-คะแนน'!D32</f>
        <v/>
      </c>
      <c r="F34" s="547">
        <f>IF('ชื่อ-คะแนน'!H$4="K",'ชื่อ-คะแนน'!H32,IF('ชื่อ-คะแนน'!H$4="P","0",IF('ชื่อ-คะแนน'!H$4="A","0","0")))+IF('ชื่อ-คะแนน'!I$4="K",'ชื่อ-คะแนน'!I32,IF('ชื่อ-คะแนน'!I$4="P","0",IF('ชื่อ-คะแนน'!I$4="A","0","0")))+IF('ชื่อ-คะแนน'!J$4="K",'ชื่อ-คะแนน'!J32,IF('ชื่อ-คะแนน'!J$4="P","0",IF('ชื่อ-คะแนน'!J$4="A","0","0")))+IF('ชื่อ-คะแนน'!K$4="K",'ชื่อ-คะแนน'!K32,IF('ชื่อ-คะแนน'!K$4="P","0",IF('ชื่อ-คะแนน'!K$4="A","0","0")))+IF('ชื่อ-คะแนน'!L$4="K",'ชื่อ-คะแนน'!L32,IF('ชื่อ-คะแนน'!L$4="P","0",IF('ชื่อ-คะแนน'!L$4="A","0","0")))+IF('ชื่อ-คะแนน'!M$4="K",'ชื่อ-คะแนน'!M32,IF('ชื่อ-คะแนน'!M$4="P","0",IF('ชื่อ-คะแนน'!M$4="A","0","0")))</f>
        <v>0</v>
      </c>
      <c r="G34" s="548">
        <f>IF('ชื่อ-คะแนน'!H$4="P",'ชื่อ-คะแนน'!H32,IF('ชื่อ-คะแนน'!H$4="K","0",IF('ชื่อ-คะแนน'!H$4="A","0","0")))+IF('ชื่อ-คะแนน'!I$4="P",'ชื่อ-คะแนน'!I32,IF('ชื่อ-คะแนน'!I$4="K","0",IF('ชื่อ-คะแนน'!I$4="A","0","0")))+IF('ชื่อ-คะแนน'!J$4="P",'ชื่อ-คะแนน'!J32,IF('ชื่อ-คะแนน'!J$4="K","0",IF('ชื่อ-คะแนน'!J$4="A","0","0")))+IF('ชื่อ-คะแนน'!K$4="P",'ชื่อ-คะแนน'!K32,IF('ชื่อ-คะแนน'!K$4="K","0",IF('ชื่อ-คะแนน'!K$4="A","0","0")))+IF('ชื่อ-คะแนน'!L$4="P",'ชื่อ-คะแนน'!L32,IF('ชื่อ-คะแนน'!L$4="K","0",IF('ชื่อ-คะแนน'!L$4="A","0","0")))+IF('ชื่อ-คะแนน'!M$4="P",'ชื่อ-คะแนน'!M32,IF('ชื่อ-คะแนน'!M$4="K","0",IF('ชื่อ-คะแนน'!M$4="A","0","0")))</f>
        <v>0</v>
      </c>
      <c r="H34" s="572">
        <f>IF('ชื่อ-คะแนน'!H$4="A",'ชื่อ-คะแนน'!H32,IF('ชื่อ-คะแนน'!H$4="P","0",IF('ชื่อ-คะแนน'!H$4="K","0","0")))+IF('ชื่อ-คะแนน'!I$4="A",'ชื่อ-คะแนน'!I32,IF('ชื่อ-คะแนน'!I$4="P","0",IF('ชื่อ-คะแนน'!I$4="K","0","0")))+IF('ชื่อ-คะแนน'!J$4="A",'ชื่อ-คะแนน'!J32,IF('ชื่อ-คะแนน'!J$4="P","0",IF('ชื่อ-คะแนน'!J$4="K","0","0")))+IF('ชื่อ-คะแนน'!K$4="A",'ชื่อ-คะแนน'!K32,IF('ชื่อ-คะแนน'!K$4="P","0",IF('ชื่อ-คะแนน'!K$4="K","0","0")))+IF('ชื่อ-คะแนน'!L$4="A",'ชื่อ-คะแนน'!L32,IF('ชื่อ-คะแนน'!L$4="P","0",IF('ชื่อ-คะแนน'!L$4="K","0","0")))+IF('ชื่อ-คะแนน'!M$4="A",'ชื่อ-คะแนน'!M32,IF('ชื่อ-คะแนน'!M$4="P","0",IF('ชื่อ-คะแนน'!M$4="K","0","0")))</f>
        <v>0</v>
      </c>
      <c r="I34" s="549" t="str">
        <f>IF('ชื่อ-คะแนน'!C32="","",IF('ชื่อ-คะแนน'!P$4="K",'ชื่อ-คะแนน'!P32,IF('ชื่อ-คะแนน'!P$4="P","0",IF('ชื่อ-คะแนน'!P$4="A","0","0")))+IF('ชื่อ-คะแนน'!Q$4="K",'ชื่อ-คะแนน'!Q32,IF('ชื่อ-คะแนน'!Q$4="P","0",IF('ชื่อ-คะแนน'!Q$4="A","0","0")))+IF('ชื่อ-คะแนน'!R$4="K",'ชื่อ-คะแนน'!R32,IF('ชื่อ-คะแนน'!R$4="P","0",IF('ชื่อ-คะแนน'!R$4="A","0","0"))))</f>
        <v/>
      </c>
      <c r="J34" s="550" t="str">
        <f>IF('ชื่อ-คะแนน'!C32="","",IF('ชื่อ-คะแนน'!P$4="P",'ชื่อ-คะแนน'!P32,IF('ชื่อ-คะแนน'!P$4="K","0",IF('ชื่อ-คะแนน'!P$4="A","0","0")))+IF('ชื่อ-คะแนน'!Q$4="P",'ชื่อ-คะแนน'!Q32,IF('ชื่อ-คะแนน'!Q$4="K","0",IF('ชื่อ-คะแนน'!Q$4="A","0","0")))+IF('ชื่อ-คะแนน'!R$4="P",'ชื่อ-คะแนน'!R32,IF('ชื่อ-คะแนน'!R$4="K","0",IF('ชื่อ-คะแนน'!R$4="A","0","0"))))</f>
        <v/>
      </c>
      <c r="K34" s="551" t="str">
        <f>IF('ชื่อ-คะแนน'!C32="","",IF('ชื่อ-คะแนน'!P$4="A",'ชื่อ-คะแนน'!P32,IF('ชื่อ-คะแนน'!P$4="P","0",IF('ชื่อ-คะแนน'!P$4="K","0","0")))+IF('ชื่อ-คะแนน'!Q$4="A",'ชื่อ-คะแนน'!Q32,IF('ชื่อ-คะแนน'!Q$4="P","0",IF('ชื่อ-คะแนน'!Q$4="K","0","0")))+IF('ชื่อ-คะแนน'!R$4="A",'ชื่อ-คะแนน'!R32,IF('ชื่อ-คะแนน'!R$4="P","0",IF('ชื่อ-คะแนน'!R$4="K","0","0"))))</f>
        <v/>
      </c>
      <c r="L34" s="547">
        <f>IF('ชื่อ-คะแนน'!W$4="K",'ชื่อ-คะแนน'!W32,IF('ชื่อ-คะแนน'!W$4="P","0",IF('ชื่อ-คะแนน'!W$4="A","0","0")))+IF('ชื่อ-คะแนน'!X$4="K",'ชื่อ-คะแนน'!X32,IF('ชื่อ-คะแนน'!X$4="P","0",IF('ชื่อ-คะแนน'!X$4="A","0","0")))+IF('ชื่อ-คะแนน'!Y$4="K",'ชื่อ-คะแนน'!Y32,IF('ชื่อ-คะแนน'!Y$4="P","0",IF('ชื่อ-คะแนน'!Y$4="A","0","0")))+IF('ชื่อ-คะแนน'!Z$4="K",'ชื่อ-คะแนน'!Z32,IF('ชื่อ-คะแนน'!Z$4="P","0",IF('ชื่อ-คะแนน'!Z$4="A","0","0")))+IF('ชื่อ-คะแนน'!AA$4="K",'ชื่อ-คะแนน'!AA32,IF('ชื่อ-คะแนน'!AA$4="P","0",IF('ชื่อ-คะแนน'!AA$4="A","0","0")))+IF('ชื่อ-คะแนน'!AB$4="K",'ชื่อ-คะแนน'!AB32,IF('ชื่อ-คะแนน'!AB$4="P","0",IF('ชื่อ-คะแนน'!AB$4="A","0","0")))+IF('ชื่อ-คะแนน'!AC$4="K",'ชื่อ-คะแนน'!AC32,IF('ชื่อ-คะแนน'!AC$4="P","0",IF('ชื่อ-คะแนน'!AC$4="A","0","0")))</f>
        <v>0</v>
      </c>
      <c r="M34" s="548">
        <f>IF('ชื่อ-คะแนน'!W$4="P",'ชื่อ-คะแนน'!W32,IF('ชื่อ-คะแนน'!W$4="K","0",IF('ชื่อ-คะแนน'!W$4="A","0","0")))*IF('ชื่อ-คะแนน'!X$4="P",'ชื่อ-คะแนน'!X32,IF('ชื่อ-คะแนน'!X$4="K","0",IF('ชื่อ-คะแนน'!X$4="A","0","0")))+IF('ชื่อ-คะแนน'!Y$4="P",'ชื่อ-คะแนน'!Y32,IF('ชื่อ-คะแนน'!Y$4="K","0",IF('ชื่อ-คะแนน'!Y$4="A","0","0")))+IF('ชื่อ-คะแนน'!Z$4="P",'ชื่อ-คะแนน'!Z32,IF('ชื่อ-คะแนน'!Z$4="K","0",IF('ชื่อ-คะแนน'!Z$4="A","0","0")))+IF('ชื่อ-คะแนน'!AA$4="P",'ชื่อ-คะแนน'!AA32,IF('ชื่อ-คะแนน'!AA$4="K","0",IF('ชื่อ-คะแนน'!AA$4="A","0","0")))+IF('ชื่อ-คะแนน'!AB$4="P",'ชื่อ-คะแนน'!AB32,IF('ชื่อ-คะแนน'!AB$4="K","0",IF('ชื่อ-คะแนน'!AB$4="A","0","0")))+IF('ชื่อ-คะแนน'!AC$4="P",'ชื่อ-คะแนน'!AC32,IF('ชื่อ-คะแนน'!AC$4="K","0",IF('ชื่อ-คะแนน'!AC$4="A","0","0")))</f>
        <v>0</v>
      </c>
      <c r="N34" s="572">
        <f>IF('ชื่อ-คะแนน'!W$4="A",'ชื่อ-คะแนน'!W32,IF('ชื่อ-คะแนน'!W$4="P","0",IF('ชื่อ-คะแนน'!W$4="K","0","0")))+IF('ชื่อ-คะแนน'!X$4="A",'ชื่อ-คะแนน'!X32,IF('ชื่อ-คะแนน'!X$4="P","0",IF('ชื่อ-คะแนน'!X$4="K","0","0")))+IF('ชื่อ-คะแนน'!Y$4="A",'ชื่อ-คะแนน'!Y32,IF('ชื่อ-คะแนน'!Y$4="P","0",IF('ชื่อ-คะแนน'!Y$4="K","0","0")))+IF('ชื่อ-คะแนน'!Z$4="A",'ชื่อ-คะแนน'!Z32,IF('ชื่อ-คะแนน'!Z$4="P","0",IF('ชื่อ-คะแนน'!Z$4="K","0","0")))+IF('ชื่อ-คะแนน'!AA$4="A",'ชื่อ-คะแนน'!AA32,IF('ชื่อ-คะแนน'!AA$4="P","0",IF('ชื่อ-คะแนน'!AA$4="K","0","0")))+IF('ชื่อ-คะแนน'!AB$4="A",'ชื่อ-คะแนน'!AB32,IF('ชื่อ-คะแนน'!AB$4="P","0",IF('ชื่อ-คะแนน'!AB$4="K","0","0")))+IF('ชื่อ-คะแนน'!AC$4="A",'ชื่อ-คะแนน'!AC32,IF('ชื่อ-คะแนน'!AC$4="P","0",IF('ชื่อ-คะแนน'!AC$4="K","0","0")))</f>
        <v>0</v>
      </c>
      <c r="O34" s="549">
        <f>IF('ชื่อ-คะแนน'!AH$4="K",'ชื่อ-คะแนน'!AH32,IF('ชื่อ-คะแนน'!AH$4="P","0",IF('ชื่อ-คะแนน'!AH$4="A","0","0")))+IF('ชื่อ-คะแนน'!AI$4="K",'ชื่อ-คะแนน'!AI32,IF('ชื่อ-คะแนน'!AI$4="P","0",IF('ชื่อ-คะแนน'!AI$4="A","0","0")))+IF('ชื่อ-คะแนน'!AJ$4="K",'ชื่อ-คะแนน'!AJ32,IF('ชื่อ-คะแนน'!AJ$4="P","0",IF('ชื่อ-คะแนน'!AJ$4="A","0","0")))+IF('ชื่อ-คะแนน'!AK$4="K",'ชื่อ-คะแนน'!AK32,IF('ชื่อ-คะแนน'!AK$4="P","0",IF('ชื่อ-คะแนน'!AK$4="A","0","0")))</f>
        <v>0</v>
      </c>
      <c r="P34" s="550">
        <f>IF('ชื่อ-คะแนน'!AH$4="p",'ชื่อ-คะแนน'!AH32,IF('ชื่อ-คะแนน'!AH$4="k","0",IF('ชื่อ-คะแนน'!AH$4="A","0","0")))+IF('ชื่อ-คะแนน'!AI$4="p",'ชื่อ-คะแนน'!AI32,IF('ชื่อ-คะแนน'!AI$4="k","0",IF('ชื่อ-คะแนน'!AI$4="A","0","0")))+IF('ชื่อ-คะแนน'!AJ$4="p",'ชื่อ-คะแนน'!AJ32,IF('ชื่อ-คะแนน'!AJ$4="k","0",IF('ชื่อ-คะแนน'!AJ$4="A","0","0")))+IF('ชื่อ-คะแนน'!AK$4="p",'ชื่อ-คะแนน'!AK32,IF('ชื่อ-คะแนน'!AK$4="k","0",IF('ชื่อ-คะแนน'!AK$4="A","0","0")))</f>
        <v>0</v>
      </c>
      <c r="Q34" s="552">
        <f>IF('ชื่อ-คะแนน'!AH$4="a",'ชื่อ-คะแนน'!AH32,IF('ชื่อ-คะแนน'!AH$4="P","0",IF('ชื่อ-คะแนน'!AH$4="k","0","0")))+IF('ชื่อ-คะแนน'!AI$4="a",'ชื่อ-คะแนน'!AI32,IF('ชื่อ-คะแนน'!AI$4="P","0",IF('ชื่อ-คะแนน'!AI$4="k","0","0")))+IF('ชื่อ-คะแนน'!AJ$4="a",'ชื่อ-คะแนน'!AJ32,IF('ชื่อ-คะแนน'!AJ$4="P","0",IF('ชื่อ-คะแนน'!AJ$4="k","0","0")))+IF('ชื่อ-คะแนน'!AK$4="a",'ชื่อ-คะแนน'!AK32,IF('ชื่อ-คะแนน'!AK$4="P","0",IF('ชื่อ-คะแนน'!AK$4="k","0","0")))</f>
        <v>0</v>
      </c>
      <c r="R34" s="573" t="str">
        <f>IF('ชื่อ-คะแนน'!C32="","",IF(E34="พัก","",IF(E34="ออก","",IF(E34="ย้าย","",IF(E34="","ผิด",(F34+I34+L34+O34))))))</f>
        <v/>
      </c>
      <c r="S34" s="554" t="str">
        <f>IF('ชื่อ-คะแนน'!C32="","",IF(E34="พัก","",IF(E34="ออก","",IF(E34="ย้าย","",IF(E34="","ผิด",(G34+J34+M34+P34))))))</f>
        <v/>
      </c>
      <c r="T34" s="555" t="str">
        <f>IF('ชื่อ-คะแนน'!C32="","",IF(E34="พัก","",IF(E34="ออก","",IF(E34="ย้าย","",IF(E34="","ผิด",(H34+K34+N34+Q34))))))</f>
        <v/>
      </c>
      <c r="U34" s="556"/>
    </row>
    <row r="35" spans="1:21" s="3" customFormat="1" ht="18" customHeight="1" x14ac:dyDescent="0.5">
      <c r="A35" s="531"/>
      <c r="B35" s="276" t="str">
        <f>'ชื่อ-คะแนน'!A33</f>
        <v/>
      </c>
      <c r="C35" s="544">
        <f>'ชื่อ-คะแนน'!B33</f>
        <v>0</v>
      </c>
      <c r="D35" s="1315">
        <f>'ชื่อ-คะแนน'!C33</f>
        <v>0</v>
      </c>
      <c r="E35" s="546" t="str">
        <f>'ชื่อ-คะแนน'!D33</f>
        <v/>
      </c>
      <c r="F35" s="547">
        <f>IF('ชื่อ-คะแนน'!H$4="K",'ชื่อ-คะแนน'!H33,IF('ชื่อ-คะแนน'!H$4="P","0",IF('ชื่อ-คะแนน'!H$4="A","0","0")))+IF('ชื่อ-คะแนน'!I$4="K",'ชื่อ-คะแนน'!I33,IF('ชื่อ-คะแนน'!I$4="P","0",IF('ชื่อ-คะแนน'!I$4="A","0","0")))+IF('ชื่อ-คะแนน'!J$4="K",'ชื่อ-คะแนน'!J33,IF('ชื่อ-คะแนน'!J$4="P","0",IF('ชื่อ-คะแนน'!J$4="A","0","0")))+IF('ชื่อ-คะแนน'!K$4="K",'ชื่อ-คะแนน'!K33,IF('ชื่อ-คะแนน'!K$4="P","0",IF('ชื่อ-คะแนน'!K$4="A","0","0")))+IF('ชื่อ-คะแนน'!L$4="K",'ชื่อ-คะแนน'!L33,IF('ชื่อ-คะแนน'!L$4="P","0",IF('ชื่อ-คะแนน'!L$4="A","0","0")))+IF('ชื่อ-คะแนน'!M$4="K",'ชื่อ-คะแนน'!M33,IF('ชื่อ-คะแนน'!M$4="P","0",IF('ชื่อ-คะแนน'!M$4="A","0","0")))</f>
        <v>0</v>
      </c>
      <c r="G35" s="548">
        <f>IF('ชื่อ-คะแนน'!H$4="P",'ชื่อ-คะแนน'!H33,IF('ชื่อ-คะแนน'!H$4="K","0",IF('ชื่อ-คะแนน'!H$4="A","0","0")))+IF('ชื่อ-คะแนน'!I$4="P",'ชื่อ-คะแนน'!I33,IF('ชื่อ-คะแนน'!I$4="K","0",IF('ชื่อ-คะแนน'!I$4="A","0","0")))+IF('ชื่อ-คะแนน'!J$4="P",'ชื่อ-คะแนน'!J33,IF('ชื่อ-คะแนน'!J$4="K","0",IF('ชื่อ-คะแนน'!J$4="A","0","0")))+IF('ชื่อ-คะแนน'!K$4="P",'ชื่อ-คะแนน'!K33,IF('ชื่อ-คะแนน'!K$4="K","0",IF('ชื่อ-คะแนน'!K$4="A","0","0")))+IF('ชื่อ-คะแนน'!L$4="P",'ชื่อ-คะแนน'!L33,IF('ชื่อ-คะแนน'!L$4="K","0",IF('ชื่อ-คะแนน'!L$4="A","0","0")))+IF('ชื่อ-คะแนน'!M$4="P",'ชื่อ-คะแนน'!M33,IF('ชื่อ-คะแนน'!M$4="K","0",IF('ชื่อ-คะแนน'!M$4="A","0","0")))</f>
        <v>0</v>
      </c>
      <c r="H35" s="572">
        <f>IF('ชื่อ-คะแนน'!H$4="A",'ชื่อ-คะแนน'!H33,IF('ชื่อ-คะแนน'!H$4="P","0",IF('ชื่อ-คะแนน'!H$4="K","0","0")))+IF('ชื่อ-คะแนน'!I$4="A",'ชื่อ-คะแนน'!I33,IF('ชื่อ-คะแนน'!I$4="P","0",IF('ชื่อ-คะแนน'!I$4="K","0","0")))+IF('ชื่อ-คะแนน'!J$4="A",'ชื่อ-คะแนน'!J33,IF('ชื่อ-คะแนน'!J$4="P","0",IF('ชื่อ-คะแนน'!J$4="K","0","0")))+IF('ชื่อ-คะแนน'!K$4="A",'ชื่อ-คะแนน'!K33,IF('ชื่อ-คะแนน'!K$4="P","0",IF('ชื่อ-คะแนน'!K$4="K","0","0")))+IF('ชื่อ-คะแนน'!L$4="A",'ชื่อ-คะแนน'!L33,IF('ชื่อ-คะแนน'!L$4="P","0",IF('ชื่อ-คะแนน'!L$4="K","0","0")))+IF('ชื่อ-คะแนน'!M$4="A",'ชื่อ-คะแนน'!M33,IF('ชื่อ-คะแนน'!M$4="P","0",IF('ชื่อ-คะแนน'!M$4="K","0","0")))</f>
        <v>0</v>
      </c>
      <c r="I35" s="549" t="str">
        <f>IF('ชื่อ-คะแนน'!C33="","",IF('ชื่อ-คะแนน'!P$4="K",'ชื่อ-คะแนน'!P33,IF('ชื่อ-คะแนน'!P$4="P","0",IF('ชื่อ-คะแนน'!P$4="A","0","0")))+IF('ชื่อ-คะแนน'!Q$4="K",'ชื่อ-คะแนน'!Q33,IF('ชื่อ-คะแนน'!Q$4="P","0",IF('ชื่อ-คะแนน'!Q$4="A","0","0")))+IF('ชื่อ-คะแนน'!R$4="K",'ชื่อ-คะแนน'!R33,IF('ชื่อ-คะแนน'!R$4="P","0",IF('ชื่อ-คะแนน'!R$4="A","0","0"))))</f>
        <v/>
      </c>
      <c r="J35" s="550" t="str">
        <f>IF('ชื่อ-คะแนน'!C33="","",IF('ชื่อ-คะแนน'!P$4="P",'ชื่อ-คะแนน'!P33,IF('ชื่อ-คะแนน'!P$4="K","0",IF('ชื่อ-คะแนน'!P$4="A","0","0")))+IF('ชื่อ-คะแนน'!Q$4="P",'ชื่อ-คะแนน'!Q33,IF('ชื่อ-คะแนน'!Q$4="K","0",IF('ชื่อ-คะแนน'!Q$4="A","0","0")))+IF('ชื่อ-คะแนน'!R$4="P",'ชื่อ-คะแนน'!R33,IF('ชื่อ-คะแนน'!R$4="K","0",IF('ชื่อ-คะแนน'!R$4="A","0","0"))))</f>
        <v/>
      </c>
      <c r="K35" s="551" t="str">
        <f>IF('ชื่อ-คะแนน'!C33="","",IF('ชื่อ-คะแนน'!P$4="A",'ชื่อ-คะแนน'!P33,IF('ชื่อ-คะแนน'!P$4="P","0",IF('ชื่อ-คะแนน'!P$4="K","0","0")))+IF('ชื่อ-คะแนน'!Q$4="A",'ชื่อ-คะแนน'!Q33,IF('ชื่อ-คะแนน'!Q$4="P","0",IF('ชื่อ-คะแนน'!Q$4="K","0","0")))+IF('ชื่อ-คะแนน'!R$4="A",'ชื่อ-คะแนน'!R33,IF('ชื่อ-คะแนน'!R$4="P","0",IF('ชื่อ-คะแนน'!R$4="K","0","0"))))</f>
        <v/>
      </c>
      <c r="L35" s="547">
        <f>IF('ชื่อ-คะแนน'!W$4="K",'ชื่อ-คะแนน'!W33,IF('ชื่อ-คะแนน'!W$4="P","0",IF('ชื่อ-คะแนน'!W$4="A","0","0")))+IF('ชื่อ-คะแนน'!X$4="K",'ชื่อ-คะแนน'!X33,IF('ชื่อ-คะแนน'!X$4="P","0",IF('ชื่อ-คะแนน'!X$4="A","0","0")))+IF('ชื่อ-คะแนน'!Y$4="K",'ชื่อ-คะแนน'!Y33,IF('ชื่อ-คะแนน'!Y$4="P","0",IF('ชื่อ-คะแนน'!Y$4="A","0","0")))+IF('ชื่อ-คะแนน'!Z$4="K",'ชื่อ-คะแนน'!Z33,IF('ชื่อ-คะแนน'!Z$4="P","0",IF('ชื่อ-คะแนน'!Z$4="A","0","0")))+IF('ชื่อ-คะแนน'!AA$4="K",'ชื่อ-คะแนน'!AA33,IF('ชื่อ-คะแนน'!AA$4="P","0",IF('ชื่อ-คะแนน'!AA$4="A","0","0")))+IF('ชื่อ-คะแนน'!AB$4="K",'ชื่อ-คะแนน'!AB33,IF('ชื่อ-คะแนน'!AB$4="P","0",IF('ชื่อ-คะแนน'!AB$4="A","0","0")))+IF('ชื่อ-คะแนน'!AC$4="K",'ชื่อ-คะแนน'!AC33,IF('ชื่อ-คะแนน'!AC$4="P","0",IF('ชื่อ-คะแนน'!AC$4="A","0","0")))</f>
        <v>0</v>
      </c>
      <c r="M35" s="548">
        <f>IF('ชื่อ-คะแนน'!W$4="P",'ชื่อ-คะแนน'!W33,IF('ชื่อ-คะแนน'!W$4="K","0",IF('ชื่อ-คะแนน'!W$4="A","0","0")))*IF('ชื่อ-คะแนน'!X$4="P",'ชื่อ-คะแนน'!X33,IF('ชื่อ-คะแนน'!X$4="K","0",IF('ชื่อ-คะแนน'!X$4="A","0","0")))+IF('ชื่อ-คะแนน'!Y$4="P",'ชื่อ-คะแนน'!Y33,IF('ชื่อ-คะแนน'!Y$4="K","0",IF('ชื่อ-คะแนน'!Y$4="A","0","0")))+IF('ชื่อ-คะแนน'!Z$4="P",'ชื่อ-คะแนน'!Z33,IF('ชื่อ-คะแนน'!Z$4="K","0",IF('ชื่อ-คะแนน'!Z$4="A","0","0")))+IF('ชื่อ-คะแนน'!AA$4="P",'ชื่อ-คะแนน'!AA33,IF('ชื่อ-คะแนน'!AA$4="K","0",IF('ชื่อ-คะแนน'!AA$4="A","0","0")))+IF('ชื่อ-คะแนน'!AB$4="P",'ชื่อ-คะแนน'!AB33,IF('ชื่อ-คะแนน'!AB$4="K","0",IF('ชื่อ-คะแนน'!AB$4="A","0","0")))+IF('ชื่อ-คะแนน'!AC$4="P",'ชื่อ-คะแนน'!AC33,IF('ชื่อ-คะแนน'!AC$4="K","0",IF('ชื่อ-คะแนน'!AC$4="A","0","0")))</f>
        <v>0</v>
      </c>
      <c r="N35" s="572">
        <f>IF('ชื่อ-คะแนน'!W$4="A",'ชื่อ-คะแนน'!W33,IF('ชื่อ-คะแนน'!W$4="P","0",IF('ชื่อ-คะแนน'!W$4="K","0","0")))+IF('ชื่อ-คะแนน'!X$4="A",'ชื่อ-คะแนน'!X33,IF('ชื่อ-คะแนน'!X$4="P","0",IF('ชื่อ-คะแนน'!X$4="K","0","0")))+IF('ชื่อ-คะแนน'!Y$4="A",'ชื่อ-คะแนน'!Y33,IF('ชื่อ-คะแนน'!Y$4="P","0",IF('ชื่อ-คะแนน'!Y$4="K","0","0")))+IF('ชื่อ-คะแนน'!Z$4="A",'ชื่อ-คะแนน'!Z33,IF('ชื่อ-คะแนน'!Z$4="P","0",IF('ชื่อ-คะแนน'!Z$4="K","0","0")))+IF('ชื่อ-คะแนน'!AA$4="A",'ชื่อ-คะแนน'!AA33,IF('ชื่อ-คะแนน'!AA$4="P","0",IF('ชื่อ-คะแนน'!AA$4="K","0","0")))+IF('ชื่อ-คะแนน'!AB$4="A",'ชื่อ-คะแนน'!AB33,IF('ชื่อ-คะแนน'!AB$4="P","0",IF('ชื่อ-คะแนน'!AB$4="K","0","0")))+IF('ชื่อ-คะแนน'!AC$4="A",'ชื่อ-คะแนน'!AC33,IF('ชื่อ-คะแนน'!AC$4="P","0",IF('ชื่อ-คะแนน'!AC$4="K","0","0")))</f>
        <v>0</v>
      </c>
      <c r="O35" s="549">
        <f>IF('ชื่อ-คะแนน'!AH$4="K",'ชื่อ-คะแนน'!AH33,IF('ชื่อ-คะแนน'!AH$4="P","0",IF('ชื่อ-คะแนน'!AH$4="A","0","0")))+IF('ชื่อ-คะแนน'!AI$4="K",'ชื่อ-คะแนน'!AI33,IF('ชื่อ-คะแนน'!AI$4="P","0",IF('ชื่อ-คะแนน'!AI$4="A","0","0")))+IF('ชื่อ-คะแนน'!AJ$4="K",'ชื่อ-คะแนน'!AJ33,IF('ชื่อ-คะแนน'!AJ$4="P","0",IF('ชื่อ-คะแนน'!AJ$4="A","0","0")))+IF('ชื่อ-คะแนน'!AK$4="K",'ชื่อ-คะแนน'!AK33,IF('ชื่อ-คะแนน'!AK$4="P","0",IF('ชื่อ-คะแนน'!AK$4="A","0","0")))</f>
        <v>0</v>
      </c>
      <c r="P35" s="550">
        <f>IF('ชื่อ-คะแนน'!AH$4="p",'ชื่อ-คะแนน'!AH33,IF('ชื่อ-คะแนน'!AH$4="k","0",IF('ชื่อ-คะแนน'!AH$4="A","0","0")))+IF('ชื่อ-คะแนน'!AI$4="p",'ชื่อ-คะแนน'!AI33,IF('ชื่อ-คะแนน'!AI$4="k","0",IF('ชื่อ-คะแนน'!AI$4="A","0","0")))+IF('ชื่อ-คะแนน'!AJ$4="p",'ชื่อ-คะแนน'!AJ33,IF('ชื่อ-คะแนน'!AJ$4="k","0",IF('ชื่อ-คะแนน'!AJ$4="A","0","0")))+IF('ชื่อ-คะแนน'!AK$4="p",'ชื่อ-คะแนน'!AK33,IF('ชื่อ-คะแนน'!AK$4="k","0",IF('ชื่อ-คะแนน'!AK$4="A","0","0")))</f>
        <v>0</v>
      </c>
      <c r="Q35" s="552">
        <f>IF('ชื่อ-คะแนน'!AH$4="a",'ชื่อ-คะแนน'!AH33,IF('ชื่อ-คะแนน'!AH$4="P","0",IF('ชื่อ-คะแนน'!AH$4="k","0","0")))+IF('ชื่อ-คะแนน'!AI$4="a",'ชื่อ-คะแนน'!AI33,IF('ชื่อ-คะแนน'!AI$4="P","0",IF('ชื่อ-คะแนน'!AI$4="k","0","0")))+IF('ชื่อ-คะแนน'!AJ$4="a",'ชื่อ-คะแนน'!AJ33,IF('ชื่อ-คะแนน'!AJ$4="P","0",IF('ชื่อ-คะแนน'!AJ$4="k","0","0")))+IF('ชื่อ-คะแนน'!AK$4="a",'ชื่อ-คะแนน'!AK33,IF('ชื่อ-คะแนน'!AK$4="P","0",IF('ชื่อ-คะแนน'!AK$4="k","0","0")))</f>
        <v>0</v>
      </c>
      <c r="R35" s="573" t="str">
        <f>IF('ชื่อ-คะแนน'!C33="","",IF(E35="พัก","",IF(E35="ออก","",IF(E35="ย้าย","",IF(E35="","ผิด",(F35+I35+L35+O35))))))</f>
        <v/>
      </c>
      <c r="S35" s="554" t="str">
        <f>IF('ชื่อ-คะแนน'!C33="","",IF(E35="พัก","",IF(E35="ออก","",IF(E35="ย้าย","",IF(E35="","ผิด",(G35+J35+M35+P35))))))</f>
        <v/>
      </c>
      <c r="T35" s="555" t="str">
        <f>IF('ชื่อ-คะแนน'!C33="","",IF(E35="พัก","",IF(E35="ออก","",IF(E35="ย้าย","",IF(E35="","ผิด",(H35+K35+N35+Q35))))))</f>
        <v/>
      </c>
      <c r="U35" s="556"/>
    </row>
    <row r="36" spans="1:21" s="3" customFormat="1" ht="18" customHeight="1" x14ac:dyDescent="0.5">
      <c r="A36" s="531"/>
      <c r="B36" s="276" t="str">
        <f>'ชื่อ-คะแนน'!A34</f>
        <v/>
      </c>
      <c r="C36" s="544">
        <f>'ชื่อ-คะแนน'!B34</f>
        <v>0</v>
      </c>
      <c r="D36" s="1315">
        <f>'ชื่อ-คะแนน'!C34</f>
        <v>0</v>
      </c>
      <c r="E36" s="546" t="str">
        <f>'ชื่อ-คะแนน'!D34</f>
        <v/>
      </c>
      <c r="F36" s="547">
        <f>IF('ชื่อ-คะแนน'!H$4="K",'ชื่อ-คะแนน'!H34,IF('ชื่อ-คะแนน'!H$4="P","0",IF('ชื่อ-คะแนน'!H$4="A","0","0")))+IF('ชื่อ-คะแนน'!I$4="K",'ชื่อ-คะแนน'!I34,IF('ชื่อ-คะแนน'!I$4="P","0",IF('ชื่อ-คะแนน'!I$4="A","0","0")))+IF('ชื่อ-คะแนน'!J$4="K",'ชื่อ-คะแนน'!J34,IF('ชื่อ-คะแนน'!J$4="P","0",IF('ชื่อ-คะแนน'!J$4="A","0","0")))+IF('ชื่อ-คะแนน'!K$4="K",'ชื่อ-คะแนน'!K34,IF('ชื่อ-คะแนน'!K$4="P","0",IF('ชื่อ-คะแนน'!K$4="A","0","0")))+IF('ชื่อ-คะแนน'!L$4="K",'ชื่อ-คะแนน'!L34,IF('ชื่อ-คะแนน'!L$4="P","0",IF('ชื่อ-คะแนน'!L$4="A","0","0")))+IF('ชื่อ-คะแนน'!M$4="K",'ชื่อ-คะแนน'!M34,IF('ชื่อ-คะแนน'!M$4="P","0",IF('ชื่อ-คะแนน'!M$4="A","0","0")))</f>
        <v>0</v>
      </c>
      <c r="G36" s="548">
        <f>IF('ชื่อ-คะแนน'!H$4="P",'ชื่อ-คะแนน'!H34,IF('ชื่อ-คะแนน'!H$4="K","0",IF('ชื่อ-คะแนน'!H$4="A","0","0")))+IF('ชื่อ-คะแนน'!I$4="P",'ชื่อ-คะแนน'!I34,IF('ชื่อ-คะแนน'!I$4="K","0",IF('ชื่อ-คะแนน'!I$4="A","0","0")))+IF('ชื่อ-คะแนน'!J$4="P",'ชื่อ-คะแนน'!J34,IF('ชื่อ-คะแนน'!J$4="K","0",IF('ชื่อ-คะแนน'!J$4="A","0","0")))+IF('ชื่อ-คะแนน'!K$4="P",'ชื่อ-คะแนน'!K34,IF('ชื่อ-คะแนน'!K$4="K","0",IF('ชื่อ-คะแนน'!K$4="A","0","0")))+IF('ชื่อ-คะแนน'!L$4="P",'ชื่อ-คะแนน'!L34,IF('ชื่อ-คะแนน'!L$4="K","0",IF('ชื่อ-คะแนน'!L$4="A","0","0")))+IF('ชื่อ-คะแนน'!M$4="P",'ชื่อ-คะแนน'!M34,IF('ชื่อ-คะแนน'!M$4="K","0",IF('ชื่อ-คะแนน'!M$4="A","0","0")))</f>
        <v>0</v>
      </c>
      <c r="H36" s="572">
        <f>IF('ชื่อ-คะแนน'!H$4="A",'ชื่อ-คะแนน'!H34,IF('ชื่อ-คะแนน'!H$4="P","0",IF('ชื่อ-คะแนน'!H$4="K","0","0")))+IF('ชื่อ-คะแนน'!I$4="A",'ชื่อ-คะแนน'!I34,IF('ชื่อ-คะแนน'!I$4="P","0",IF('ชื่อ-คะแนน'!I$4="K","0","0")))+IF('ชื่อ-คะแนน'!J$4="A",'ชื่อ-คะแนน'!J34,IF('ชื่อ-คะแนน'!J$4="P","0",IF('ชื่อ-คะแนน'!J$4="K","0","0")))+IF('ชื่อ-คะแนน'!K$4="A",'ชื่อ-คะแนน'!K34,IF('ชื่อ-คะแนน'!K$4="P","0",IF('ชื่อ-คะแนน'!K$4="K","0","0")))+IF('ชื่อ-คะแนน'!L$4="A",'ชื่อ-คะแนน'!L34,IF('ชื่อ-คะแนน'!L$4="P","0",IF('ชื่อ-คะแนน'!L$4="K","0","0")))+IF('ชื่อ-คะแนน'!M$4="A",'ชื่อ-คะแนน'!M34,IF('ชื่อ-คะแนน'!M$4="P","0",IF('ชื่อ-คะแนน'!M$4="K","0","0")))</f>
        <v>0</v>
      </c>
      <c r="I36" s="549" t="str">
        <f>IF('ชื่อ-คะแนน'!C34="","",IF('ชื่อ-คะแนน'!P$4="K",'ชื่อ-คะแนน'!P34,IF('ชื่อ-คะแนน'!P$4="P","0",IF('ชื่อ-คะแนน'!P$4="A","0","0")))+IF('ชื่อ-คะแนน'!Q$4="K",'ชื่อ-คะแนน'!Q34,IF('ชื่อ-คะแนน'!Q$4="P","0",IF('ชื่อ-คะแนน'!Q$4="A","0","0")))+IF('ชื่อ-คะแนน'!R$4="K",'ชื่อ-คะแนน'!R34,IF('ชื่อ-คะแนน'!R$4="P","0",IF('ชื่อ-คะแนน'!R$4="A","0","0"))))</f>
        <v/>
      </c>
      <c r="J36" s="550" t="str">
        <f>IF('ชื่อ-คะแนน'!C34="","",IF('ชื่อ-คะแนน'!P$4="P",'ชื่อ-คะแนน'!P34,IF('ชื่อ-คะแนน'!P$4="K","0",IF('ชื่อ-คะแนน'!P$4="A","0","0")))+IF('ชื่อ-คะแนน'!Q$4="P",'ชื่อ-คะแนน'!Q34,IF('ชื่อ-คะแนน'!Q$4="K","0",IF('ชื่อ-คะแนน'!Q$4="A","0","0")))+IF('ชื่อ-คะแนน'!R$4="P",'ชื่อ-คะแนน'!R34,IF('ชื่อ-คะแนน'!R$4="K","0",IF('ชื่อ-คะแนน'!R$4="A","0","0"))))</f>
        <v/>
      </c>
      <c r="K36" s="551" t="str">
        <f>IF('ชื่อ-คะแนน'!C34="","",IF('ชื่อ-คะแนน'!P$4="A",'ชื่อ-คะแนน'!P34,IF('ชื่อ-คะแนน'!P$4="P","0",IF('ชื่อ-คะแนน'!P$4="K","0","0")))+IF('ชื่อ-คะแนน'!Q$4="A",'ชื่อ-คะแนน'!Q34,IF('ชื่อ-คะแนน'!Q$4="P","0",IF('ชื่อ-คะแนน'!Q$4="K","0","0")))+IF('ชื่อ-คะแนน'!R$4="A",'ชื่อ-คะแนน'!R34,IF('ชื่อ-คะแนน'!R$4="P","0",IF('ชื่อ-คะแนน'!R$4="K","0","0"))))</f>
        <v/>
      </c>
      <c r="L36" s="547">
        <f>IF('ชื่อ-คะแนน'!W$4="K",'ชื่อ-คะแนน'!W34,IF('ชื่อ-คะแนน'!W$4="P","0",IF('ชื่อ-คะแนน'!W$4="A","0","0")))+IF('ชื่อ-คะแนน'!X$4="K",'ชื่อ-คะแนน'!X34,IF('ชื่อ-คะแนน'!X$4="P","0",IF('ชื่อ-คะแนน'!X$4="A","0","0")))+IF('ชื่อ-คะแนน'!Y$4="K",'ชื่อ-คะแนน'!Y34,IF('ชื่อ-คะแนน'!Y$4="P","0",IF('ชื่อ-คะแนน'!Y$4="A","0","0")))+IF('ชื่อ-คะแนน'!Z$4="K",'ชื่อ-คะแนน'!Z34,IF('ชื่อ-คะแนน'!Z$4="P","0",IF('ชื่อ-คะแนน'!Z$4="A","0","0")))+IF('ชื่อ-คะแนน'!AA$4="K",'ชื่อ-คะแนน'!AA34,IF('ชื่อ-คะแนน'!AA$4="P","0",IF('ชื่อ-คะแนน'!AA$4="A","0","0")))+IF('ชื่อ-คะแนน'!AB$4="K",'ชื่อ-คะแนน'!AB34,IF('ชื่อ-คะแนน'!AB$4="P","0",IF('ชื่อ-คะแนน'!AB$4="A","0","0")))+IF('ชื่อ-คะแนน'!AC$4="K",'ชื่อ-คะแนน'!AC34,IF('ชื่อ-คะแนน'!AC$4="P","0",IF('ชื่อ-คะแนน'!AC$4="A","0","0")))</f>
        <v>0</v>
      </c>
      <c r="M36" s="548">
        <f>IF('ชื่อ-คะแนน'!W$4="P",'ชื่อ-คะแนน'!W34,IF('ชื่อ-คะแนน'!W$4="K","0",IF('ชื่อ-คะแนน'!W$4="A","0","0")))*IF('ชื่อ-คะแนน'!X$4="P",'ชื่อ-คะแนน'!X34,IF('ชื่อ-คะแนน'!X$4="K","0",IF('ชื่อ-คะแนน'!X$4="A","0","0")))+IF('ชื่อ-คะแนน'!Y$4="P",'ชื่อ-คะแนน'!Y34,IF('ชื่อ-คะแนน'!Y$4="K","0",IF('ชื่อ-คะแนน'!Y$4="A","0","0")))+IF('ชื่อ-คะแนน'!Z$4="P",'ชื่อ-คะแนน'!Z34,IF('ชื่อ-คะแนน'!Z$4="K","0",IF('ชื่อ-คะแนน'!Z$4="A","0","0")))+IF('ชื่อ-คะแนน'!AA$4="P",'ชื่อ-คะแนน'!AA34,IF('ชื่อ-คะแนน'!AA$4="K","0",IF('ชื่อ-คะแนน'!AA$4="A","0","0")))+IF('ชื่อ-คะแนน'!AB$4="P",'ชื่อ-คะแนน'!AB34,IF('ชื่อ-คะแนน'!AB$4="K","0",IF('ชื่อ-คะแนน'!AB$4="A","0","0")))+IF('ชื่อ-คะแนน'!AC$4="P",'ชื่อ-คะแนน'!AC34,IF('ชื่อ-คะแนน'!AC$4="K","0",IF('ชื่อ-คะแนน'!AC$4="A","0","0")))</f>
        <v>0</v>
      </c>
      <c r="N36" s="572">
        <f>IF('ชื่อ-คะแนน'!W$4="A",'ชื่อ-คะแนน'!W34,IF('ชื่อ-คะแนน'!W$4="P","0",IF('ชื่อ-คะแนน'!W$4="K","0","0")))+IF('ชื่อ-คะแนน'!X$4="A",'ชื่อ-คะแนน'!X34,IF('ชื่อ-คะแนน'!X$4="P","0",IF('ชื่อ-คะแนน'!X$4="K","0","0")))+IF('ชื่อ-คะแนน'!Y$4="A",'ชื่อ-คะแนน'!Y34,IF('ชื่อ-คะแนน'!Y$4="P","0",IF('ชื่อ-คะแนน'!Y$4="K","0","0")))+IF('ชื่อ-คะแนน'!Z$4="A",'ชื่อ-คะแนน'!Z34,IF('ชื่อ-คะแนน'!Z$4="P","0",IF('ชื่อ-คะแนน'!Z$4="K","0","0")))+IF('ชื่อ-คะแนน'!AA$4="A",'ชื่อ-คะแนน'!AA34,IF('ชื่อ-คะแนน'!AA$4="P","0",IF('ชื่อ-คะแนน'!AA$4="K","0","0")))+IF('ชื่อ-คะแนน'!AB$4="A",'ชื่อ-คะแนน'!AB34,IF('ชื่อ-คะแนน'!AB$4="P","0",IF('ชื่อ-คะแนน'!AB$4="K","0","0")))+IF('ชื่อ-คะแนน'!AC$4="A",'ชื่อ-คะแนน'!AC34,IF('ชื่อ-คะแนน'!AC$4="P","0",IF('ชื่อ-คะแนน'!AC$4="K","0","0")))</f>
        <v>0</v>
      </c>
      <c r="O36" s="549">
        <f>IF('ชื่อ-คะแนน'!AH$4="K",'ชื่อ-คะแนน'!AH34,IF('ชื่อ-คะแนน'!AH$4="P","0",IF('ชื่อ-คะแนน'!AH$4="A","0","0")))+IF('ชื่อ-คะแนน'!AI$4="K",'ชื่อ-คะแนน'!AI34,IF('ชื่อ-คะแนน'!AI$4="P","0",IF('ชื่อ-คะแนน'!AI$4="A","0","0")))+IF('ชื่อ-คะแนน'!AJ$4="K",'ชื่อ-คะแนน'!AJ34,IF('ชื่อ-คะแนน'!AJ$4="P","0",IF('ชื่อ-คะแนน'!AJ$4="A","0","0")))+IF('ชื่อ-คะแนน'!AK$4="K",'ชื่อ-คะแนน'!AK34,IF('ชื่อ-คะแนน'!AK$4="P","0",IF('ชื่อ-คะแนน'!AK$4="A","0","0")))</f>
        <v>0</v>
      </c>
      <c r="P36" s="550">
        <f>IF('ชื่อ-คะแนน'!AH$4="p",'ชื่อ-คะแนน'!AH34,IF('ชื่อ-คะแนน'!AH$4="k","0",IF('ชื่อ-คะแนน'!AH$4="A","0","0")))+IF('ชื่อ-คะแนน'!AI$4="p",'ชื่อ-คะแนน'!AI34,IF('ชื่อ-คะแนน'!AI$4="k","0",IF('ชื่อ-คะแนน'!AI$4="A","0","0")))+IF('ชื่อ-คะแนน'!AJ$4="p",'ชื่อ-คะแนน'!AJ34,IF('ชื่อ-คะแนน'!AJ$4="k","0",IF('ชื่อ-คะแนน'!AJ$4="A","0","0")))+IF('ชื่อ-คะแนน'!AK$4="p",'ชื่อ-คะแนน'!AK34,IF('ชื่อ-คะแนน'!AK$4="k","0",IF('ชื่อ-คะแนน'!AK$4="A","0","0")))</f>
        <v>0</v>
      </c>
      <c r="Q36" s="552">
        <f>IF('ชื่อ-คะแนน'!AH$4="a",'ชื่อ-คะแนน'!AH34,IF('ชื่อ-คะแนน'!AH$4="P","0",IF('ชื่อ-คะแนน'!AH$4="k","0","0")))+IF('ชื่อ-คะแนน'!AI$4="a",'ชื่อ-คะแนน'!AI34,IF('ชื่อ-คะแนน'!AI$4="P","0",IF('ชื่อ-คะแนน'!AI$4="k","0","0")))+IF('ชื่อ-คะแนน'!AJ$4="a",'ชื่อ-คะแนน'!AJ34,IF('ชื่อ-คะแนน'!AJ$4="P","0",IF('ชื่อ-คะแนน'!AJ$4="k","0","0")))+IF('ชื่อ-คะแนน'!AK$4="a",'ชื่อ-คะแนน'!AK34,IF('ชื่อ-คะแนน'!AK$4="P","0",IF('ชื่อ-คะแนน'!AK$4="k","0","0")))</f>
        <v>0</v>
      </c>
      <c r="R36" s="573" t="str">
        <f>IF('ชื่อ-คะแนน'!C34="","",IF(E36="พัก","",IF(E36="ออก","",IF(E36="ย้าย","",IF(E36="","ผิด",(F36+I36+L36+O36))))))</f>
        <v/>
      </c>
      <c r="S36" s="554" t="str">
        <f>IF('ชื่อ-คะแนน'!C34="","",IF(E36="พัก","",IF(E36="ออก","",IF(E36="ย้าย","",IF(E36="","ผิด",(G36+J36+M36+P36))))))</f>
        <v/>
      </c>
      <c r="T36" s="555" t="str">
        <f>IF('ชื่อ-คะแนน'!C34="","",IF(E36="พัก","",IF(E36="ออก","",IF(E36="ย้าย","",IF(E36="","ผิด",(H36+K36+N36+Q36))))))</f>
        <v/>
      </c>
      <c r="U36" s="556"/>
    </row>
    <row r="37" spans="1:21" s="3" customFormat="1" ht="18" customHeight="1" thickBot="1" x14ac:dyDescent="0.55000000000000004">
      <c r="A37" s="531"/>
      <c r="B37" s="276" t="str">
        <f>'ชื่อ-คะแนน'!A35</f>
        <v/>
      </c>
      <c r="C37" s="544">
        <f>'ชื่อ-คะแนน'!B35</f>
        <v>0</v>
      </c>
      <c r="D37" s="1315">
        <f>'ชื่อ-คะแนน'!C35</f>
        <v>0</v>
      </c>
      <c r="E37" s="557" t="str">
        <f>'ชื่อ-คะแนน'!D35</f>
        <v/>
      </c>
      <c r="F37" s="558">
        <f>IF('ชื่อ-คะแนน'!H$4="K",'ชื่อ-คะแนน'!H35,IF('ชื่อ-คะแนน'!H$4="P","0",IF('ชื่อ-คะแนน'!H$4="A","0","0")))+IF('ชื่อ-คะแนน'!I$4="K",'ชื่อ-คะแนน'!I35,IF('ชื่อ-คะแนน'!I$4="P","0",IF('ชื่อ-คะแนน'!I$4="A","0","0")))+IF('ชื่อ-คะแนน'!J$4="K",'ชื่อ-คะแนน'!J35,IF('ชื่อ-คะแนน'!J$4="P","0",IF('ชื่อ-คะแนน'!J$4="A","0","0")))+IF('ชื่อ-คะแนน'!K$4="K",'ชื่อ-คะแนน'!K35,IF('ชื่อ-คะแนน'!K$4="P","0",IF('ชื่อ-คะแนน'!K$4="A","0","0")))+IF('ชื่อ-คะแนน'!L$4="K",'ชื่อ-คะแนน'!L35,IF('ชื่อ-คะแนน'!L$4="P","0",IF('ชื่อ-คะแนน'!L$4="A","0","0")))+IF('ชื่อ-คะแนน'!M$4="K",'ชื่อ-คะแนน'!M35,IF('ชื่อ-คะแนน'!M$4="P","0",IF('ชื่อ-คะแนน'!M$4="A","0","0")))</f>
        <v>0</v>
      </c>
      <c r="G37" s="559">
        <f>IF('ชื่อ-คะแนน'!H$4="P",'ชื่อ-คะแนน'!H35,IF('ชื่อ-คะแนน'!H$4="K","0",IF('ชื่อ-คะแนน'!H$4="A","0","0")))+IF('ชื่อ-คะแนน'!I$4="P",'ชื่อ-คะแนน'!I35,IF('ชื่อ-คะแนน'!I$4="K","0",IF('ชื่อ-คะแนน'!I$4="A","0","0")))+IF('ชื่อ-คะแนน'!J$4="P",'ชื่อ-คะแนน'!J35,IF('ชื่อ-คะแนน'!J$4="K","0",IF('ชื่อ-คะแนน'!J$4="A","0","0")))+IF('ชื่อ-คะแนน'!K$4="P",'ชื่อ-คะแนน'!K35,IF('ชื่อ-คะแนน'!K$4="K","0",IF('ชื่อ-คะแนน'!K$4="A","0","0")))+IF('ชื่อ-คะแนน'!L$4="P",'ชื่อ-คะแนน'!L35,IF('ชื่อ-คะแนน'!L$4="K","0",IF('ชื่อ-คะแนน'!L$4="A","0","0")))+IF('ชื่อ-คะแนน'!M$4="P",'ชื่อ-คะแนน'!M35,IF('ชื่อ-คะแนน'!M$4="K","0",IF('ชื่อ-คะแนน'!M$4="A","0","0")))</f>
        <v>0</v>
      </c>
      <c r="H37" s="574">
        <f>IF('ชื่อ-คะแนน'!H$4="A",'ชื่อ-คะแนน'!H35,IF('ชื่อ-คะแนน'!H$4="P","0",IF('ชื่อ-คะแนน'!H$4="K","0","0")))+IF('ชื่อ-คะแนน'!I$4="A",'ชื่อ-คะแนน'!I35,IF('ชื่อ-คะแนน'!I$4="P","0",IF('ชื่อ-คะแนน'!I$4="K","0","0")))+IF('ชื่อ-คะแนน'!J$4="A",'ชื่อ-คะแนน'!J35,IF('ชื่อ-คะแนน'!J$4="P","0",IF('ชื่อ-คะแนน'!J$4="K","0","0")))+IF('ชื่อ-คะแนน'!K$4="A",'ชื่อ-คะแนน'!K35,IF('ชื่อ-คะแนน'!K$4="P","0",IF('ชื่อ-คะแนน'!K$4="K","0","0")))+IF('ชื่อ-คะแนน'!L$4="A",'ชื่อ-คะแนน'!L35,IF('ชื่อ-คะแนน'!L$4="P","0",IF('ชื่อ-คะแนน'!L$4="K","0","0")))+IF('ชื่อ-คะแนน'!M$4="A",'ชื่อ-คะแนน'!M35,IF('ชื่อ-คะแนน'!M$4="P","0",IF('ชื่อ-คะแนน'!M$4="K","0","0")))</f>
        <v>0</v>
      </c>
      <c r="I37" s="560" t="str">
        <f>IF('ชื่อ-คะแนน'!C35="","",IF('ชื่อ-คะแนน'!P$4="K",'ชื่อ-คะแนน'!P35,IF('ชื่อ-คะแนน'!P$4="P","0",IF('ชื่อ-คะแนน'!P$4="A","0","0")))+IF('ชื่อ-คะแนน'!Q$4="K",'ชื่อ-คะแนน'!Q35,IF('ชื่อ-คะแนน'!Q$4="P","0",IF('ชื่อ-คะแนน'!Q$4="A","0","0")))+IF('ชื่อ-คะแนน'!R$4="K",'ชื่อ-คะแนน'!R35,IF('ชื่อ-คะแนน'!R$4="P","0",IF('ชื่อ-คะแนน'!R$4="A","0","0"))))</f>
        <v/>
      </c>
      <c r="J37" s="561" t="str">
        <f>IF('ชื่อ-คะแนน'!C35="","",IF('ชื่อ-คะแนน'!P$4="P",'ชื่อ-คะแนน'!P35,IF('ชื่อ-คะแนน'!P$4="K","0",IF('ชื่อ-คะแนน'!P$4="A","0","0")))+IF('ชื่อ-คะแนน'!Q$4="P",'ชื่อ-คะแนน'!Q35,IF('ชื่อ-คะแนน'!Q$4="K","0",IF('ชื่อ-คะแนน'!Q$4="A","0","0")))+IF('ชื่อ-คะแนน'!R$4="P",'ชื่อ-คะแนน'!R35,IF('ชื่อ-คะแนน'!R$4="K","0",IF('ชื่อ-คะแนน'!R$4="A","0","0"))))</f>
        <v/>
      </c>
      <c r="K37" s="562" t="str">
        <f>IF('ชื่อ-คะแนน'!C35="","",IF('ชื่อ-คะแนน'!P$4="A",'ชื่อ-คะแนน'!P35,IF('ชื่อ-คะแนน'!P$4="P","0",IF('ชื่อ-คะแนน'!P$4="K","0","0")))+IF('ชื่อ-คะแนน'!Q$4="A",'ชื่อ-คะแนน'!Q35,IF('ชื่อ-คะแนน'!Q$4="P","0",IF('ชื่อ-คะแนน'!Q$4="K","0","0")))+IF('ชื่อ-คะแนน'!R$4="A",'ชื่อ-คะแนน'!R35,IF('ชื่อ-คะแนน'!R$4="P","0",IF('ชื่อ-คะแนน'!R$4="K","0","0"))))</f>
        <v/>
      </c>
      <c r="L37" s="558">
        <f>IF('ชื่อ-คะแนน'!W$4="K",'ชื่อ-คะแนน'!W35,IF('ชื่อ-คะแนน'!W$4="P","0",IF('ชื่อ-คะแนน'!W$4="A","0","0")))+IF('ชื่อ-คะแนน'!X$4="K",'ชื่อ-คะแนน'!X35,IF('ชื่อ-คะแนน'!X$4="P","0",IF('ชื่อ-คะแนน'!X$4="A","0","0")))+IF('ชื่อ-คะแนน'!Y$4="K",'ชื่อ-คะแนน'!Y35,IF('ชื่อ-คะแนน'!Y$4="P","0",IF('ชื่อ-คะแนน'!Y$4="A","0","0")))+IF('ชื่อ-คะแนน'!Z$4="K",'ชื่อ-คะแนน'!Z35,IF('ชื่อ-คะแนน'!Z$4="P","0",IF('ชื่อ-คะแนน'!Z$4="A","0","0")))+IF('ชื่อ-คะแนน'!AA$4="K",'ชื่อ-คะแนน'!AA35,IF('ชื่อ-คะแนน'!AA$4="P","0",IF('ชื่อ-คะแนน'!AA$4="A","0","0")))+IF('ชื่อ-คะแนน'!AB$4="K",'ชื่อ-คะแนน'!AB35,IF('ชื่อ-คะแนน'!AB$4="P","0",IF('ชื่อ-คะแนน'!AB$4="A","0","0")))+IF('ชื่อ-คะแนน'!AC$4="K",'ชื่อ-คะแนน'!AC35,IF('ชื่อ-คะแนน'!AC$4="P","0",IF('ชื่อ-คะแนน'!AC$4="A","0","0")))</f>
        <v>0</v>
      </c>
      <c r="M37" s="559">
        <f>IF('ชื่อ-คะแนน'!W$4="P",'ชื่อ-คะแนน'!W35,IF('ชื่อ-คะแนน'!W$4="K","0",IF('ชื่อ-คะแนน'!W$4="A","0","0")))*IF('ชื่อ-คะแนน'!X$4="P",'ชื่อ-คะแนน'!X35,IF('ชื่อ-คะแนน'!X$4="K","0",IF('ชื่อ-คะแนน'!X$4="A","0","0")))+IF('ชื่อ-คะแนน'!Y$4="P",'ชื่อ-คะแนน'!Y35,IF('ชื่อ-คะแนน'!Y$4="K","0",IF('ชื่อ-คะแนน'!Y$4="A","0","0")))+IF('ชื่อ-คะแนน'!Z$4="P",'ชื่อ-คะแนน'!Z35,IF('ชื่อ-คะแนน'!Z$4="K","0",IF('ชื่อ-คะแนน'!Z$4="A","0","0")))+IF('ชื่อ-คะแนน'!AA$4="P",'ชื่อ-คะแนน'!AA35,IF('ชื่อ-คะแนน'!AA$4="K","0",IF('ชื่อ-คะแนน'!AA$4="A","0","0")))+IF('ชื่อ-คะแนน'!AB$4="P",'ชื่อ-คะแนน'!AB35,IF('ชื่อ-คะแนน'!AB$4="K","0",IF('ชื่อ-คะแนน'!AB$4="A","0","0")))+IF('ชื่อ-คะแนน'!AC$4="P",'ชื่อ-คะแนน'!AC35,IF('ชื่อ-คะแนน'!AC$4="K","0",IF('ชื่อ-คะแนน'!AC$4="A","0","0")))</f>
        <v>0</v>
      </c>
      <c r="N37" s="574">
        <f>IF('ชื่อ-คะแนน'!W$4="A",'ชื่อ-คะแนน'!W35,IF('ชื่อ-คะแนน'!W$4="P","0",IF('ชื่อ-คะแนน'!W$4="K","0","0")))+IF('ชื่อ-คะแนน'!X$4="A",'ชื่อ-คะแนน'!X35,IF('ชื่อ-คะแนน'!X$4="P","0",IF('ชื่อ-คะแนน'!X$4="K","0","0")))+IF('ชื่อ-คะแนน'!Y$4="A",'ชื่อ-คะแนน'!Y35,IF('ชื่อ-คะแนน'!Y$4="P","0",IF('ชื่อ-คะแนน'!Y$4="K","0","0")))+IF('ชื่อ-คะแนน'!Z$4="A",'ชื่อ-คะแนน'!Z35,IF('ชื่อ-คะแนน'!Z$4="P","0",IF('ชื่อ-คะแนน'!Z$4="K","0","0")))+IF('ชื่อ-คะแนน'!AA$4="A",'ชื่อ-คะแนน'!AA35,IF('ชื่อ-คะแนน'!AA$4="P","0",IF('ชื่อ-คะแนน'!AA$4="K","0","0")))+IF('ชื่อ-คะแนน'!AB$4="A",'ชื่อ-คะแนน'!AB35,IF('ชื่อ-คะแนน'!AB$4="P","0",IF('ชื่อ-คะแนน'!AB$4="K","0","0")))+IF('ชื่อ-คะแนน'!AC$4="A",'ชื่อ-คะแนน'!AC35,IF('ชื่อ-คะแนน'!AC$4="P","0",IF('ชื่อ-คะแนน'!AC$4="K","0","0")))</f>
        <v>0</v>
      </c>
      <c r="O37" s="560">
        <f>IF('ชื่อ-คะแนน'!AH$4="K",'ชื่อ-คะแนน'!AH35,IF('ชื่อ-คะแนน'!AH$4="P","0",IF('ชื่อ-คะแนน'!AH$4="A","0","0")))+IF('ชื่อ-คะแนน'!AI$4="K",'ชื่อ-คะแนน'!AI35,IF('ชื่อ-คะแนน'!AI$4="P","0",IF('ชื่อ-คะแนน'!AI$4="A","0","0")))+IF('ชื่อ-คะแนน'!AJ$4="K",'ชื่อ-คะแนน'!AJ35,IF('ชื่อ-คะแนน'!AJ$4="P","0",IF('ชื่อ-คะแนน'!AJ$4="A","0","0")))+IF('ชื่อ-คะแนน'!AK$4="K",'ชื่อ-คะแนน'!AK35,IF('ชื่อ-คะแนน'!AK$4="P","0",IF('ชื่อ-คะแนน'!AK$4="A","0","0")))</f>
        <v>0</v>
      </c>
      <c r="P37" s="561">
        <f>IF('ชื่อ-คะแนน'!AH$4="p",'ชื่อ-คะแนน'!AH35,IF('ชื่อ-คะแนน'!AH$4="k","0",IF('ชื่อ-คะแนน'!AH$4="A","0","0")))+IF('ชื่อ-คะแนน'!AI$4="p",'ชื่อ-คะแนน'!AI35,IF('ชื่อ-คะแนน'!AI$4="k","0",IF('ชื่อ-คะแนน'!AI$4="A","0","0")))+IF('ชื่อ-คะแนน'!AJ$4="p",'ชื่อ-คะแนน'!AJ35,IF('ชื่อ-คะแนน'!AJ$4="k","0",IF('ชื่อ-คะแนน'!AJ$4="A","0","0")))+IF('ชื่อ-คะแนน'!AK$4="p",'ชื่อ-คะแนน'!AK35,IF('ชื่อ-คะแนน'!AK$4="k","0",IF('ชื่อ-คะแนน'!AK$4="A","0","0")))</f>
        <v>0</v>
      </c>
      <c r="Q37" s="563">
        <f>IF('ชื่อ-คะแนน'!AH$4="a",'ชื่อ-คะแนน'!AH35,IF('ชื่อ-คะแนน'!AH$4="P","0",IF('ชื่อ-คะแนน'!AH$4="k","0","0")))+IF('ชื่อ-คะแนน'!AI$4="a",'ชื่อ-คะแนน'!AI35,IF('ชื่อ-คะแนน'!AI$4="P","0",IF('ชื่อ-คะแนน'!AI$4="k","0","0")))+IF('ชื่อ-คะแนน'!AJ$4="a",'ชื่อ-คะแนน'!AJ35,IF('ชื่อ-คะแนน'!AJ$4="P","0",IF('ชื่อ-คะแนน'!AJ$4="k","0","0")))+IF('ชื่อ-คะแนน'!AK$4="a",'ชื่อ-คะแนน'!AK35,IF('ชื่อ-คะแนน'!AK$4="P","0",IF('ชื่อ-คะแนน'!AK$4="k","0","0")))</f>
        <v>0</v>
      </c>
      <c r="R37" s="575" t="str">
        <f>IF('ชื่อ-คะแนน'!C35="","",IF(E37="พัก","",IF(E37="ออก","",IF(E37="ย้าย","",IF(E37="","ผิด",(F37+I37+L37+O37))))))</f>
        <v/>
      </c>
      <c r="S37" s="565" t="str">
        <f>IF('ชื่อ-คะแนน'!C35="","",IF(E37="พัก","",IF(E37="ออก","",IF(E37="ย้าย","",IF(E37="","ผิด",(G37+J37+M37+P37))))))</f>
        <v/>
      </c>
      <c r="T37" s="566" t="str">
        <f>IF('ชื่อ-คะแนน'!C35="","",IF(E37="พัก","",IF(E37="ออก","",IF(E37="ย้าย","",IF(E37="","ผิด",(H37+K37+N37+Q37))))))</f>
        <v/>
      </c>
      <c r="U37" s="556"/>
    </row>
    <row r="38" spans="1:21" s="3" customFormat="1" ht="18" customHeight="1" x14ac:dyDescent="0.5">
      <c r="A38" s="531"/>
      <c r="B38" s="262" t="str">
        <f>'ชื่อ-คะแนน'!A36</f>
        <v/>
      </c>
      <c r="C38" s="532">
        <f>'ชื่อ-คะแนน'!B36</f>
        <v>0</v>
      </c>
      <c r="D38" s="1314">
        <f>'ชื่อ-คะแนน'!C36</f>
        <v>0</v>
      </c>
      <c r="E38" s="533" t="str">
        <f>'ชื่อ-คะแนน'!D36</f>
        <v/>
      </c>
      <c r="F38" s="534">
        <f>IF('ชื่อ-คะแนน'!H$4="K",'ชื่อ-คะแนน'!H36,IF('ชื่อ-คะแนน'!H$4="P","0",IF('ชื่อ-คะแนน'!H$4="A","0","0")))+IF('ชื่อ-คะแนน'!I$4="K",'ชื่อ-คะแนน'!I36,IF('ชื่อ-คะแนน'!I$4="P","0",IF('ชื่อ-คะแนน'!I$4="A","0","0")))+IF('ชื่อ-คะแนน'!J$4="K",'ชื่อ-คะแนน'!J36,IF('ชื่อ-คะแนน'!J$4="P","0",IF('ชื่อ-คะแนน'!J$4="A","0","0")))+IF('ชื่อ-คะแนน'!K$4="K",'ชื่อ-คะแนน'!K36,IF('ชื่อ-คะแนน'!K$4="P","0",IF('ชื่อ-คะแนน'!K$4="A","0","0")))+IF('ชื่อ-คะแนน'!L$4="K",'ชื่อ-คะแนน'!L36,IF('ชื่อ-คะแนน'!L$4="P","0",IF('ชื่อ-คะแนน'!L$4="A","0","0")))+IF('ชื่อ-คะแนน'!M$4="K",'ชื่อ-คะแนน'!M36,IF('ชื่อ-คะแนน'!M$4="P","0",IF('ชื่อ-คะแนน'!M$4="A","0","0")))</f>
        <v>0</v>
      </c>
      <c r="G38" s="535">
        <f>IF('ชื่อ-คะแนน'!H$4="P",'ชื่อ-คะแนน'!H36,IF('ชื่อ-คะแนน'!H$4="K","0",IF('ชื่อ-คะแนน'!H$4="A","0","0")))+IF('ชื่อ-คะแนน'!I$4="P",'ชื่อ-คะแนน'!I36,IF('ชื่อ-คะแนน'!I$4="K","0",IF('ชื่อ-คะแนน'!I$4="A","0","0")))+IF('ชื่อ-คะแนน'!J$4="P",'ชื่อ-คะแนน'!J36,IF('ชื่อ-คะแนน'!J$4="K","0",IF('ชื่อ-คะแนน'!J$4="A","0","0")))+IF('ชื่อ-คะแนน'!K$4="P",'ชื่อ-คะแนน'!K36,IF('ชื่อ-คะแนน'!K$4="K","0",IF('ชื่อ-คะแนน'!K$4="A","0","0")))+IF('ชื่อ-คะแนน'!L$4="P",'ชื่อ-คะแนน'!L36,IF('ชื่อ-คะแนน'!L$4="K","0",IF('ชื่อ-คะแนน'!L$4="A","0","0")))+IF('ชื่อ-คะแนน'!M$4="P",'ชื่อ-คะแนน'!M36,IF('ชื่อ-คะแนน'!M$4="K","0",IF('ชื่อ-คะแนน'!M$4="A","0","0")))</f>
        <v>0</v>
      </c>
      <c r="H38" s="568">
        <f>IF('ชื่อ-คะแนน'!H$4="A",'ชื่อ-คะแนน'!H36,IF('ชื่อ-คะแนน'!H$4="P","0",IF('ชื่อ-คะแนน'!H$4="K","0","0")))+IF('ชื่อ-คะแนน'!I$4="A",'ชื่อ-คะแนน'!I36,IF('ชื่อ-คะแนน'!I$4="P","0",IF('ชื่อ-คะแนน'!I$4="K","0","0")))+IF('ชื่อ-คะแนน'!J$4="A",'ชื่อ-คะแนน'!J36,IF('ชื่อ-คะแนน'!J$4="P","0",IF('ชื่อ-คะแนน'!J$4="K","0","0")))+IF('ชื่อ-คะแนน'!K$4="A",'ชื่อ-คะแนน'!K36,IF('ชื่อ-คะแนน'!K$4="P","0",IF('ชื่อ-คะแนน'!K$4="K","0","0")))+IF('ชื่อ-คะแนน'!L$4="A",'ชื่อ-คะแนน'!L36,IF('ชื่อ-คะแนน'!L$4="P","0",IF('ชื่อ-คะแนน'!L$4="K","0","0")))+IF('ชื่อ-คะแนน'!M$4="A",'ชื่อ-คะแนน'!M36,IF('ชื่อ-คะแนน'!M$4="P","0",IF('ชื่อ-คะแนน'!M$4="K","0","0")))</f>
        <v>0</v>
      </c>
      <c r="I38" s="536" t="str">
        <f>IF('ชื่อ-คะแนน'!C36="","",IF('ชื่อ-คะแนน'!P$4="K",'ชื่อ-คะแนน'!P36,IF('ชื่อ-คะแนน'!P$4="P","0",IF('ชื่อ-คะแนน'!P$4="A","0","0")))+IF('ชื่อ-คะแนน'!Q$4="K",'ชื่อ-คะแนน'!Q36,IF('ชื่อ-คะแนน'!Q$4="P","0",IF('ชื่อ-คะแนน'!Q$4="A","0","0")))+IF('ชื่อ-คะแนน'!R$4="K",'ชื่อ-คะแนน'!R36,IF('ชื่อ-คะแนน'!R$4="P","0",IF('ชื่อ-คะแนน'!R$4="A","0","0"))))</f>
        <v/>
      </c>
      <c r="J38" s="537" t="str">
        <f>IF('ชื่อ-คะแนน'!C36="","",IF('ชื่อ-คะแนน'!P$4="P",'ชื่อ-คะแนน'!P36,IF('ชื่อ-คะแนน'!P$4="K","0",IF('ชื่อ-คะแนน'!P$4="A","0","0")))+IF('ชื่อ-คะแนน'!Q$4="P",'ชื่อ-คะแนน'!Q36,IF('ชื่อ-คะแนน'!Q$4="K","0",IF('ชื่อ-คะแนน'!Q$4="A","0","0")))+IF('ชื่อ-คะแนน'!R$4="P",'ชื่อ-คะแนน'!R36,IF('ชื่อ-คะแนน'!R$4="K","0",IF('ชื่อ-คะแนน'!R$4="A","0","0"))))</f>
        <v/>
      </c>
      <c r="K38" s="538" t="str">
        <f>IF('ชื่อ-คะแนน'!C36="","",IF('ชื่อ-คะแนน'!P$4="A",'ชื่อ-คะแนน'!P36,IF('ชื่อ-คะแนน'!P$4="P","0",IF('ชื่อ-คะแนน'!P$4="K","0","0")))+IF('ชื่อ-คะแนน'!Q$4="A",'ชื่อ-คะแนน'!Q36,IF('ชื่อ-คะแนน'!Q$4="P","0",IF('ชื่อ-คะแนน'!Q$4="K","0","0")))+IF('ชื่อ-คะแนน'!R$4="A",'ชื่อ-คะแนน'!R36,IF('ชื่อ-คะแนน'!R$4="P","0",IF('ชื่อ-คะแนน'!R$4="K","0","0"))))</f>
        <v/>
      </c>
      <c r="L38" s="534">
        <f>IF('ชื่อ-คะแนน'!W$4="K",'ชื่อ-คะแนน'!W36,IF('ชื่อ-คะแนน'!W$4="P","0",IF('ชื่อ-คะแนน'!W$4="A","0","0")))+IF('ชื่อ-คะแนน'!X$4="K",'ชื่อ-คะแนน'!X36,IF('ชื่อ-คะแนน'!X$4="P","0",IF('ชื่อ-คะแนน'!X$4="A","0","0")))+IF('ชื่อ-คะแนน'!Y$4="K",'ชื่อ-คะแนน'!Y36,IF('ชื่อ-คะแนน'!Y$4="P","0",IF('ชื่อ-คะแนน'!Y$4="A","0","0")))+IF('ชื่อ-คะแนน'!Z$4="K",'ชื่อ-คะแนน'!Z36,IF('ชื่อ-คะแนน'!Z$4="P","0",IF('ชื่อ-คะแนน'!Z$4="A","0","0")))+IF('ชื่อ-คะแนน'!AA$4="K",'ชื่อ-คะแนน'!AA36,IF('ชื่อ-คะแนน'!AA$4="P","0",IF('ชื่อ-คะแนน'!AA$4="A","0","0")))+IF('ชื่อ-คะแนน'!AB$4="K",'ชื่อ-คะแนน'!AB36,IF('ชื่อ-คะแนน'!AB$4="P","0",IF('ชื่อ-คะแนน'!AB$4="A","0","0")))+IF('ชื่อ-คะแนน'!AC$4="K",'ชื่อ-คะแนน'!AC36,IF('ชื่อ-คะแนน'!AC$4="P","0",IF('ชื่อ-คะแนน'!AC$4="A","0","0")))</f>
        <v>0</v>
      </c>
      <c r="M38" s="535">
        <f>IF('ชื่อ-คะแนน'!W$4="P",'ชื่อ-คะแนน'!W36,IF('ชื่อ-คะแนน'!W$4="K","0",IF('ชื่อ-คะแนน'!W$4="A","0","0")))*IF('ชื่อ-คะแนน'!X$4="P",'ชื่อ-คะแนน'!X36,IF('ชื่อ-คะแนน'!X$4="K","0",IF('ชื่อ-คะแนน'!X$4="A","0","0")))+IF('ชื่อ-คะแนน'!Y$4="P",'ชื่อ-คะแนน'!Y36,IF('ชื่อ-คะแนน'!Y$4="K","0",IF('ชื่อ-คะแนน'!Y$4="A","0","0")))+IF('ชื่อ-คะแนน'!Z$4="P",'ชื่อ-คะแนน'!Z36,IF('ชื่อ-คะแนน'!Z$4="K","0",IF('ชื่อ-คะแนน'!Z$4="A","0","0")))+IF('ชื่อ-คะแนน'!AA$4="P",'ชื่อ-คะแนน'!AA36,IF('ชื่อ-คะแนน'!AA$4="K","0",IF('ชื่อ-คะแนน'!AA$4="A","0","0")))+IF('ชื่อ-คะแนน'!AB$4="P",'ชื่อ-คะแนน'!AB36,IF('ชื่อ-คะแนน'!AB$4="K","0",IF('ชื่อ-คะแนน'!AB$4="A","0","0")))+IF('ชื่อ-คะแนน'!AC$4="P",'ชื่อ-คะแนน'!AC36,IF('ชื่อ-คะแนน'!AC$4="K","0",IF('ชื่อ-คะแนน'!AC$4="A","0","0")))</f>
        <v>0</v>
      </c>
      <c r="N38" s="568">
        <f>IF('ชื่อ-คะแนน'!W$4="A",'ชื่อ-คะแนน'!W36,IF('ชื่อ-คะแนน'!W$4="P","0",IF('ชื่อ-คะแนน'!W$4="K","0","0")))+IF('ชื่อ-คะแนน'!X$4="A",'ชื่อ-คะแนน'!X36,IF('ชื่อ-คะแนน'!X$4="P","0",IF('ชื่อ-คะแนน'!X$4="K","0","0")))+IF('ชื่อ-คะแนน'!Y$4="A",'ชื่อ-คะแนน'!Y36,IF('ชื่อ-คะแนน'!Y$4="P","0",IF('ชื่อ-คะแนน'!Y$4="K","0","0")))+IF('ชื่อ-คะแนน'!Z$4="A",'ชื่อ-คะแนน'!Z36,IF('ชื่อ-คะแนน'!Z$4="P","0",IF('ชื่อ-คะแนน'!Z$4="K","0","0")))+IF('ชื่อ-คะแนน'!AA$4="A",'ชื่อ-คะแนน'!AA36,IF('ชื่อ-คะแนน'!AA$4="P","0",IF('ชื่อ-คะแนน'!AA$4="K","0","0")))+IF('ชื่อ-คะแนน'!AB$4="A",'ชื่อ-คะแนน'!AB36,IF('ชื่อ-คะแนน'!AB$4="P","0",IF('ชื่อ-คะแนน'!AB$4="K","0","0")))+IF('ชื่อ-คะแนน'!AC$4="A",'ชื่อ-คะแนน'!AC36,IF('ชื่อ-คะแนน'!AC$4="P","0",IF('ชื่อ-คะแนน'!AC$4="K","0","0")))</f>
        <v>0</v>
      </c>
      <c r="O38" s="536">
        <f>IF('ชื่อ-คะแนน'!AH$4="K",'ชื่อ-คะแนน'!AH36,IF('ชื่อ-คะแนน'!AH$4="P","0",IF('ชื่อ-คะแนน'!AH$4="A","0","0")))+IF('ชื่อ-คะแนน'!AI$4="K",'ชื่อ-คะแนน'!AI36,IF('ชื่อ-คะแนน'!AI$4="P","0",IF('ชื่อ-คะแนน'!AI$4="A","0","0")))+IF('ชื่อ-คะแนน'!AJ$4="K",'ชื่อ-คะแนน'!AJ36,IF('ชื่อ-คะแนน'!AJ$4="P","0",IF('ชื่อ-คะแนน'!AJ$4="A","0","0")))+IF('ชื่อ-คะแนน'!AK$4="K",'ชื่อ-คะแนน'!AK36,IF('ชื่อ-คะแนน'!AK$4="P","0",IF('ชื่อ-คะแนน'!AK$4="A","0","0")))</f>
        <v>0</v>
      </c>
      <c r="P38" s="537">
        <f>IF('ชื่อ-คะแนน'!AH$4="p",'ชื่อ-คะแนน'!AH36,IF('ชื่อ-คะแนน'!AH$4="k","0",IF('ชื่อ-คะแนน'!AH$4="A","0","0")))+IF('ชื่อ-คะแนน'!AI$4="p",'ชื่อ-คะแนน'!AI36,IF('ชื่อ-คะแนน'!AI$4="k","0",IF('ชื่อ-คะแนน'!AI$4="A","0","0")))+IF('ชื่อ-คะแนน'!AJ$4="p",'ชื่อ-คะแนน'!AJ36,IF('ชื่อ-คะแนน'!AJ$4="k","0",IF('ชื่อ-คะแนน'!AJ$4="A","0","0")))+IF('ชื่อ-คะแนน'!AK$4="p",'ชื่อ-คะแนน'!AK36,IF('ชื่อ-คะแนน'!AK$4="k","0",IF('ชื่อ-คะแนน'!AK$4="A","0","0")))</f>
        <v>0</v>
      </c>
      <c r="Q38" s="539">
        <f>IF('ชื่อ-คะแนน'!AH$4="a",'ชื่อ-คะแนน'!AH36,IF('ชื่อ-คะแนน'!AH$4="P","0",IF('ชื่อ-คะแนน'!AH$4="k","0","0")))+IF('ชื่อ-คะแนน'!AI$4="a",'ชื่อ-คะแนน'!AI36,IF('ชื่อ-คะแนน'!AI$4="P","0",IF('ชื่อ-คะแนน'!AI$4="k","0","0")))+IF('ชื่อ-คะแนน'!AJ$4="a",'ชื่อ-คะแนน'!AJ36,IF('ชื่อ-คะแนน'!AJ$4="P","0",IF('ชื่อ-คะแนน'!AJ$4="k","0","0")))+IF('ชื่อ-คะแนน'!AK$4="a",'ชื่อ-คะแนน'!AK36,IF('ชื่อ-คะแนน'!AK$4="P","0",IF('ชื่อ-คะแนน'!AK$4="k","0","0")))</f>
        <v>0</v>
      </c>
      <c r="R38" s="569" t="str">
        <f>IF('ชื่อ-คะแนน'!C36="","",IF(E38="พัก","",IF(E38="ออก","",IF(E38="ย้าย","",IF(E38="","ผิด",(F38+I38+L38+O38))))))</f>
        <v/>
      </c>
      <c r="S38" s="570" t="str">
        <f>IF('ชื่อ-คะแนน'!C36="","",IF(E38="พัก","",IF(E38="ออก","",IF(E38="ย้าย","",IF(E38="","ผิด",(G38+J38+M38+P38))))))</f>
        <v/>
      </c>
      <c r="T38" s="571" t="str">
        <f>IF('ชื่อ-คะแนน'!C36="","",IF(E38="พัก","",IF(E38="ออก","",IF(E38="ย้าย","",IF(E38="","ผิด",(H38+K38+N38+Q38))))))</f>
        <v/>
      </c>
      <c r="U38" s="543"/>
    </row>
    <row r="39" spans="1:21" s="3" customFormat="1" ht="18" customHeight="1" x14ac:dyDescent="0.5">
      <c r="A39" s="531"/>
      <c r="B39" s="276" t="str">
        <f>'ชื่อ-คะแนน'!A37</f>
        <v/>
      </c>
      <c r="C39" s="544">
        <f>'ชื่อ-คะแนน'!B37</f>
        <v>0</v>
      </c>
      <c r="D39" s="1315">
        <f>'ชื่อ-คะแนน'!C37</f>
        <v>0</v>
      </c>
      <c r="E39" s="546" t="str">
        <f>'ชื่อ-คะแนน'!D37</f>
        <v/>
      </c>
      <c r="F39" s="547">
        <f>IF('ชื่อ-คะแนน'!H$4="K",'ชื่อ-คะแนน'!H37,IF('ชื่อ-คะแนน'!H$4="P","0",IF('ชื่อ-คะแนน'!H$4="A","0","0")))+IF('ชื่อ-คะแนน'!I$4="K",'ชื่อ-คะแนน'!I37,IF('ชื่อ-คะแนน'!I$4="P","0",IF('ชื่อ-คะแนน'!I$4="A","0","0")))+IF('ชื่อ-คะแนน'!J$4="K",'ชื่อ-คะแนน'!J37,IF('ชื่อ-คะแนน'!J$4="P","0",IF('ชื่อ-คะแนน'!J$4="A","0","0")))+IF('ชื่อ-คะแนน'!K$4="K",'ชื่อ-คะแนน'!K37,IF('ชื่อ-คะแนน'!K$4="P","0",IF('ชื่อ-คะแนน'!K$4="A","0","0")))+IF('ชื่อ-คะแนน'!L$4="K",'ชื่อ-คะแนน'!L37,IF('ชื่อ-คะแนน'!L$4="P","0",IF('ชื่อ-คะแนน'!L$4="A","0","0")))+IF('ชื่อ-คะแนน'!M$4="K",'ชื่อ-คะแนน'!M37,IF('ชื่อ-คะแนน'!M$4="P","0",IF('ชื่อ-คะแนน'!M$4="A","0","0")))</f>
        <v>0</v>
      </c>
      <c r="G39" s="548">
        <f>IF('ชื่อ-คะแนน'!H$4="P",'ชื่อ-คะแนน'!H37,IF('ชื่อ-คะแนน'!H$4="K","0",IF('ชื่อ-คะแนน'!H$4="A","0","0")))+IF('ชื่อ-คะแนน'!I$4="P",'ชื่อ-คะแนน'!I37,IF('ชื่อ-คะแนน'!I$4="K","0",IF('ชื่อ-คะแนน'!I$4="A","0","0")))+IF('ชื่อ-คะแนน'!J$4="P",'ชื่อ-คะแนน'!J37,IF('ชื่อ-คะแนน'!J$4="K","0",IF('ชื่อ-คะแนน'!J$4="A","0","0")))+IF('ชื่อ-คะแนน'!K$4="P",'ชื่อ-คะแนน'!K37,IF('ชื่อ-คะแนน'!K$4="K","0",IF('ชื่อ-คะแนน'!K$4="A","0","0")))+IF('ชื่อ-คะแนน'!L$4="P",'ชื่อ-คะแนน'!L37,IF('ชื่อ-คะแนน'!L$4="K","0",IF('ชื่อ-คะแนน'!L$4="A","0","0")))+IF('ชื่อ-คะแนน'!M$4="P",'ชื่อ-คะแนน'!M37,IF('ชื่อ-คะแนน'!M$4="K","0",IF('ชื่อ-คะแนน'!M$4="A","0","0")))</f>
        <v>0</v>
      </c>
      <c r="H39" s="572">
        <f>IF('ชื่อ-คะแนน'!H$4="A",'ชื่อ-คะแนน'!H37,IF('ชื่อ-คะแนน'!H$4="P","0",IF('ชื่อ-คะแนน'!H$4="K","0","0")))+IF('ชื่อ-คะแนน'!I$4="A",'ชื่อ-คะแนน'!I37,IF('ชื่อ-คะแนน'!I$4="P","0",IF('ชื่อ-คะแนน'!I$4="K","0","0")))+IF('ชื่อ-คะแนน'!J$4="A",'ชื่อ-คะแนน'!J37,IF('ชื่อ-คะแนน'!J$4="P","0",IF('ชื่อ-คะแนน'!J$4="K","0","0")))+IF('ชื่อ-คะแนน'!K$4="A",'ชื่อ-คะแนน'!K37,IF('ชื่อ-คะแนน'!K$4="P","0",IF('ชื่อ-คะแนน'!K$4="K","0","0")))+IF('ชื่อ-คะแนน'!L$4="A",'ชื่อ-คะแนน'!L37,IF('ชื่อ-คะแนน'!L$4="P","0",IF('ชื่อ-คะแนน'!L$4="K","0","0")))+IF('ชื่อ-คะแนน'!M$4="A",'ชื่อ-คะแนน'!M37,IF('ชื่อ-คะแนน'!M$4="P","0",IF('ชื่อ-คะแนน'!M$4="K","0","0")))</f>
        <v>0</v>
      </c>
      <c r="I39" s="549" t="str">
        <f>IF('ชื่อ-คะแนน'!C37="","",IF('ชื่อ-คะแนน'!P$4="K",'ชื่อ-คะแนน'!P37,IF('ชื่อ-คะแนน'!P$4="P","0",IF('ชื่อ-คะแนน'!P$4="A","0","0")))+IF('ชื่อ-คะแนน'!Q$4="K",'ชื่อ-คะแนน'!Q37,IF('ชื่อ-คะแนน'!Q$4="P","0",IF('ชื่อ-คะแนน'!Q$4="A","0","0")))+IF('ชื่อ-คะแนน'!R$4="K",'ชื่อ-คะแนน'!R37,IF('ชื่อ-คะแนน'!R$4="P","0",IF('ชื่อ-คะแนน'!R$4="A","0","0"))))</f>
        <v/>
      </c>
      <c r="J39" s="550" t="str">
        <f>IF('ชื่อ-คะแนน'!C37="","",IF('ชื่อ-คะแนน'!P$4="P",'ชื่อ-คะแนน'!P37,IF('ชื่อ-คะแนน'!P$4="K","0",IF('ชื่อ-คะแนน'!P$4="A","0","0")))+IF('ชื่อ-คะแนน'!Q$4="P",'ชื่อ-คะแนน'!Q37,IF('ชื่อ-คะแนน'!Q$4="K","0",IF('ชื่อ-คะแนน'!Q$4="A","0","0")))+IF('ชื่อ-คะแนน'!R$4="P",'ชื่อ-คะแนน'!R37,IF('ชื่อ-คะแนน'!R$4="K","0",IF('ชื่อ-คะแนน'!R$4="A","0","0"))))</f>
        <v/>
      </c>
      <c r="K39" s="551" t="str">
        <f>IF('ชื่อ-คะแนน'!C37="","",IF('ชื่อ-คะแนน'!P$4="A",'ชื่อ-คะแนน'!P37,IF('ชื่อ-คะแนน'!P$4="P","0",IF('ชื่อ-คะแนน'!P$4="K","0","0")))+IF('ชื่อ-คะแนน'!Q$4="A",'ชื่อ-คะแนน'!Q37,IF('ชื่อ-คะแนน'!Q$4="P","0",IF('ชื่อ-คะแนน'!Q$4="K","0","0")))+IF('ชื่อ-คะแนน'!R$4="A",'ชื่อ-คะแนน'!R37,IF('ชื่อ-คะแนน'!R$4="P","0",IF('ชื่อ-คะแนน'!R$4="K","0","0"))))</f>
        <v/>
      </c>
      <c r="L39" s="547">
        <f>IF('ชื่อ-คะแนน'!W$4="K",'ชื่อ-คะแนน'!W37,IF('ชื่อ-คะแนน'!W$4="P","0",IF('ชื่อ-คะแนน'!W$4="A","0","0")))+IF('ชื่อ-คะแนน'!X$4="K",'ชื่อ-คะแนน'!X37,IF('ชื่อ-คะแนน'!X$4="P","0",IF('ชื่อ-คะแนน'!X$4="A","0","0")))+IF('ชื่อ-คะแนน'!Y$4="K",'ชื่อ-คะแนน'!Y37,IF('ชื่อ-คะแนน'!Y$4="P","0",IF('ชื่อ-คะแนน'!Y$4="A","0","0")))+IF('ชื่อ-คะแนน'!Z$4="K",'ชื่อ-คะแนน'!Z37,IF('ชื่อ-คะแนน'!Z$4="P","0",IF('ชื่อ-คะแนน'!Z$4="A","0","0")))+IF('ชื่อ-คะแนน'!AA$4="K",'ชื่อ-คะแนน'!AA37,IF('ชื่อ-คะแนน'!AA$4="P","0",IF('ชื่อ-คะแนน'!AA$4="A","0","0")))+IF('ชื่อ-คะแนน'!AB$4="K",'ชื่อ-คะแนน'!AB37,IF('ชื่อ-คะแนน'!AB$4="P","0",IF('ชื่อ-คะแนน'!AB$4="A","0","0")))+IF('ชื่อ-คะแนน'!AC$4="K",'ชื่อ-คะแนน'!AC37,IF('ชื่อ-คะแนน'!AC$4="P","0",IF('ชื่อ-คะแนน'!AC$4="A","0","0")))</f>
        <v>0</v>
      </c>
      <c r="M39" s="548">
        <f>IF('ชื่อ-คะแนน'!W$4="P",'ชื่อ-คะแนน'!W37,IF('ชื่อ-คะแนน'!W$4="K","0",IF('ชื่อ-คะแนน'!W$4="A","0","0")))*IF('ชื่อ-คะแนน'!X$4="P",'ชื่อ-คะแนน'!X37,IF('ชื่อ-คะแนน'!X$4="K","0",IF('ชื่อ-คะแนน'!X$4="A","0","0")))+IF('ชื่อ-คะแนน'!Y$4="P",'ชื่อ-คะแนน'!Y37,IF('ชื่อ-คะแนน'!Y$4="K","0",IF('ชื่อ-คะแนน'!Y$4="A","0","0")))+IF('ชื่อ-คะแนน'!Z$4="P",'ชื่อ-คะแนน'!Z37,IF('ชื่อ-คะแนน'!Z$4="K","0",IF('ชื่อ-คะแนน'!Z$4="A","0","0")))+IF('ชื่อ-คะแนน'!AA$4="P",'ชื่อ-คะแนน'!AA37,IF('ชื่อ-คะแนน'!AA$4="K","0",IF('ชื่อ-คะแนน'!AA$4="A","0","0")))+IF('ชื่อ-คะแนน'!AB$4="P",'ชื่อ-คะแนน'!AB37,IF('ชื่อ-คะแนน'!AB$4="K","0",IF('ชื่อ-คะแนน'!AB$4="A","0","0")))+IF('ชื่อ-คะแนน'!AC$4="P",'ชื่อ-คะแนน'!AC37,IF('ชื่อ-คะแนน'!AC$4="K","0",IF('ชื่อ-คะแนน'!AC$4="A","0","0")))</f>
        <v>0</v>
      </c>
      <c r="N39" s="572">
        <f>IF('ชื่อ-คะแนน'!W$4="A",'ชื่อ-คะแนน'!W37,IF('ชื่อ-คะแนน'!W$4="P","0",IF('ชื่อ-คะแนน'!W$4="K","0","0")))+IF('ชื่อ-คะแนน'!X$4="A",'ชื่อ-คะแนน'!X37,IF('ชื่อ-คะแนน'!X$4="P","0",IF('ชื่อ-คะแนน'!X$4="K","0","0")))+IF('ชื่อ-คะแนน'!Y$4="A",'ชื่อ-คะแนน'!Y37,IF('ชื่อ-คะแนน'!Y$4="P","0",IF('ชื่อ-คะแนน'!Y$4="K","0","0")))+IF('ชื่อ-คะแนน'!Z$4="A",'ชื่อ-คะแนน'!Z37,IF('ชื่อ-คะแนน'!Z$4="P","0",IF('ชื่อ-คะแนน'!Z$4="K","0","0")))+IF('ชื่อ-คะแนน'!AA$4="A",'ชื่อ-คะแนน'!AA37,IF('ชื่อ-คะแนน'!AA$4="P","0",IF('ชื่อ-คะแนน'!AA$4="K","0","0")))+IF('ชื่อ-คะแนน'!AB$4="A",'ชื่อ-คะแนน'!AB37,IF('ชื่อ-คะแนน'!AB$4="P","0",IF('ชื่อ-คะแนน'!AB$4="K","0","0")))+IF('ชื่อ-คะแนน'!AC$4="A",'ชื่อ-คะแนน'!AC37,IF('ชื่อ-คะแนน'!AC$4="P","0",IF('ชื่อ-คะแนน'!AC$4="K","0","0")))</f>
        <v>0</v>
      </c>
      <c r="O39" s="549">
        <f>IF('ชื่อ-คะแนน'!AH$4="K",'ชื่อ-คะแนน'!AH37,IF('ชื่อ-คะแนน'!AH$4="P","0",IF('ชื่อ-คะแนน'!AH$4="A","0","0")))+IF('ชื่อ-คะแนน'!AI$4="K",'ชื่อ-คะแนน'!AI37,IF('ชื่อ-คะแนน'!AI$4="P","0",IF('ชื่อ-คะแนน'!AI$4="A","0","0")))+IF('ชื่อ-คะแนน'!AJ$4="K",'ชื่อ-คะแนน'!AJ37,IF('ชื่อ-คะแนน'!AJ$4="P","0",IF('ชื่อ-คะแนน'!AJ$4="A","0","0")))+IF('ชื่อ-คะแนน'!AK$4="K",'ชื่อ-คะแนน'!AK37,IF('ชื่อ-คะแนน'!AK$4="P","0",IF('ชื่อ-คะแนน'!AK$4="A","0","0")))</f>
        <v>0</v>
      </c>
      <c r="P39" s="550">
        <f>IF('ชื่อ-คะแนน'!AH$4="p",'ชื่อ-คะแนน'!AH37,IF('ชื่อ-คะแนน'!AH$4="k","0",IF('ชื่อ-คะแนน'!AH$4="A","0","0")))+IF('ชื่อ-คะแนน'!AI$4="p",'ชื่อ-คะแนน'!AI37,IF('ชื่อ-คะแนน'!AI$4="k","0",IF('ชื่อ-คะแนน'!AI$4="A","0","0")))+IF('ชื่อ-คะแนน'!AJ$4="p",'ชื่อ-คะแนน'!AJ37,IF('ชื่อ-คะแนน'!AJ$4="k","0",IF('ชื่อ-คะแนน'!AJ$4="A","0","0")))+IF('ชื่อ-คะแนน'!AK$4="p",'ชื่อ-คะแนน'!AK37,IF('ชื่อ-คะแนน'!AK$4="k","0",IF('ชื่อ-คะแนน'!AK$4="A","0","0")))</f>
        <v>0</v>
      </c>
      <c r="Q39" s="552">
        <f>IF('ชื่อ-คะแนน'!AH$4="a",'ชื่อ-คะแนน'!AH37,IF('ชื่อ-คะแนน'!AH$4="P","0",IF('ชื่อ-คะแนน'!AH$4="k","0","0")))+IF('ชื่อ-คะแนน'!AI$4="a",'ชื่อ-คะแนน'!AI37,IF('ชื่อ-คะแนน'!AI$4="P","0",IF('ชื่อ-คะแนน'!AI$4="k","0","0")))+IF('ชื่อ-คะแนน'!AJ$4="a",'ชื่อ-คะแนน'!AJ37,IF('ชื่อ-คะแนน'!AJ$4="P","0",IF('ชื่อ-คะแนน'!AJ$4="k","0","0")))+IF('ชื่อ-คะแนน'!AK$4="a",'ชื่อ-คะแนน'!AK37,IF('ชื่อ-คะแนน'!AK$4="P","0",IF('ชื่อ-คะแนน'!AK$4="k","0","0")))</f>
        <v>0</v>
      </c>
      <c r="R39" s="573" t="str">
        <f>IF('ชื่อ-คะแนน'!C37="","",IF(E39="พัก","",IF(E39="ออก","",IF(E39="ย้าย","",IF(E39="","ผิด",(F39+I39+L39+O39))))))</f>
        <v/>
      </c>
      <c r="S39" s="554" t="str">
        <f>IF('ชื่อ-คะแนน'!C37="","",IF(E39="พัก","",IF(E39="ออก","",IF(E39="ย้าย","",IF(E39="","ผิด",(G39+J39+M39+P39))))))</f>
        <v/>
      </c>
      <c r="T39" s="555" t="str">
        <f>IF('ชื่อ-คะแนน'!C37="","",IF(E39="พัก","",IF(E39="ออก","",IF(E39="ย้าย","",IF(E39="","ผิด",(H39+K39+N39+Q39))))))</f>
        <v/>
      </c>
      <c r="U39" s="556"/>
    </row>
    <row r="40" spans="1:21" s="3" customFormat="1" ht="18" customHeight="1" x14ac:dyDescent="0.5">
      <c r="A40" s="531"/>
      <c r="B40" s="276" t="str">
        <f>'ชื่อ-คะแนน'!A38</f>
        <v/>
      </c>
      <c r="C40" s="544">
        <f>'ชื่อ-คะแนน'!B38</f>
        <v>0</v>
      </c>
      <c r="D40" s="1315">
        <f>'ชื่อ-คะแนน'!C38</f>
        <v>0</v>
      </c>
      <c r="E40" s="546" t="str">
        <f>'ชื่อ-คะแนน'!D38</f>
        <v/>
      </c>
      <c r="F40" s="547">
        <f>IF('ชื่อ-คะแนน'!H$4="K",'ชื่อ-คะแนน'!H38,IF('ชื่อ-คะแนน'!H$4="P","0",IF('ชื่อ-คะแนน'!H$4="A","0","0")))+IF('ชื่อ-คะแนน'!I$4="K",'ชื่อ-คะแนน'!I38,IF('ชื่อ-คะแนน'!I$4="P","0",IF('ชื่อ-คะแนน'!I$4="A","0","0")))+IF('ชื่อ-คะแนน'!J$4="K",'ชื่อ-คะแนน'!J38,IF('ชื่อ-คะแนน'!J$4="P","0",IF('ชื่อ-คะแนน'!J$4="A","0","0")))+IF('ชื่อ-คะแนน'!K$4="K",'ชื่อ-คะแนน'!K38,IF('ชื่อ-คะแนน'!K$4="P","0",IF('ชื่อ-คะแนน'!K$4="A","0","0")))+IF('ชื่อ-คะแนน'!L$4="K",'ชื่อ-คะแนน'!L38,IF('ชื่อ-คะแนน'!L$4="P","0",IF('ชื่อ-คะแนน'!L$4="A","0","0")))+IF('ชื่อ-คะแนน'!M$4="K",'ชื่อ-คะแนน'!M38,IF('ชื่อ-คะแนน'!M$4="P","0",IF('ชื่อ-คะแนน'!M$4="A","0","0")))</f>
        <v>0</v>
      </c>
      <c r="G40" s="548">
        <f>IF('ชื่อ-คะแนน'!H$4="P",'ชื่อ-คะแนน'!H38,IF('ชื่อ-คะแนน'!H$4="K","0",IF('ชื่อ-คะแนน'!H$4="A","0","0")))+IF('ชื่อ-คะแนน'!I$4="P",'ชื่อ-คะแนน'!I38,IF('ชื่อ-คะแนน'!I$4="K","0",IF('ชื่อ-คะแนน'!I$4="A","0","0")))+IF('ชื่อ-คะแนน'!J$4="P",'ชื่อ-คะแนน'!J38,IF('ชื่อ-คะแนน'!J$4="K","0",IF('ชื่อ-คะแนน'!J$4="A","0","0")))+IF('ชื่อ-คะแนน'!K$4="P",'ชื่อ-คะแนน'!K38,IF('ชื่อ-คะแนน'!K$4="K","0",IF('ชื่อ-คะแนน'!K$4="A","0","0")))+IF('ชื่อ-คะแนน'!L$4="P",'ชื่อ-คะแนน'!L38,IF('ชื่อ-คะแนน'!L$4="K","0",IF('ชื่อ-คะแนน'!L$4="A","0","0")))+IF('ชื่อ-คะแนน'!M$4="P",'ชื่อ-คะแนน'!M38,IF('ชื่อ-คะแนน'!M$4="K","0",IF('ชื่อ-คะแนน'!M$4="A","0","0")))</f>
        <v>0</v>
      </c>
      <c r="H40" s="572">
        <f>IF('ชื่อ-คะแนน'!H$4="A",'ชื่อ-คะแนน'!H38,IF('ชื่อ-คะแนน'!H$4="P","0",IF('ชื่อ-คะแนน'!H$4="K","0","0")))+IF('ชื่อ-คะแนน'!I$4="A",'ชื่อ-คะแนน'!I38,IF('ชื่อ-คะแนน'!I$4="P","0",IF('ชื่อ-คะแนน'!I$4="K","0","0")))+IF('ชื่อ-คะแนน'!J$4="A",'ชื่อ-คะแนน'!J38,IF('ชื่อ-คะแนน'!J$4="P","0",IF('ชื่อ-คะแนน'!J$4="K","0","0")))+IF('ชื่อ-คะแนน'!K$4="A",'ชื่อ-คะแนน'!K38,IF('ชื่อ-คะแนน'!K$4="P","0",IF('ชื่อ-คะแนน'!K$4="K","0","0")))+IF('ชื่อ-คะแนน'!L$4="A",'ชื่อ-คะแนน'!L38,IF('ชื่อ-คะแนน'!L$4="P","0",IF('ชื่อ-คะแนน'!L$4="K","0","0")))+IF('ชื่อ-คะแนน'!M$4="A",'ชื่อ-คะแนน'!M38,IF('ชื่อ-คะแนน'!M$4="P","0",IF('ชื่อ-คะแนน'!M$4="K","0","0")))</f>
        <v>0</v>
      </c>
      <c r="I40" s="549" t="str">
        <f>IF('ชื่อ-คะแนน'!C38="","",IF('ชื่อ-คะแนน'!P$4="K",'ชื่อ-คะแนน'!P38,IF('ชื่อ-คะแนน'!P$4="P","0",IF('ชื่อ-คะแนน'!P$4="A","0","0")))+IF('ชื่อ-คะแนน'!Q$4="K",'ชื่อ-คะแนน'!Q38,IF('ชื่อ-คะแนน'!Q$4="P","0",IF('ชื่อ-คะแนน'!Q$4="A","0","0")))+IF('ชื่อ-คะแนน'!R$4="K",'ชื่อ-คะแนน'!R38,IF('ชื่อ-คะแนน'!R$4="P","0",IF('ชื่อ-คะแนน'!R$4="A","0","0"))))</f>
        <v/>
      </c>
      <c r="J40" s="550" t="str">
        <f>IF('ชื่อ-คะแนน'!C38="","",IF('ชื่อ-คะแนน'!P$4="P",'ชื่อ-คะแนน'!P38,IF('ชื่อ-คะแนน'!P$4="K","0",IF('ชื่อ-คะแนน'!P$4="A","0","0")))+IF('ชื่อ-คะแนน'!Q$4="P",'ชื่อ-คะแนน'!Q38,IF('ชื่อ-คะแนน'!Q$4="K","0",IF('ชื่อ-คะแนน'!Q$4="A","0","0")))+IF('ชื่อ-คะแนน'!R$4="P",'ชื่อ-คะแนน'!R38,IF('ชื่อ-คะแนน'!R$4="K","0",IF('ชื่อ-คะแนน'!R$4="A","0","0"))))</f>
        <v/>
      </c>
      <c r="K40" s="551" t="str">
        <f>IF('ชื่อ-คะแนน'!C38="","",IF('ชื่อ-คะแนน'!P$4="A",'ชื่อ-คะแนน'!P38,IF('ชื่อ-คะแนน'!P$4="P","0",IF('ชื่อ-คะแนน'!P$4="K","0","0")))+IF('ชื่อ-คะแนน'!Q$4="A",'ชื่อ-คะแนน'!Q38,IF('ชื่อ-คะแนน'!Q$4="P","0",IF('ชื่อ-คะแนน'!Q$4="K","0","0")))+IF('ชื่อ-คะแนน'!R$4="A",'ชื่อ-คะแนน'!R38,IF('ชื่อ-คะแนน'!R$4="P","0",IF('ชื่อ-คะแนน'!R$4="K","0","0"))))</f>
        <v/>
      </c>
      <c r="L40" s="547">
        <f>IF('ชื่อ-คะแนน'!W$4="K",'ชื่อ-คะแนน'!W38,IF('ชื่อ-คะแนน'!W$4="P","0",IF('ชื่อ-คะแนน'!W$4="A","0","0")))+IF('ชื่อ-คะแนน'!X$4="K",'ชื่อ-คะแนน'!X38,IF('ชื่อ-คะแนน'!X$4="P","0",IF('ชื่อ-คะแนน'!X$4="A","0","0")))+IF('ชื่อ-คะแนน'!Y$4="K",'ชื่อ-คะแนน'!Y38,IF('ชื่อ-คะแนน'!Y$4="P","0",IF('ชื่อ-คะแนน'!Y$4="A","0","0")))+IF('ชื่อ-คะแนน'!Z$4="K",'ชื่อ-คะแนน'!Z38,IF('ชื่อ-คะแนน'!Z$4="P","0",IF('ชื่อ-คะแนน'!Z$4="A","0","0")))+IF('ชื่อ-คะแนน'!AA$4="K",'ชื่อ-คะแนน'!AA38,IF('ชื่อ-คะแนน'!AA$4="P","0",IF('ชื่อ-คะแนน'!AA$4="A","0","0")))+IF('ชื่อ-คะแนน'!AB$4="K",'ชื่อ-คะแนน'!AB38,IF('ชื่อ-คะแนน'!AB$4="P","0",IF('ชื่อ-คะแนน'!AB$4="A","0","0")))+IF('ชื่อ-คะแนน'!AC$4="K",'ชื่อ-คะแนน'!AC38,IF('ชื่อ-คะแนน'!AC$4="P","0",IF('ชื่อ-คะแนน'!AC$4="A","0","0")))</f>
        <v>0</v>
      </c>
      <c r="M40" s="548">
        <f>IF('ชื่อ-คะแนน'!W$4="P",'ชื่อ-คะแนน'!W38,IF('ชื่อ-คะแนน'!W$4="K","0",IF('ชื่อ-คะแนน'!W$4="A","0","0")))*IF('ชื่อ-คะแนน'!X$4="P",'ชื่อ-คะแนน'!X38,IF('ชื่อ-คะแนน'!X$4="K","0",IF('ชื่อ-คะแนน'!X$4="A","0","0")))+IF('ชื่อ-คะแนน'!Y$4="P",'ชื่อ-คะแนน'!Y38,IF('ชื่อ-คะแนน'!Y$4="K","0",IF('ชื่อ-คะแนน'!Y$4="A","0","0")))+IF('ชื่อ-คะแนน'!Z$4="P",'ชื่อ-คะแนน'!Z38,IF('ชื่อ-คะแนน'!Z$4="K","0",IF('ชื่อ-คะแนน'!Z$4="A","0","0")))+IF('ชื่อ-คะแนน'!AA$4="P",'ชื่อ-คะแนน'!AA38,IF('ชื่อ-คะแนน'!AA$4="K","0",IF('ชื่อ-คะแนน'!AA$4="A","0","0")))+IF('ชื่อ-คะแนน'!AB$4="P",'ชื่อ-คะแนน'!AB38,IF('ชื่อ-คะแนน'!AB$4="K","0",IF('ชื่อ-คะแนน'!AB$4="A","0","0")))+IF('ชื่อ-คะแนน'!AC$4="P",'ชื่อ-คะแนน'!AC38,IF('ชื่อ-คะแนน'!AC$4="K","0",IF('ชื่อ-คะแนน'!AC$4="A","0","0")))</f>
        <v>0</v>
      </c>
      <c r="N40" s="572">
        <f>IF('ชื่อ-คะแนน'!W$4="A",'ชื่อ-คะแนน'!W38,IF('ชื่อ-คะแนน'!W$4="P","0",IF('ชื่อ-คะแนน'!W$4="K","0","0")))+IF('ชื่อ-คะแนน'!X$4="A",'ชื่อ-คะแนน'!X38,IF('ชื่อ-คะแนน'!X$4="P","0",IF('ชื่อ-คะแนน'!X$4="K","0","0")))+IF('ชื่อ-คะแนน'!Y$4="A",'ชื่อ-คะแนน'!Y38,IF('ชื่อ-คะแนน'!Y$4="P","0",IF('ชื่อ-คะแนน'!Y$4="K","0","0")))+IF('ชื่อ-คะแนน'!Z$4="A",'ชื่อ-คะแนน'!Z38,IF('ชื่อ-คะแนน'!Z$4="P","0",IF('ชื่อ-คะแนน'!Z$4="K","0","0")))+IF('ชื่อ-คะแนน'!AA$4="A",'ชื่อ-คะแนน'!AA38,IF('ชื่อ-คะแนน'!AA$4="P","0",IF('ชื่อ-คะแนน'!AA$4="K","0","0")))+IF('ชื่อ-คะแนน'!AB$4="A",'ชื่อ-คะแนน'!AB38,IF('ชื่อ-คะแนน'!AB$4="P","0",IF('ชื่อ-คะแนน'!AB$4="K","0","0")))+IF('ชื่อ-คะแนน'!AC$4="A",'ชื่อ-คะแนน'!AC38,IF('ชื่อ-คะแนน'!AC$4="P","0",IF('ชื่อ-คะแนน'!AC$4="K","0","0")))</f>
        <v>0</v>
      </c>
      <c r="O40" s="549">
        <f>IF('ชื่อ-คะแนน'!AH$4="K",'ชื่อ-คะแนน'!AH38,IF('ชื่อ-คะแนน'!AH$4="P","0",IF('ชื่อ-คะแนน'!AH$4="A","0","0")))+IF('ชื่อ-คะแนน'!AI$4="K",'ชื่อ-คะแนน'!AI38,IF('ชื่อ-คะแนน'!AI$4="P","0",IF('ชื่อ-คะแนน'!AI$4="A","0","0")))+IF('ชื่อ-คะแนน'!AJ$4="K",'ชื่อ-คะแนน'!AJ38,IF('ชื่อ-คะแนน'!AJ$4="P","0",IF('ชื่อ-คะแนน'!AJ$4="A","0","0")))+IF('ชื่อ-คะแนน'!AK$4="K",'ชื่อ-คะแนน'!AK38,IF('ชื่อ-คะแนน'!AK$4="P","0",IF('ชื่อ-คะแนน'!AK$4="A","0","0")))</f>
        <v>0</v>
      </c>
      <c r="P40" s="550">
        <f>IF('ชื่อ-คะแนน'!AH$4="p",'ชื่อ-คะแนน'!AH38,IF('ชื่อ-คะแนน'!AH$4="k","0",IF('ชื่อ-คะแนน'!AH$4="A","0","0")))+IF('ชื่อ-คะแนน'!AI$4="p",'ชื่อ-คะแนน'!AI38,IF('ชื่อ-คะแนน'!AI$4="k","0",IF('ชื่อ-คะแนน'!AI$4="A","0","0")))+IF('ชื่อ-คะแนน'!AJ$4="p",'ชื่อ-คะแนน'!AJ38,IF('ชื่อ-คะแนน'!AJ$4="k","0",IF('ชื่อ-คะแนน'!AJ$4="A","0","0")))+IF('ชื่อ-คะแนน'!AK$4="p",'ชื่อ-คะแนน'!AK38,IF('ชื่อ-คะแนน'!AK$4="k","0",IF('ชื่อ-คะแนน'!AK$4="A","0","0")))</f>
        <v>0</v>
      </c>
      <c r="Q40" s="552">
        <f>IF('ชื่อ-คะแนน'!AH$4="a",'ชื่อ-คะแนน'!AH38,IF('ชื่อ-คะแนน'!AH$4="P","0",IF('ชื่อ-คะแนน'!AH$4="k","0","0")))+IF('ชื่อ-คะแนน'!AI$4="a",'ชื่อ-คะแนน'!AI38,IF('ชื่อ-คะแนน'!AI$4="P","0",IF('ชื่อ-คะแนน'!AI$4="k","0","0")))+IF('ชื่อ-คะแนน'!AJ$4="a",'ชื่อ-คะแนน'!AJ38,IF('ชื่อ-คะแนน'!AJ$4="P","0",IF('ชื่อ-คะแนน'!AJ$4="k","0","0")))+IF('ชื่อ-คะแนน'!AK$4="a",'ชื่อ-คะแนน'!AK38,IF('ชื่อ-คะแนน'!AK$4="P","0",IF('ชื่อ-คะแนน'!AK$4="k","0","0")))</f>
        <v>0</v>
      </c>
      <c r="R40" s="573" t="str">
        <f>IF('ชื่อ-คะแนน'!C38="","",IF(E40="พัก","",IF(E40="ออก","",IF(E40="ย้าย","",IF(E40="","ผิด",(F40+I40+L40+O40))))))</f>
        <v/>
      </c>
      <c r="S40" s="554" t="str">
        <f>IF('ชื่อ-คะแนน'!C38="","",IF(E40="พัก","",IF(E40="ออก","",IF(E40="ย้าย","",IF(E40="","ผิด",(G40+J40+M40+P40))))))</f>
        <v/>
      </c>
      <c r="T40" s="555" t="str">
        <f>IF('ชื่อ-คะแนน'!C38="","",IF(E40="พัก","",IF(E40="ออก","",IF(E40="ย้าย","",IF(E40="","ผิด",(H40+K40+N40+Q40))))))</f>
        <v/>
      </c>
      <c r="U40" s="556"/>
    </row>
    <row r="41" spans="1:21" s="3" customFormat="1" ht="18" customHeight="1" x14ac:dyDescent="0.5">
      <c r="A41" s="531"/>
      <c r="B41" s="276" t="str">
        <f>'ชื่อ-คะแนน'!A39</f>
        <v/>
      </c>
      <c r="C41" s="544">
        <f>'ชื่อ-คะแนน'!B39</f>
        <v>0</v>
      </c>
      <c r="D41" s="1315">
        <f>'ชื่อ-คะแนน'!C39</f>
        <v>0</v>
      </c>
      <c r="E41" s="546" t="str">
        <f>'ชื่อ-คะแนน'!D39</f>
        <v/>
      </c>
      <c r="F41" s="547">
        <f>IF('ชื่อ-คะแนน'!H$4="K",'ชื่อ-คะแนน'!H39,IF('ชื่อ-คะแนน'!H$4="P","0",IF('ชื่อ-คะแนน'!H$4="A","0","0")))+IF('ชื่อ-คะแนน'!I$4="K",'ชื่อ-คะแนน'!I39,IF('ชื่อ-คะแนน'!I$4="P","0",IF('ชื่อ-คะแนน'!I$4="A","0","0")))+IF('ชื่อ-คะแนน'!J$4="K",'ชื่อ-คะแนน'!J39,IF('ชื่อ-คะแนน'!J$4="P","0",IF('ชื่อ-คะแนน'!J$4="A","0","0")))+IF('ชื่อ-คะแนน'!K$4="K",'ชื่อ-คะแนน'!K39,IF('ชื่อ-คะแนน'!K$4="P","0",IF('ชื่อ-คะแนน'!K$4="A","0","0")))+IF('ชื่อ-คะแนน'!L$4="K",'ชื่อ-คะแนน'!L39,IF('ชื่อ-คะแนน'!L$4="P","0",IF('ชื่อ-คะแนน'!L$4="A","0","0")))+IF('ชื่อ-คะแนน'!M$4="K",'ชื่อ-คะแนน'!M39,IF('ชื่อ-คะแนน'!M$4="P","0",IF('ชื่อ-คะแนน'!M$4="A","0","0")))</f>
        <v>0</v>
      </c>
      <c r="G41" s="548">
        <f>IF('ชื่อ-คะแนน'!H$4="P",'ชื่อ-คะแนน'!H39,IF('ชื่อ-คะแนน'!H$4="K","0",IF('ชื่อ-คะแนน'!H$4="A","0","0")))+IF('ชื่อ-คะแนน'!I$4="P",'ชื่อ-คะแนน'!I39,IF('ชื่อ-คะแนน'!I$4="K","0",IF('ชื่อ-คะแนน'!I$4="A","0","0")))+IF('ชื่อ-คะแนน'!J$4="P",'ชื่อ-คะแนน'!J39,IF('ชื่อ-คะแนน'!J$4="K","0",IF('ชื่อ-คะแนน'!J$4="A","0","0")))+IF('ชื่อ-คะแนน'!K$4="P",'ชื่อ-คะแนน'!K39,IF('ชื่อ-คะแนน'!K$4="K","0",IF('ชื่อ-คะแนน'!K$4="A","0","0")))+IF('ชื่อ-คะแนน'!L$4="P",'ชื่อ-คะแนน'!L39,IF('ชื่อ-คะแนน'!L$4="K","0",IF('ชื่อ-คะแนน'!L$4="A","0","0")))+IF('ชื่อ-คะแนน'!M$4="P",'ชื่อ-คะแนน'!M39,IF('ชื่อ-คะแนน'!M$4="K","0",IF('ชื่อ-คะแนน'!M$4="A","0","0")))</f>
        <v>0</v>
      </c>
      <c r="H41" s="572">
        <f>IF('ชื่อ-คะแนน'!H$4="A",'ชื่อ-คะแนน'!H39,IF('ชื่อ-คะแนน'!H$4="P","0",IF('ชื่อ-คะแนน'!H$4="K","0","0")))+IF('ชื่อ-คะแนน'!I$4="A",'ชื่อ-คะแนน'!I39,IF('ชื่อ-คะแนน'!I$4="P","0",IF('ชื่อ-คะแนน'!I$4="K","0","0")))+IF('ชื่อ-คะแนน'!J$4="A",'ชื่อ-คะแนน'!J39,IF('ชื่อ-คะแนน'!J$4="P","0",IF('ชื่อ-คะแนน'!J$4="K","0","0")))+IF('ชื่อ-คะแนน'!K$4="A",'ชื่อ-คะแนน'!K39,IF('ชื่อ-คะแนน'!K$4="P","0",IF('ชื่อ-คะแนน'!K$4="K","0","0")))+IF('ชื่อ-คะแนน'!L$4="A",'ชื่อ-คะแนน'!L39,IF('ชื่อ-คะแนน'!L$4="P","0",IF('ชื่อ-คะแนน'!L$4="K","0","0")))+IF('ชื่อ-คะแนน'!M$4="A",'ชื่อ-คะแนน'!M39,IF('ชื่อ-คะแนน'!M$4="P","0",IF('ชื่อ-คะแนน'!M$4="K","0","0")))</f>
        <v>0</v>
      </c>
      <c r="I41" s="549" t="str">
        <f>IF('ชื่อ-คะแนน'!C39="","",IF('ชื่อ-คะแนน'!P$4="K",'ชื่อ-คะแนน'!P39,IF('ชื่อ-คะแนน'!P$4="P","0",IF('ชื่อ-คะแนน'!P$4="A","0","0")))+IF('ชื่อ-คะแนน'!Q$4="K",'ชื่อ-คะแนน'!Q39,IF('ชื่อ-คะแนน'!Q$4="P","0",IF('ชื่อ-คะแนน'!Q$4="A","0","0")))+IF('ชื่อ-คะแนน'!R$4="K",'ชื่อ-คะแนน'!R39,IF('ชื่อ-คะแนน'!R$4="P","0",IF('ชื่อ-คะแนน'!R$4="A","0","0"))))</f>
        <v/>
      </c>
      <c r="J41" s="550" t="str">
        <f>IF('ชื่อ-คะแนน'!C39="","",IF('ชื่อ-คะแนน'!P$4="P",'ชื่อ-คะแนน'!P39,IF('ชื่อ-คะแนน'!P$4="K","0",IF('ชื่อ-คะแนน'!P$4="A","0","0")))+IF('ชื่อ-คะแนน'!Q$4="P",'ชื่อ-คะแนน'!Q39,IF('ชื่อ-คะแนน'!Q$4="K","0",IF('ชื่อ-คะแนน'!Q$4="A","0","0")))+IF('ชื่อ-คะแนน'!R$4="P",'ชื่อ-คะแนน'!R39,IF('ชื่อ-คะแนน'!R$4="K","0",IF('ชื่อ-คะแนน'!R$4="A","0","0"))))</f>
        <v/>
      </c>
      <c r="K41" s="551" t="str">
        <f>IF('ชื่อ-คะแนน'!C39="","",IF('ชื่อ-คะแนน'!P$4="A",'ชื่อ-คะแนน'!P39,IF('ชื่อ-คะแนน'!P$4="P","0",IF('ชื่อ-คะแนน'!P$4="K","0","0")))+IF('ชื่อ-คะแนน'!Q$4="A",'ชื่อ-คะแนน'!Q39,IF('ชื่อ-คะแนน'!Q$4="P","0",IF('ชื่อ-คะแนน'!Q$4="K","0","0")))+IF('ชื่อ-คะแนน'!R$4="A",'ชื่อ-คะแนน'!R39,IF('ชื่อ-คะแนน'!R$4="P","0",IF('ชื่อ-คะแนน'!R$4="K","0","0"))))</f>
        <v/>
      </c>
      <c r="L41" s="547">
        <f>IF('ชื่อ-คะแนน'!W$4="K",'ชื่อ-คะแนน'!W39,IF('ชื่อ-คะแนน'!W$4="P","0",IF('ชื่อ-คะแนน'!W$4="A","0","0")))+IF('ชื่อ-คะแนน'!X$4="K",'ชื่อ-คะแนน'!X39,IF('ชื่อ-คะแนน'!X$4="P","0",IF('ชื่อ-คะแนน'!X$4="A","0","0")))+IF('ชื่อ-คะแนน'!Y$4="K",'ชื่อ-คะแนน'!Y39,IF('ชื่อ-คะแนน'!Y$4="P","0",IF('ชื่อ-คะแนน'!Y$4="A","0","0")))+IF('ชื่อ-คะแนน'!Z$4="K",'ชื่อ-คะแนน'!Z39,IF('ชื่อ-คะแนน'!Z$4="P","0",IF('ชื่อ-คะแนน'!Z$4="A","0","0")))+IF('ชื่อ-คะแนน'!AA$4="K",'ชื่อ-คะแนน'!AA39,IF('ชื่อ-คะแนน'!AA$4="P","0",IF('ชื่อ-คะแนน'!AA$4="A","0","0")))+IF('ชื่อ-คะแนน'!AB$4="K",'ชื่อ-คะแนน'!AB39,IF('ชื่อ-คะแนน'!AB$4="P","0",IF('ชื่อ-คะแนน'!AB$4="A","0","0")))+IF('ชื่อ-คะแนน'!AC$4="K",'ชื่อ-คะแนน'!AC39,IF('ชื่อ-คะแนน'!AC$4="P","0",IF('ชื่อ-คะแนน'!AC$4="A","0","0")))</f>
        <v>0</v>
      </c>
      <c r="M41" s="548">
        <f>IF('ชื่อ-คะแนน'!W$4="P",'ชื่อ-คะแนน'!W39,IF('ชื่อ-คะแนน'!W$4="K","0",IF('ชื่อ-คะแนน'!W$4="A","0","0")))*IF('ชื่อ-คะแนน'!X$4="P",'ชื่อ-คะแนน'!X39,IF('ชื่อ-คะแนน'!X$4="K","0",IF('ชื่อ-คะแนน'!X$4="A","0","0")))+IF('ชื่อ-คะแนน'!Y$4="P",'ชื่อ-คะแนน'!Y39,IF('ชื่อ-คะแนน'!Y$4="K","0",IF('ชื่อ-คะแนน'!Y$4="A","0","0")))+IF('ชื่อ-คะแนน'!Z$4="P",'ชื่อ-คะแนน'!Z39,IF('ชื่อ-คะแนน'!Z$4="K","0",IF('ชื่อ-คะแนน'!Z$4="A","0","0")))+IF('ชื่อ-คะแนน'!AA$4="P",'ชื่อ-คะแนน'!AA39,IF('ชื่อ-คะแนน'!AA$4="K","0",IF('ชื่อ-คะแนน'!AA$4="A","0","0")))+IF('ชื่อ-คะแนน'!AB$4="P",'ชื่อ-คะแนน'!AB39,IF('ชื่อ-คะแนน'!AB$4="K","0",IF('ชื่อ-คะแนน'!AB$4="A","0","0")))+IF('ชื่อ-คะแนน'!AC$4="P",'ชื่อ-คะแนน'!AC39,IF('ชื่อ-คะแนน'!AC$4="K","0",IF('ชื่อ-คะแนน'!AC$4="A","0","0")))</f>
        <v>0</v>
      </c>
      <c r="N41" s="572">
        <f>IF('ชื่อ-คะแนน'!W$4="A",'ชื่อ-คะแนน'!W39,IF('ชื่อ-คะแนน'!W$4="P","0",IF('ชื่อ-คะแนน'!W$4="K","0","0")))+IF('ชื่อ-คะแนน'!X$4="A",'ชื่อ-คะแนน'!X39,IF('ชื่อ-คะแนน'!X$4="P","0",IF('ชื่อ-คะแนน'!X$4="K","0","0")))+IF('ชื่อ-คะแนน'!Y$4="A",'ชื่อ-คะแนน'!Y39,IF('ชื่อ-คะแนน'!Y$4="P","0",IF('ชื่อ-คะแนน'!Y$4="K","0","0")))+IF('ชื่อ-คะแนน'!Z$4="A",'ชื่อ-คะแนน'!Z39,IF('ชื่อ-คะแนน'!Z$4="P","0",IF('ชื่อ-คะแนน'!Z$4="K","0","0")))+IF('ชื่อ-คะแนน'!AA$4="A",'ชื่อ-คะแนน'!AA39,IF('ชื่อ-คะแนน'!AA$4="P","0",IF('ชื่อ-คะแนน'!AA$4="K","0","0")))+IF('ชื่อ-คะแนน'!AB$4="A",'ชื่อ-คะแนน'!AB39,IF('ชื่อ-คะแนน'!AB$4="P","0",IF('ชื่อ-คะแนน'!AB$4="K","0","0")))+IF('ชื่อ-คะแนน'!AC$4="A",'ชื่อ-คะแนน'!AC39,IF('ชื่อ-คะแนน'!AC$4="P","0",IF('ชื่อ-คะแนน'!AC$4="K","0","0")))</f>
        <v>0</v>
      </c>
      <c r="O41" s="549">
        <f>IF('ชื่อ-คะแนน'!AH$4="K",'ชื่อ-คะแนน'!AH39,IF('ชื่อ-คะแนน'!AH$4="P","0",IF('ชื่อ-คะแนน'!AH$4="A","0","0")))+IF('ชื่อ-คะแนน'!AI$4="K",'ชื่อ-คะแนน'!AI39,IF('ชื่อ-คะแนน'!AI$4="P","0",IF('ชื่อ-คะแนน'!AI$4="A","0","0")))+IF('ชื่อ-คะแนน'!AJ$4="K",'ชื่อ-คะแนน'!AJ39,IF('ชื่อ-คะแนน'!AJ$4="P","0",IF('ชื่อ-คะแนน'!AJ$4="A","0","0")))+IF('ชื่อ-คะแนน'!AK$4="K",'ชื่อ-คะแนน'!AK39,IF('ชื่อ-คะแนน'!AK$4="P","0",IF('ชื่อ-คะแนน'!AK$4="A","0","0")))</f>
        <v>0</v>
      </c>
      <c r="P41" s="550">
        <f>IF('ชื่อ-คะแนน'!AH$4="p",'ชื่อ-คะแนน'!AH39,IF('ชื่อ-คะแนน'!AH$4="k","0",IF('ชื่อ-คะแนน'!AH$4="A","0","0")))+IF('ชื่อ-คะแนน'!AI$4="p",'ชื่อ-คะแนน'!AI39,IF('ชื่อ-คะแนน'!AI$4="k","0",IF('ชื่อ-คะแนน'!AI$4="A","0","0")))+IF('ชื่อ-คะแนน'!AJ$4="p",'ชื่อ-คะแนน'!AJ39,IF('ชื่อ-คะแนน'!AJ$4="k","0",IF('ชื่อ-คะแนน'!AJ$4="A","0","0")))+IF('ชื่อ-คะแนน'!AK$4="p",'ชื่อ-คะแนน'!AK39,IF('ชื่อ-คะแนน'!AK$4="k","0",IF('ชื่อ-คะแนน'!AK$4="A","0","0")))</f>
        <v>0</v>
      </c>
      <c r="Q41" s="552">
        <f>IF('ชื่อ-คะแนน'!AH$4="a",'ชื่อ-คะแนน'!AH39,IF('ชื่อ-คะแนน'!AH$4="P","0",IF('ชื่อ-คะแนน'!AH$4="k","0","0")))+IF('ชื่อ-คะแนน'!AI$4="a",'ชื่อ-คะแนน'!AI39,IF('ชื่อ-คะแนน'!AI$4="P","0",IF('ชื่อ-คะแนน'!AI$4="k","0","0")))+IF('ชื่อ-คะแนน'!AJ$4="a",'ชื่อ-คะแนน'!AJ39,IF('ชื่อ-คะแนน'!AJ$4="P","0",IF('ชื่อ-คะแนน'!AJ$4="k","0","0")))+IF('ชื่อ-คะแนน'!AK$4="a",'ชื่อ-คะแนน'!AK39,IF('ชื่อ-คะแนน'!AK$4="P","0",IF('ชื่อ-คะแนน'!AK$4="k","0","0")))</f>
        <v>0</v>
      </c>
      <c r="R41" s="573" t="str">
        <f>IF('ชื่อ-คะแนน'!C39="","",IF(E41="พัก","",IF(E41="ออก","",IF(E41="ย้าย","",IF(E41="","ผิด",(F41+I41+L41+O41))))))</f>
        <v/>
      </c>
      <c r="S41" s="554" t="str">
        <f>IF('ชื่อ-คะแนน'!C39="","",IF(E41="พัก","",IF(E41="ออก","",IF(E41="ย้าย","",IF(E41="","ผิด",(G41+J41+M41+P41))))))</f>
        <v/>
      </c>
      <c r="T41" s="555" t="str">
        <f>IF('ชื่อ-คะแนน'!C39="","",IF(E41="พัก","",IF(E41="ออก","",IF(E41="ย้าย","",IF(E41="","ผิด",(H41+K41+N41+Q41))))))</f>
        <v/>
      </c>
      <c r="U41" s="556"/>
    </row>
    <row r="42" spans="1:21" s="3" customFormat="1" ht="18" customHeight="1" thickBot="1" x14ac:dyDescent="0.55000000000000004">
      <c r="A42" s="531"/>
      <c r="B42" s="276" t="str">
        <f>'ชื่อ-คะแนน'!A40</f>
        <v/>
      </c>
      <c r="C42" s="544">
        <f>'ชื่อ-คะแนน'!B40</f>
        <v>0</v>
      </c>
      <c r="D42" s="1315">
        <f>'ชื่อ-คะแนน'!C40</f>
        <v>0</v>
      </c>
      <c r="E42" s="557" t="str">
        <f>'ชื่อ-คะแนน'!D40</f>
        <v/>
      </c>
      <c r="F42" s="558">
        <f>IF('ชื่อ-คะแนน'!H$4="K",'ชื่อ-คะแนน'!H40,IF('ชื่อ-คะแนน'!H$4="P","0",IF('ชื่อ-คะแนน'!H$4="A","0","0")))+IF('ชื่อ-คะแนน'!I$4="K",'ชื่อ-คะแนน'!I40,IF('ชื่อ-คะแนน'!I$4="P","0",IF('ชื่อ-คะแนน'!I$4="A","0","0")))+IF('ชื่อ-คะแนน'!J$4="K",'ชื่อ-คะแนน'!J40,IF('ชื่อ-คะแนน'!J$4="P","0",IF('ชื่อ-คะแนน'!J$4="A","0","0")))+IF('ชื่อ-คะแนน'!K$4="K",'ชื่อ-คะแนน'!K40,IF('ชื่อ-คะแนน'!K$4="P","0",IF('ชื่อ-คะแนน'!K$4="A","0","0")))+IF('ชื่อ-คะแนน'!L$4="K",'ชื่อ-คะแนน'!L40,IF('ชื่อ-คะแนน'!L$4="P","0",IF('ชื่อ-คะแนน'!L$4="A","0","0")))+IF('ชื่อ-คะแนน'!M$4="K",'ชื่อ-คะแนน'!M40,IF('ชื่อ-คะแนน'!M$4="P","0",IF('ชื่อ-คะแนน'!M$4="A","0","0")))</f>
        <v>0</v>
      </c>
      <c r="G42" s="559">
        <f>IF('ชื่อ-คะแนน'!H$4="P",'ชื่อ-คะแนน'!H40,IF('ชื่อ-คะแนน'!H$4="K","0",IF('ชื่อ-คะแนน'!H$4="A","0","0")))+IF('ชื่อ-คะแนน'!I$4="P",'ชื่อ-คะแนน'!I40,IF('ชื่อ-คะแนน'!I$4="K","0",IF('ชื่อ-คะแนน'!I$4="A","0","0")))+IF('ชื่อ-คะแนน'!J$4="P",'ชื่อ-คะแนน'!J40,IF('ชื่อ-คะแนน'!J$4="K","0",IF('ชื่อ-คะแนน'!J$4="A","0","0")))+IF('ชื่อ-คะแนน'!K$4="P",'ชื่อ-คะแนน'!K40,IF('ชื่อ-คะแนน'!K$4="K","0",IF('ชื่อ-คะแนน'!K$4="A","0","0")))+IF('ชื่อ-คะแนน'!L$4="P",'ชื่อ-คะแนน'!L40,IF('ชื่อ-คะแนน'!L$4="K","0",IF('ชื่อ-คะแนน'!L$4="A","0","0")))+IF('ชื่อ-คะแนน'!M$4="P",'ชื่อ-คะแนน'!M40,IF('ชื่อ-คะแนน'!M$4="K","0",IF('ชื่อ-คะแนน'!M$4="A","0","0")))</f>
        <v>0</v>
      </c>
      <c r="H42" s="574">
        <f>IF('ชื่อ-คะแนน'!H$4="A",'ชื่อ-คะแนน'!H40,IF('ชื่อ-คะแนน'!H$4="P","0",IF('ชื่อ-คะแนน'!H$4="K","0","0")))+IF('ชื่อ-คะแนน'!I$4="A",'ชื่อ-คะแนน'!I40,IF('ชื่อ-คะแนน'!I$4="P","0",IF('ชื่อ-คะแนน'!I$4="K","0","0")))+IF('ชื่อ-คะแนน'!J$4="A",'ชื่อ-คะแนน'!J40,IF('ชื่อ-คะแนน'!J$4="P","0",IF('ชื่อ-คะแนน'!J$4="K","0","0")))+IF('ชื่อ-คะแนน'!K$4="A",'ชื่อ-คะแนน'!K40,IF('ชื่อ-คะแนน'!K$4="P","0",IF('ชื่อ-คะแนน'!K$4="K","0","0")))+IF('ชื่อ-คะแนน'!L$4="A",'ชื่อ-คะแนน'!L40,IF('ชื่อ-คะแนน'!L$4="P","0",IF('ชื่อ-คะแนน'!L$4="K","0","0")))+IF('ชื่อ-คะแนน'!M$4="A",'ชื่อ-คะแนน'!M40,IF('ชื่อ-คะแนน'!M$4="P","0",IF('ชื่อ-คะแนน'!M$4="K","0","0")))</f>
        <v>0</v>
      </c>
      <c r="I42" s="560" t="str">
        <f>IF('ชื่อ-คะแนน'!C40="","",IF('ชื่อ-คะแนน'!P$4="K",'ชื่อ-คะแนน'!P40,IF('ชื่อ-คะแนน'!P$4="P","0",IF('ชื่อ-คะแนน'!P$4="A","0","0")))+IF('ชื่อ-คะแนน'!Q$4="K",'ชื่อ-คะแนน'!Q40,IF('ชื่อ-คะแนน'!Q$4="P","0",IF('ชื่อ-คะแนน'!Q$4="A","0","0")))+IF('ชื่อ-คะแนน'!R$4="K",'ชื่อ-คะแนน'!R40,IF('ชื่อ-คะแนน'!R$4="P","0",IF('ชื่อ-คะแนน'!R$4="A","0","0"))))</f>
        <v/>
      </c>
      <c r="J42" s="561" t="str">
        <f>IF('ชื่อ-คะแนน'!C40="","",IF('ชื่อ-คะแนน'!P$4="P",'ชื่อ-คะแนน'!P40,IF('ชื่อ-คะแนน'!P$4="K","0",IF('ชื่อ-คะแนน'!P$4="A","0","0")))+IF('ชื่อ-คะแนน'!Q$4="P",'ชื่อ-คะแนน'!Q40,IF('ชื่อ-คะแนน'!Q$4="K","0",IF('ชื่อ-คะแนน'!Q$4="A","0","0")))+IF('ชื่อ-คะแนน'!R$4="P",'ชื่อ-คะแนน'!R40,IF('ชื่อ-คะแนน'!R$4="K","0",IF('ชื่อ-คะแนน'!R$4="A","0","0"))))</f>
        <v/>
      </c>
      <c r="K42" s="562" t="str">
        <f>IF('ชื่อ-คะแนน'!C40="","",IF('ชื่อ-คะแนน'!P$4="A",'ชื่อ-คะแนน'!P40,IF('ชื่อ-คะแนน'!P$4="P","0",IF('ชื่อ-คะแนน'!P$4="K","0","0")))+IF('ชื่อ-คะแนน'!Q$4="A",'ชื่อ-คะแนน'!Q40,IF('ชื่อ-คะแนน'!Q$4="P","0",IF('ชื่อ-คะแนน'!Q$4="K","0","0")))+IF('ชื่อ-คะแนน'!R$4="A",'ชื่อ-คะแนน'!R40,IF('ชื่อ-คะแนน'!R$4="P","0",IF('ชื่อ-คะแนน'!R$4="K","0","0"))))</f>
        <v/>
      </c>
      <c r="L42" s="558">
        <f>IF('ชื่อ-คะแนน'!W$4="K",'ชื่อ-คะแนน'!W40,IF('ชื่อ-คะแนน'!W$4="P","0",IF('ชื่อ-คะแนน'!W$4="A","0","0")))+IF('ชื่อ-คะแนน'!X$4="K",'ชื่อ-คะแนน'!X40,IF('ชื่อ-คะแนน'!X$4="P","0",IF('ชื่อ-คะแนน'!X$4="A","0","0")))+IF('ชื่อ-คะแนน'!Y$4="K",'ชื่อ-คะแนน'!Y40,IF('ชื่อ-คะแนน'!Y$4="P","0",IF('ชื่อ-คะแนน'!Y$4="A","0","0")))+IF('ชื่อ-คะแนน'!Z$4="K",'ชื่อ-คะแนน'!Z40,IF('ชื่อ-คะแนน'!Z$4="P","0",IF('ชื่อ-คะแนน'!Z$4="A","0","0")))+IF('ชื่อ-คะแนน'!AA$4="K",'ชื่อ-คะแนน'!AA40,IF('ชื่อ-คะแนน'!AA$4="P","0",IF('ชื่อ-คะแนน'!AA$4="A","0","0")))+IF('ชื่อ-คะแนน'!AB$4="K",'ชื่อ-คะแนน'!AB40,IF('ชื่อ-คะแนน'!AB$4="P","0",IF('ชื่อ-คะแนน'!AB$4="A","0","0")))+IF('ชื่อ-คะแนน'!AC$4="K",'ชื่อ-คะแนน'!AC40,IF('ชื่อ-คะแนน'!AC$4="P","0",IF('ชื่อ-คะแนน'!AC$4="A","0","0")))</f>
        <v>0</v>
      </c>
      <c r="M42" s="559">
        <f>IF('ชื่อ-คะแนน'!W$4="P",'ชื่อ-คะแนน'!W40,IF('ชื่อ-คะแนน'!W$4="K","0",IF('ชื่อ-คะแนน'!W$4="A","0","0")))*IF('ชื่อ-คะแนน'!X$4="P",'ชื่อ-คะแนน'!X40,IF('ชื่อ-คะแนน'!X$4="K","0",IF('ชื่อ-คะแนน'!X$4="A","0","0")))+IF('ชื่อ-คะแนน'!Y$4="P",'ชื่อ-คะแนน'!Y40,IF('ชื่อ-คะแนน'!Y$4="K","0",IF('ชื่อ-คะแนน'!Y$4="A","0","0")))+IF('ชื่อ-คะแนน'!Z$4="P",'ชื่อ-คะแนน'!Z40,IF('ชื่อ-คะแนน'!Z$4="K","0",IF('ชื่อ-คะแนน'!Z$4="A","0","0")))+IF('ชื่อ-คะแนน'!AA$4="P",'ชื่อ-คะแนน'!AA40,IF('ชื่อ-คะแนน'!AA$4="K","0",IF('ชื่อ-คะแนน'!AA$4="A","0","0")))+IF('ชื่อ-คะแนน'!AB$4="P",'ชื่อ-คะแนน'!AB40,IF('ชื่อ-คะแนน'!AB$4="K","0",IF('ชื่อ-คะแนน'!AB$4="A","0","0")))+IF('ชื่อ-คะแนน'!AC$4="P",'ชื่อ-คะแนน'!AC40,IF('ชื่อ-คะแนน'!AC$4="K","0",IF('ชื่อ-คะแนน'!AC$4="A","0","0")))</f>
        <v>0</v>
      </c>
      <c r="N42" s="574">
        <f>IF('ชื่อ-คะแนน'!W$4="A",'ชื่อ-คะแนน'!W40,IF('ชื่อ-คะแนน'!W$4="P","0",IF('ชื่อ-คะแนน'!W$4="K","0","0")))+IF('ชื่อ-คะแนน'!X$4="A",'ชื่อ-คะแนน'!X40,IF('ชื่อ-คะแนน'!X$4="P","0",IF('ชื่อ-คะแนน'!X$4="K","0","0")))+IF('ชื่อ-คะแนน'!Y$4="A",'ชื่อ-คะแนน'!Y40,IF('ชื่อ-คะแนน'!Y$4="P","0",IF('ชื่อ-คะแนน'!Y$4="K","0","0")))+IF('ชื่อ-คะแนน'!Z$4="A",'ชื่อ-คะแนน'!Z40,IF('ชื่อ-คะแนน'!Z$4="P","0",IF('ชื่อ-คะแนน'!Z$4="K","0","0")))+IF('ชื่อ-คะแนน'!AA$4="A",'ชื่อ-คะแนน'!AA40,IF('ชื่อ-คะแนน'!AA$4="P","0",IF('ชื่อ-คะแนน'!AA$4="K","0","0")))+IF('ชื่อ-คะแนน'!AB$4="A",'ชื่อ-คะแนน'!AB40,IF('ชื่อ-คะแนน'!AB$4="P","0",IF('ชื่อ-คะแนน'!AB$4="K","0","0")))+IF('ชื่อ-คะแนน'!AC$4="A",'ชื่อ-คะแนน'!AC40,IF('ชื่อ-คะแนน'!AC$4="P","0",IF('ชื่อ-คะแนน'!AC$4="K","0","0")))</f>
        <v>0</v>
      </c>
      <c r="O42" s="560">
        <f>IF('ชื่อ-คะแนน'!AH$4="K",'ชื่อ-คะแนน'!AH40,IF('ชื่อ-คะแนน'!AH$4="P","0",IF('ชื่อ-คะแนน'!AH$4="A","0","0")))+IF('ชื่อ-คะแนน'!AI$4="K",'ชื่อ-คะแนน'!AI40,IF('ชื่อ-คะแนน'!AI$4="P","0",IF('ชื่อ-คะแนน'!AI$4="A","0","0")))+IF('ชื่อ-คะแนน'!AJ$4="K",'ชื่อ-คะแนน'!AJ40,IF('ชื่อ-คะแนน'!AJ$4="P","0",IF('ชื่อ-คะแนน'!AJ$4="A","0","0")))+IF('ชื่อ-คะแนน'!AK$4="K",'ชื่อ-คะแนน'!AK40,IF('ชื่อ-คะแนน'!AK$4="P","0",IF('ชื่อ-คะแนน'!AK$4="A","0","0")))</f>
        <v>0</v>
      </c>
      <c r="P42" s="561">
        <f>IF('ชื่อ-คะแนน'!AH$4="p",'ชื่อ-คะแนน'!AH40,IF('ชื่อ-คะแนน'!AH$4="k","0",IF('ชื่อ-คะแนน'!AH$4="A","0","0")))+IF('ชื่อ-คะแนน'!AI$4="p",'ชื่อ-คะแนน'!AI40,IF('ชื่อ-คะแนน'!AI$4="k","0",IF('ชื่อ-คะแนน'!AI$4="A","0","0")))+IF('ชื่อ-คะแนน'!AJ$4="p",'ชื่อ-คะแนน'!AJ40,IF('ชื่อ-คะแนน'!AJ$4="k","0",IF('ชื่อ-คะแนน'!AJ$4="A","0","0")))+IF('ชื่อ-คะแนน'!AK$4="p",'ชื่อ-คะแนน'!AK40,IF('ชื่อ-คะแนน'!AK$4="k","0",IF('ชื่อ-คะแนน'!AK$4="A","0","0")))</f>
        <v>0</v>
      </c>
      <c r="Q42" s="563">
        <f>IF('ชื่อ-คะแนน'!AH$4="a",'ชื่อ-คะแนน'!AH40,IF('ชื่อ-คะแนน'!AH$4="P","0",IF('ชื่อ-คะแนน'!AH$4="k","0","0")))+IF('ชื่อ-คะแนน'!AI$4="a",'ชื่อ-คะแนน'!AI40,IF('ชื่อ-คะแนน'!AI$4="P","0",IF('ชื่อ-คะแนน'!AI$4="k","0","0")))+IF('ชื่อ-คะแนน'!AJ$4="a",'ชื่อ-คะแนน'!AJ40,IF('ชื่อ-คะแนน'!AJ$4="P","0",IF('ชื่อ-คะแนน'!AJ$4="k","0","0")))+IF('ชื่อ-คะแนน'!AK$4="a",'ชื่อ-คะแนน'!AK40,IF('ชื่อ-คะแนน'!AK$4="P","0",IF('ชื่อ-คะแนน'!AK$4="k","0","0")))</f>
        <v>0</v>
      </c>
      <c r="R42" s="575" t="str">
        <f>IF('ชื่อ-คะแนน'!C40="","",IF(E42="พัก","",IF(E42="ออก","",IF(E42="ย้าย","",IF(E42="","ผิด",(F42+I42+L42+O42))))))</f>
        <v/>
      </c>
      <c r="S42" s="565" t="str">
        <f>IF('ชื่อ-คะแนน'!C40="","",IF(E42="พัก","",IF(E42="ออก","",IF(E42="ย้าย","",IF(E42="","ผิด",(G42+J42+M42+P42))))))</f>
        <v/>
      </c>
      <c r="T42" s="566" t="str">
        <f>IF('ชื่อ-คะแนน'!C40="","",IF(E42="พัก","",IF(E42="ออก","",IF(E42="ย้าย","",IF(E42="","ผิด",(H42+K42+N42+Q42))))))</f>
        <v/>
      </c>
      <c r="U42" s="556"/>
    </row>
    <row r="43" spans="1:21" s="3" customFormat="1" ht="18" customHeight="1" x14ac:dyDescent="0.5">
      <c r="A43" s="531"/>
      <c r="B43" s="262" t="str">
        <f>'ชื่อ-คะแนน'!A41</f>
        <v/>
      </c>
      <c r="C43" s="532">
        <f>'ชื่อ-คะแนน'!B41</f>
        <v>0</v>
      </c>
      <c r="D43" s="1314">
        <f>'ชื่อ-คะแนน'!C41</f>
        <v>0</v>
      </c>
      <c r="E43" s="533" t="str">
        <f>'ชื่อ-คะแนน'!D41</f>
        <v/>
      </c>
      <c r="F43" s="534">
        <f>IF('ชื่อ-คะแนน'!H$4="K",'ชื่อ-คะแนน'!H41,IF('ชื่อ-คะแนน'!H$4="P","0",IF('ชื่อ-คะแนน'!H$4="A","0","0")))+IF('ชื่อ-คะแนน'!I$4="K",'ชื่อ-คะแนน'!I41,IF('ชื่อ-คะแนน'!I$4="P","0",IF('ชื่อ-คะแนน'!I$4="A","0","0")))+IF('ชื่อ-คะแนน'!J$4="K",'ชื่อ-คะแนน'!J41,IF('ชื่อ-คะแนน'!J$4="P","0",IF('ชื่อ-คะแนน'!J$4="A","0","0")))+IF('ชื่อ-คะแนน'!K$4="K",'ชื่อ-คะแนน'!K41,IF('ชื่อ-คะแนน'!K$4="P","0",IF('ชื่อ-คะแนน'!K$4="A","0","0")))+IF('ชื่อ-คะแนน'!L$4="K",'ชื่อ-คะแนน'!L41,IF('ชื่อ-คะแนน'!L$4="P","0",IF('ชื่อ-คะแนน'!L$4="A","0","0")))+IF('ชื่อ-คะแนน'!M$4="K",'ชื่อ-คะแนน'!M41,IF('ชื่อ-คะแนน'!M$4="P","0",IF('ชื่อ-คะแนน'!M$4="A","0","0")))</f>
        <v>0</v>
      </c>
      <c r="G43" s="535">
        <f>IF('ชื่อ-คะแนน'!H$4="P",'ชื่อ-คะแนน'!H41,IF('ชื่อ-คะแนน'!H$4="K","0",IF('ชื่อ-คะแนน'!H$4="A","0","0")))+IF('ชื่อ-คะแนน'!I$4="P",'ชื่อ-คะแนน'!I41,IF('ชื่อ-คะแนน'!I$4="K","0",IF('ชื่อ-คะแนน'!I$4="A","0","0")))+IF('ชื่อ-คะแนน'!J$4="P",'ชื่อ-คะแนน'!J41,IF('ชื่อ-คะแนน'!J$4="K","0",IF('ชื่อ-คะแนน'!J$4="A","0","0")))+IF('ชื่อ-คะแนน'!K$4="P",'ชื่อ-คะแนน'!K41,IF('ชื่อ-คะแนน'!K$4="K","0",IF('ชื่อ-คะแนน'!K$4="A","0","0")))+IF('ชื่อ-คะแนน'!L$4="P",'ชื่อ-คะแนน'!L41,IF('ชื่อ-คะแนน'!L$4="K","0",IF('ชื่อ-คะแนน'!L$4="A","0","0")))+IF('ชื่อ-คะแนน'!M$4="P",'ชื่อ-คะแนน'!M41,IF('ชื่อ-คะแนน'!M$4="K","0",IF('ชื่อ-คะแนน'!M$4="A","0","0")))</f>
        <v>0</v>
      </c>
      <c r="H43" s="568">
        <f>IF('ชื่อ-คะแนน'!H$4="A",'ชื่อ-คะแนน'!H41,IF('ชื่อ-คะแนน'!H$4="P","0",IF('ชื่อ-คะแนน'!H$4="K","0","0")))+IF('ชื่อ-คะแนน'!I$4="A",'ชื่อ-คะแนน'!I41,IF('ชื่อ-คะแนน'!I$4="P","0",IF('ชื่อ-คะแนน'!I$4="K","0","0")))+IF('ชื่อ-คะแนน'!J$4="A",'ชื่อ-คะแนน'!J41,IF('ชื่อ-คะแนน'!J$4="P","0",IF('ชื่อ-คะแนน'!J$4="K","0","0")))+IF('ชื่อ-คะแนน'!K$4="A",'ชื่อ-คะแนน'!K41,IF('ชื่อ-คะแนน'!K$4="P","0",IF('ชื่อ-คะแนน'!K$4="K","0","0")))+IF('ชื่อ-คะแนน'!L$4="A",'ชื่อ-คะแนน'!L41,IF('ชื่อ-คะแนน'!L$4="P","0",IF('ชื่อ-คะแนน'!L$4="K","0","0")))+IF('ชื่อ-คะแนน'!M$4="A",'ชื่อ-คะแนน'!M41,IF('ชื่อ-คะแนน'!M$4="P","0",IF('ชื่อ-คะแนน'!M$4="K","0","0")))</f>
        <v>0</v>
      </c>
      <c r="I43" s="536" t="str">
        <f>IF('ชื่อ-คะแนน'!C41="","",IF('ชื่อ-คะแนน'!P$4="K",'ชื่อ-คะแนน'!P41,IF('ชื่อ-คะแนน'!P$4="P","0",IF('ชื่อ-คะแนน'!P$4="A","0","0")))+IF('ชื่อ-คะแนน'!Q$4="K",'ชื่อ-คะแนน'!Q41,IF('ชื่อ-คะแนน'!Q$4="P","0",IF('ชื่อ-คะแนน'!Q$4="A","0","0")))+IF('ชื่อ-คะแนน'!R$4="K",'ชื่อ-คะแนน'!R41,IF('ชื่อ-คะแนน'!R$4="P","0",IF('ชื่อ-คะแนน'!R$4="A","0","0"))))</f>
        <v/>
      </c>
      <c r="J43" s="537" t="str">
        <f>IF('ชื่อ-คะแนน'!C41="","",IF('ชื่อ-คะแนน'!P$4="P",'ชื่อ-คะแนน'!P41,IF('ชื่อ-คะแนน'!P$4="K","0",IF('ชื่อ-คะแนน'!P$4="A","0","0")))+IF('ชื่อ-คะแนน'!Q$4="P",'ชื่อ-คะแนน'!Q41,IF('ชื่อ-คะแนน'!Q$4="K","0",IF('ชื่อ-คะแนน'!Q$4="A","0","0")))+IF('ชื่อ-คะแนน'!R$4="P",'ชื่อ-คะแนน'!R41,IF('ชื่อ-คะแนน'!R$4="K","0",IF('ชื่อ-คะแนน'!R$4="A","0","0"))))</f>
        <v/>
      </c>
      <c r="K43" s="538" t="str">
        <f>IF('ชื่อ-คะแนน'!C41="","",IF('ชื่อ-คะแนน'!P$4="A",'ชื่อ-คะแนน'!P41,IF('ชื่อ-คะแนน'!P$4="P","0",IF('ชื่อ-คะแนน'!P$4="K","0","0")))+IF('ชื่อ-คะแนน'!Q$4="A",'ชื่อ-คะแนน'!Q41,IF('ชื่อ-คะแนน'!Q$4="P","0",IF('ชื่อ-คะแนน'!Q$4="K","0","0")))+IF('ชื่อ-คะแนน'!R$4="A",'ชื่อ-คะแนน'!R41,IF('ชื่อ-คะแนน'!R$4="P","0",IF('ชื่อ-คะแนน'!R$4="K","0","0"))))</f>
        <v/>
      </c>
      <c r="L43" s="534">
        <f>IF('ชื่อ-คะแนน'!W$4="K",'ชื่อ-คะแนน'!W41,IF('ชื่อ-คะแนน'!W$4="P","0",IF('ชื่อ-คะแนน'!W$4="A","0","0")))+IF('ชื่อ-คะแนน'!X$4="K",'ชื่อ-คะแนน'!X41,IF('ชื่อ-คะแนน'!X$4="P","0",IF('ชื่อ-คะแนน'!X$4="A","0","0")))+IF('ชื่อ-คะแนน'!Y$4="K",'ชื่อ-คะแนน'!Y41,IF('ชื่อ-คะแนน'!Y$4="P","0",IF('ชื่อ-คะแนน'!Y$4="A","0","0")))+IF('ชื่อ-คะแนน'!Z$4="K",'ชื่อ-คะแนน'!Z41,IF('ชื่อ-คะแนน'!Z$4="P","0",IF('ชื่อ-คะแนน'!Z$4="A","0","0")))+IF('ชื่อ-คะแนน'!AA$4="K",'ชื่อ-คะแนน'!AA41,IF('ชื่อ-คะแนน'!AA$4="P","0",IF('ชื่อ-คะแนน'!AA$4="A","0","0")))+IF('ชื่อ-คะแนน'!AB$4="K",'ชื่อ-คะแนน'!AB41,IF('ชื่อ-คะแนน'!AB$4="P","0",IF('ชื่อ-คะแนน'!AB$4="A","0","0")))+IF('ชื่อ-คะแนน'!AC$4="K",'ชื่อ-คะแนน'!AC41,IF('ชื่อ-คะแนน'!AC$4="P","0",IF('ชื่อ-คะแนน'!AC$4="A","0","0")))</f>
        <v>0</v>
      </c>
      <c r="M43" s="535">
        <f>IF('ชื่อ-คะแนน'!W$4="P",'ชื่อ-คะแนน'!W41,IF('ชื่อ-คะแนน'!W$4="K","0",IF('ชื่อ-คะแนน'!W$4="A","0","0")))*IF('ชื่อ-คะแนน'!X$4="P",'ชื่อ-คะแนน'!X41,IF('ชื่อ-คะแนน'!X$4="K","0",IF('ชื่อ-คะแนน'!X$4="A","0","0")))+IF('ชื่อ-คะแนน'!Y$4="P",'ชื่อ-คะแนน'!Y41,IF('ชื่อ-คะแนน'!Y$4="K","0",IF('ชื่อ-คะแนน'!Y$4="A","0","0")))+IF('ชื่อ-คะแนน'!Z$4="P",'ชื่อ-คะแนน'!Z41,IF('ชื่อ-คะแนน'!Z$4="K","0",IF('ชื่อ-คะแนน'!Z$4="A","0","0")))+IF('ชื่อ-คะแนน'!AA$4="P",'ชื่อ-คะแนน'!AA41,IF('ชื่อ-คะแนน'!AA$4="K","0",IF('ชื่อ-คะแนน'!AA$4="A","0","0")))+IF('ชื่อ-คะแนน'!AB$4="P",'ชื่อ-คะแนน'!AB41,IF('ชื่อ-คะแนน'!AB$4="K","0",IF('ชื่อ-คะแนน'!AB$4="A","0","0")))+IF('ชื่อ-คะแนน'!AC$4="P",'ชื่อ-คะแนน'!AC41,IF('ชื่อ-คะแนน'!AC$4="K","0",IF('ชื่อ-คะแนน'!AC$4="A","0","0")))</f>
        <v>0</v>
      </c>
      <c r="N43" s="568">
        <f>IF('ชื่อ-คะแนน'!W$4="A",'ชื่อ-คะแนน'!W41,IF('ชื่อ-คะแนน'!W$4="P","0",IF('ชื่อ-คะแนน'!W$4="K","0","0")))+IF('ชื่อ-คะแนน'!X$4="A",'ชื่อ-คะแนน'!X41,IF('ชื่อ-คะแนน'!X$4="P","0",IF('ชื่อ-คะแนน'!X$4="K","0","0")))+IF('ชื่อ-คะแนน'!Y$4="A",'ชื่อ-คะแนน'!Y41,IF('ชื่อ-คะแนน'!Y$4="P","0",IF('ชื่อ-คะแนน'!Y$4="K","0","0")))+IF('ชื่อ-คะแนน'!Z$4="A",'ชื่อ-คะแนน'!Z41,IF('ชื่อ-คะแนน'!Z$4="P","0",IF('ชื่อ-คะแนน'!Z$4="K","0","0")))+IF('ชื่อ-คะแนน'!AA$4="A",'ชื่อ-คะแนน'!AA41,IF('ชื่อ-คะแนน'!AA$4="P","0",IF('ชื่อ-คะแนน'!AA$4="K","0","0")))+IF('ชื่อ-คะแนน'!AB$4="A",'ชื่อ-คะแนน'!AB41,IF('ชื่อ-คะแนน'!AB$4="P","0",IF('ชื่อ-คะแนน'!AB$4="K","0","0")))+IF('ชื่อ-คะแนน'!AC$4="A",'ชื่อ-คะแนน'!AC41,IF('ชื่อ-คะแนน'!AC$4="P","0",IF('ชื่อ-คะแนน'!AC$4="K","0","0")))</f>
        <v>0</v>
      </c>
      <c r="O43" s="536">
        <f>IF('ชื่อ-คะแนน'!AH$4="K",'ชื่อ-คะแนน'!AH41,IF('ชื่อ-คะแนน'!AH$4="P","0",IF('ชื่อ-คะแนน'!AH$4="A","0","0")))+IF('ชื่อ-คะแนน'!AI$4="K",'ชื่อ-คะแนน'!AI41,IF('ชื่อ-คะแนน'!AI$4="P","0",IF('ชื่อ-คะแนน'!AI$4="A","0","0")))+IF('ชื่อ-คะแนน'!AJ$4="K",'ชื่อ-คะแนน'!AJ41,IF('ชื่อ-คะแนน'!AJ$4="P","0",IF('ชื่อ-คะแนน'!AJ$4="A","0","0")))+IF('ชื่อ-คะแนน'!AK$4="K",'ชื่อ-คะแนน'!AK41,IF('ชื่อ-คะแนน'!AK$4="P","0",IF('ชื่อ-คะแนน'!AK$4="A","0","0")))</f>
        <v>0</v>
      </c>
      <c r="P43" s="537">
        <f>IF('ชื่อ-คะแนน'!AH$4="p",'ชื่อ-คะแนน'!AH41,IF('ชื่อ-คะแนน'!AH$4="k","0",IF('ชื่อ-คะแนน'!AH$4="A","0","0")))+IF('ชื่อ-คะแนน'!AI$4="p",'ชื่อ-คะแนน'!AI41,IF('ชื่อ-คะแนน'!AI$4="k","0",IF('ชื่อ-คะแนน'!AI$4="A","0","0")))+IF('ชื่อ-คะแนน'!AJ$4="p",'ชื่อ-คะแนน'!AJ41,IF('ชื่อ-คะแนน'!AJ$4="k","0",IF('ชื่อ-คะแนน'!AJ$4="A","0","0")))+IF('ชื่อ-คะแนน'!AK$4="p",'ชื่อ-คะแนน'!AK41,IF('ชื่อ-คะแนน'!AK$4="k","0",IF('ชื่อ-คะแนน'!AK$4="A","0","0")))</f>
        <v>0</v>
      </c>
      <c r="Q43" s="539">
        <f>IF('ชื่อ-คะแนน'!AH$4="a",'ชื่อ-คะแนน'!AH41,IF('ชื่อ-คะแนน'!AH$4="P","0",IF('ชื่อ-คะแนน'!AH$4="k","0","0")))+IF('ชื่อ-คะแนน'!AI$4="a",'ชื่อ-คะแนน'!AI41,IF('ชื่อ-คะแนน'!AI$4="P","0",IF('ชื่อ-คะแนน'!AI$4="k","0","0")))+IF('ชื่อ-คะแนน'!AJ$4="a",'ชื่อ-คะแนน'!AJ41,IF('ชื่อ-คะแนน'!AJ$4="P","0",IF('ชื่อ-คะแนน'!AJ$4="k","0","0")))+IF('ชื่อ-คะแนน'!AK$4="a",'ชื่อ-คะแนน'!AK41,IF('ชื่อ-คะแนน'!AK$4="P","0",IF('ชื่อ-คะแนน'!AK$4="k","0","0")))</f>
        <v>0</v>
      </c>
      <c r="R43" s="569" t="str">
        <f>IF('ชื่อ-คะแนน'!C41="","",IF(E43="พัก","",IF(E43="ออก","",IF(E43="ย้าย","",IF(E43="","ผิด",(F43+I43+L43+O43))))))</f>
        <v/>
      </c>
      <c r="S43" s="570" t="str">
        <f>IF('ชื่อ-คะแนน'!C41="","",IF(E43="พัก","",IF(E43="ออก","",IF(E43="ย้าย","",IF(E43="","ผิด",(G43+J43+M43+P43))))))</f>
        <v/>
      </c>
      <c r="T43" s="571" t="str">
        <f>IF('ชื่อ-คะแนน'!C41="","",IF(E43="พัก","",IF(E43="ออก","",IF(E43="ย้าย","",IF(E43="","ผิด",(H43+K43+N43+Q43))))))</f>
        <v/>
      </c>
      <c r="U43" s="543"/>
    </row>
    <row r="44" spans="1:21" s="3" customFormat="1" ht="18" customHeight="1" x14ac:dyDescent="0.5">
      <c r="A44" s="531"/>
      <c r="B44" s="276" t="str">
        <f>'ชื่อ-คะแนน'!A42</f>
        <v/>
      </c>
      <c r="C44" s="544">
        <f>'ชื่อ-คะแนน'!B42</f>
        <v>0</v>
      </c>
      <c r="D44" s="1315">
        <f>'ชื่อ-คะแนน'!C42</f>
        <v>0</v>
      </c>
      <c r="E44" s="546" t="str">
        <f>'ชื่อ-คะแนน'!D42</f>
        <v/>
      </c>
      <c r="F44" s="547">
        <f>IF('ชื่อ-คะแนน'!H$4="K",'ชื่อ-คะแนน'!H42,IF('ชื่อ-คะแนน'!H$4="P","0",IF('ชื่อ-คะแนน'!H$4="A","0","0")))+IF('ชื่อ-คะแนน'!I$4="K",'ชื่อ-คะแนน'!I42,IF('ชื่อ-คะแนน'!I$4="P","0",IF('ชื่อ-คะแนน'!I$4="A","0","0")))+IF('ชื่อ-คะแนน'!J$4="K",'ชื่อ-คะแนน'!J42,IF('ชื่อ-คะแนน'!J$4="P","0",IF('ชื่อ-คะแนน'!J$4="A","0","0")))+IF('ชื่อ-คะแนน'!K$4="K",'ชื่อ-คะแนน'!K42,IF('ชื่อ-คะแนน'!K$4="P","0",IF('ชื่อ-คะแนน'!K$4="A","0","0")))+IF('ชื่อ-คะแนน'!L$4="K",'ชื่อ-คะแนน'!L42,IF('ชื่อ-คะแนน'!L$4="P","0",IF('ชื่อ-คะแนน'!L$4="A","0","0")))+IF('ชื่อ-คะแนน'!M$4="K",'ชื่อ-คะแนน'!M42,IF('ชื่อ-คะแนน'!M$4="P","0",IF('ชื่อ-คะแนน'!M$4="A","0","0")))</f>
        <v>0</v>
      </c>
      <c r="G44" s="548">
        <f>IF('ชื่อ-คะแนน'!H$4="P",'ชื่อ-คะแนน'!H42,IF('ชื่อ-คะแนน'!H$4="K","0",IF('ชื่อ-คะแนน'!H$4="A","0","0")))+IF('ชื่อ-คะแนน'!I$4="P",'ชื่อ-คะแนน'!I42,IF('ชื่อ-คะแนน'!I$4="K","0",IF('ชื่อ-คะแนน'!I$4="A","0","0")))+IF('ชื่อ-คะแนน'!J$4="P",'ชื่อ-คะแนน'!J42,IF('ชื่อ-คะแนน'!J$4="K","0",IF('ชื่อ-คะแนน'!J$4="A","0","0")))+IF('ชื่อ-คะแนน'!K$4="P",'ชื่อ-คะแนน'!K42,IF('ชื่อ-คะแนน'!K$4="K","0",IF('ชื่อ-คะแนน'!K$4="A","0","0")))+IF('ชื่อ-คะแนน'!L$4="P",'ชื่อ-คะแนน'!L42,IF('ชื่อ-คะแนน'!L$4="K","0",IF('ชื่อ-คะแนน'!L$4="A","0","0")))+IF('ชื่อ-คะแนน'!M$4="P",'ชื่อ-คะแนน'!M42,IF('ชื่อ-คะแนน'!M$4="K","0",IF('ชื่อ-คะแนน'!M$4="A","0","0")))</f>
        <v>0</v>
      </c>
      <c r="H44" s="572">
        <f>IF('ชื่อ-คะแนน'!H$4="A",'ชื่อ-คะแนน'!H42,IF('ชื่อ-คะแนน'!H$4="P","0",IF('ชื่อ-คะแนน'!H$4="K","0","0")))+IF('ชื่อ-คะแนน'!I$4="A",'ชื่อ-คะแนน'!I42,IF('ชื่อ-คะแนน'!I$4="P","0",IF('ชื่อ-คะแนน'!I$4="K","0","0")))+IF('ชื่อ-คะแนน'!J$4="A",'ชื่อ-คะแนน'!J42,IF('ชื่อ-คะแนน'!J$4="P","0",IF('ชื่อ-คะแนน'!J$4="K","0","0")))+IF('ชื่อ-คะแนน'!K$4="A",'ชื่อ-คะแนน'!K42,IF('ชื่อ-คะแนน'!K$4="P","0",IF('ชื่อ-คะแนน'!K$4="K","0","0")))+IF('ชื่อ-คะแนน'!L$4="A",'ชื่อ-คะแนน'!L42,IF('ชื่อ-คะแนน'!L$4="P","0",IF('ชื่อ-คะแนน'!L$4="K","0","0")))+IF('ชื่อ-คะแนน'!M$4="A",'ชื่อ-คะแนน'!M42,IF('ชื่อ-คะแนน'!M$4="P","0",IF('ชื่อ-คะแนน'!M$4="K","0","0")))</f>
        <v>0</v>
      </c>
      <c r="I44" s="549" t="str">
        <f>IF('ชื่อ-คะแนน'!C42="","",IF('ชื่อ-คะแนน'!P$4="K",'ชื่อ-คะแนน'!P42,IF('ชื่อ-คะแนน'!P$4="P","0",IF('ชื่อ-คะแนน'!P$4="A","0","0")))+IF('ชื่อ-คะแนน'!Q$4="K",'ชื่อ-คะแนน'!Q42,IF('ชื่อ-คะแนน'!Q$4="P","0",IF('ชื่อ-คะแนน'!Q$4="A","0","0")))+IF('ชื่อ-คะแนน'!R$4="K",'ชื่อ-คะแนน'!R42,IF('ชื่อ-คะแนน'!R$4="P","0",IF('ชื่อ-คะแนน'!R$4="A","0","0"))))</f>
        <v/>
      </c>
      <c r="J44" s="550" t="str">
        <f>IF('ชื่อ-คะแนน'!C42="","",IF('ชื่อ-คะแนน'!P$4="P",'ชื่อ-คะแนน'!P42,IF('ชื่อ-คะแนน'!P$4="K","0",IF('ชื่อ-คะแนน'!P$4="A","0","0")))+IF('ชื่อ-คะแนน'!Q$4="P",'ชื่อ-คะแนน'!Q42,IF('ชื่อ-คะแนน'!Q$4="K","0",IF('ชื่อ-คะแนน'!Q$4="A","0","0")))+IF('ชื่อ-คะแนน'!R$4="P",'ชื่อ-คะแนน'!R42,IF('ชื่อ-คะแนน'!R$4="K","0",IF('ชื่อ-คะแนน'!R$4="A","0","0"))))</f>
        <v/>
      </c>
      <c r="K44" s="551" t="str">
        <f>IF('ชื่อ-คะแนน'!C42="","",IF('ชื่อ-คะแนน'!P$4="A",'ชื่อ-คะแนน'!P42,IF('ชื่อ-คะแนน'!P$4="P","0",IF('ชื่อ-คะแนน'!P$4="K","0","0")))+IF('ชื่อ-คะแนน'!Q$4="A",'ชื่อ-คะแนน'!Q42,IF('ชื่อ-คะแนน'!Q$4="P","0",IF('ชื่อ-คะแนน'!Q$4="K","0","0")))+IF('ชื่อ-คะแนน'!R$4="A",'ชื่อ-คะแนน'!R42,IF('ชื่อ-คะแนน'!R$4="P","0",IF('ชื่อ-คะแนน'!R$4="K","0","0"))))</f>
        <v/>
      </c>
      <c r="L44" s="547">
        <f>IF('ชื่อ-คะแนน'!W$4="K",'ชื่อ-คะแนน'!W42,IF('ชื่อ-คะแนน'!W$4="P","0",IF('ชื่อ-คะแนน'!W$4="A","0","0")))+IF('ชื่อ-คะแนน'!X$4="K",'ชื่อ-คะแนน'!X42,IF('ชื่อ-คะแนน'!X$4="P","0",IF('ชื่อ-คะแนน'!X$4="A","0","0")))+IF('ชื่อ-คะแนน'!Y$4="K",'ชื่อ-คะแนน'!Y42,IF('ชื่อ-คะแนน'!Y$4="P","0",IF('ชื่อ-คะแนน'!Y$4="A","0","0")))+IF('ชื่อ-คะแนน'!Z$4="K",'ชื่อ-คะแนน'!Z42,IF('ชื่อ-คะแนน'!Z$4="P","0",IF('ชื่อ-คะแนน'!Z$4="A","0","0")))+IF('ชื่อ-คะแนน'!AA$4="K",'ชื่อ-คะแนน'!AA42,IF('ชื่อ-คะแนน'!AA$4="P","0",IF('ชื่อ-คะแนน'!AA$4="A","0","0")))+IF('ชื่อ-คะแนน'!AB$4="K",'ชื่อ-คะแนน'!AB42,IF('ชื่อ-คะแนน'!AB$4="P","0",IF('ชื่อ-คะแนน'!AB$4="A","0","0")))+IF('ชื่อ-คะแนน'!AC$4="K",'ชื่อ-คะแนน'!AC42,IF('ชื่อ-คะแนน'!AC$4="P","0",IF('ชื่อ-คะแนน'!AC$4="A","0","0")))</f>
        <v>0</v>
      </c>
      <c r="M44" s="548">
        <f>IF('ชื่อ-คะแนน'!W$4="P",'ชื่อ-คะแนน'!W42,IF('ชื่อ-คะแนน'!W$4="K","0",IF('ชื่อ-คะแนน'!W$4="A","0","0")))*IF('ชื่อ-คะแนน'!X$4="P",'ชื่อ-คะแนน'!X42,IF('ชื่อ-คะแนน'!X$4="K","0",IF('ชื่อ-คะแนน'!X$4="A","0","0")))+IF('ชื่อ-คะแนน'!Y$4="P",'ชื่อ-คะแนน'!Y42,IF('ชื่อ-คะแนน'!Y$4="K","0",IF('ชื่อ-คะแนน'!Y$4="A","0","0")))+IF('ชื่อ-คะแนน'!Z$4="P",'ชื่อ-คะแนน'!Z42,IF('ชื่อ-คะแนน'!Z$4="K","0",IF('ชื่อ-คะแนน'!Z$4="A","0","0")))+IF('ชื่อ-คะแนน'!AA$4="P",'ชื่อ-คะแนน'!AA42,IF('ชื่อ-คะแนน'!AA$4="K","0",IF('ชื่อ-คะแนน'!AA$4="A","0","0")))+IF('ชื่อ-คะแนน'!AB$4="P",'ชื่อ-คะแนน'!AB42,IF('ชื่อ-คะแนน'!AB$4="K","0",IF('ชื่อ-คะแนน'!AB$4="A","0","0")))+IF('ชื่อ-คะแนน'!AC$4="P",'ชื่อ-คะแนน'!AC42,IF('ชื่อ-คะแนน'!AC$4="K","0",IF('ชื่อ-คะแนน'!AC$4="A","0","0")))</f>
        <v>0</v>
      </c>
      <c r="N44" s="572">
        <f>IF('ชื่อ-คะแนน'!W$4="A",'ชื่อ-คะแนน'!W42,IF('ชื่อ-คะแนน'!W$4="P","0",IF('ชื่อ-คะแนน'!W$4="K","0","0")))+IF('ชื่อ-คะแนน'!X$4="A",'ชื่อ-คะแนน'!X42,IF('ชื่อ-คะแนน'!X$4="P","0",IF('ชื่อ-คะแนน'!X$4="K","0","0")))+IF('ชื่อ-คะแนน'!Y$4="A",'ชื่อ-คะแนน'!Y42,IF('ชื่อ-คะแนน'!Y$4="P","0",IF('ชื่อ-คะแนน'!Y$4="K","0","0")))+IF('ชื่อ-คะแนน'!Z$4="A",'ชื่อ-คะแนน'!Z42,IF('ชื่อ-คะแนน'!Z$4="P","0",IF('ชื่อ-คะแนน'!Z$4="K","0","0")))+IF('ชื่อ-คะแนน'!AA$4="A",'ชื่อ-คะแนน'!AA42,IF('ชื่อ-คะแนน'!AA$4="P","0",IF('ชื่อ-คะแนน'!AA$4="K","0","0")))+IF('ชื่อ-คะแนน'!AB$4="A",'ชื่อ-คะแนน'!AB42,IF('ชื่อ-คะแนน'!AB$4="P","0",IF('ชื่อ-คะแนน'!AB$4="K","0","0")))+IF('ชื่อ-คะแนน'!AC$4="A",'ชื่อ-คะแนน'!AC42,IF('ชื่อ-คะแนน'!AC$4="P","0",IF('ชื่อ-คะแนน'!AC$4="K","0","0")))</f>
        <v>0</v>
      </c>
      <c r="O44" s="549">
        <f>IF('ชื่อ-คะแนน'!AH$4="K",'ชื่อ-คะแนน'!AH42,IF('ชื่อ-คะแนน'!AH$4="P","0",IF('ชื่อ-คะแนน'!AH$4="A","0","0")))+IF('ชื่อ-คะแนน'!AI$4="K",'ชื่อ-คะแนน'!AI42,IF('ชื่อ-คะแนน'!AI$4="P","0",IF('ชื่อ-คะแนน'!AI$4="A","0","0")))+IF('ชื่อ-คะแนน'!AJ$4="K",'ชื่อ-คะแนน'!AJ42,IF('ชื่อ-คะแนน'!AJ$4="P","0",IF('ชื่อ-คะแนน'!AJ$4="A","0","0")))+IF('ชื่อ-คะแนน'!AK$4="K",'ชื่อ-คะแนน'!AK42,IF('ชื่อ-คะแนน'!AK$4="P","0",IF('ชื่อ-คะแนน'!AK$4="A","0","0")))</f>
        <v>0</v>
      </c>
      <c r="P44" s="550">
        <f>IF('ชื่อ-คะแนน'!AH$4="p",'ชื่อ-คะแนน'!AH42,IF('ชื่อ-คะแนน'!AH$4="k","0",IF('ชื่อ-คะแนน'!AH$4="A","0","0")))+IF('ชื่อ-คะแนน'!AI$4="p",'ชื่อ-คะแนน'!AI42,IF('ชื่อ-คะแนน'!AI$4="k","0",IF('ชื่อ-คะแนน'!AI$4="A","0","0")))+IF('ชื่อ-คะแนน'!AJ$4="p",'ชื่อ-คะแนน'!AJ42,IF('ชื่อ-คะแนน'!AJ$4="k","0",IF('ชื่อ-คะแนน'!AJ$4="A","0","0")))+IF('ชื่อ-คะแนน'!AK$4="p",'ชื่อ-คะแนน'!AK42,IF('ชื่อ-คะแนน'!AK$4="k","0",IF('ชื่อ-คะแนน'!AK$4="A","0","0")))</f>
        <v>0</v>
      </c>
      <c r="Q44" s="552">
        <f>IF('ชื่อ-คะแนน'!AH$4="a",'ชื่อ-คะแนน'!AH42,IF('ชื่อ-คะแนน'!AH$4="P","0",IF('ชื่อ-คะแนน'!AH$4="k","0","0")))+IF('ชื่อ-คะแนน'!AI$4="a",'ชื่อ-คะแนน'!AI42,IF('ชื่อ-คะแนน'!AI$4="P","0",IF('ชื่อ-คะแนน'!AI$4="k","0","0")))+IF('ชื่อ-คะแนน'!AJ$4="a",'ชื่อ-คะแนน'!AJ42,IF('ชื่อ-คะแนน'!AJ$4="P","0",IF('ชื่อ-คะแนน'!AJ$4="k","0","0")))+IF('ชื่อ-คะแนน'!AK$4="a",'ชื่อ-คะแนน'!AK42,IF('ชื่อ-คะแนน'!AK$4="P","0",IF('ชื่อ-คะแนน'!AK$4="k","0","0")))</f>
        <v>0</v>
      </c>
      <c r="R44" s="573" t="str">
        <f>IF('ชื่อ-คะแนน'!C42="","",IF(E44="พัก","",IF(E44="ออก","",IF(E44="ย้าย","",IF(E44="","ผิด",(F44+I44+L44+O44))))))</f>
        <v/>
      </c>
      <c r="S44" s="554" t="str">
        <f>IF('ชื่อ-คะแนน'!C42="","",IF(E44="พัก","",IF(E44="ออก","",IF(E44="ย้าย","",IF(E44="","ผิด",(G44+J44+M44+P44))))))</f>
        <v/>
      </c>
      <c r="T44" s="555" t="str">
        <f>IF('ชื่อ-คะแนน'!C42="","",IF(E44="พัก","",IF(E44="ออก","",IF(E44="ย้าย","",IF(E44="","ผิด",(H44+K44+N44+Q44))))))</f>
        <v/>
      </c>
      <c r="U44" s="556"/>
    </row>
    <row r="45" spans="1:21" s="3" customFormat="1" ht="18" customHeight="1" x14ac:dyDescent="0.5">
      <c r="A45" s="531"/>
      <c r="B45" s="276" t="str">
        <f>'ชื่อ-คะแนน'!A43</f>
        <v/>
      </c>
      <c r="C45" s="544">
        <f>'ชื่อ-คะแนน'!B43</f>
        <v>0</v>
      </c>
      <c r="D45" s="1315">
        <f>'ชื่อ-คะแนน'!C43</f>
        <v>0</v>
      </c>
      <c r="E45" s="546" t="str">
        <f>'ชื่อ-คะแนน'!D43</f>
        <v/>
      </c>
      <c r="F45" s="547">
        <f>IF('ชื่อ-คะแนน'!H$4="K",'ชื่อ-คะแนน'!H43,IF('ชื่อ-คะแนน'!H$4="P","0",IF('ชื่อ-คะแนน'!H$4="A","0","0")))+IF('ชื่อ-คะแนน'!I$4="K",'ชื่อ-คะแนน'!I43,IF('ชื่อ-คะแนน'!I$4="P","0",IF('ชื่อ-คะแนน'!I$4="A","0","0")))+IF('ชื่อ-คะแนน'!J$4="K",'ชื่อ-คะแนน'!J43,IF('ชื่อ-คะแนน'!J$4="P","0",IF('ชื่อ-คะแนน'!J$4="A","0","0")))+IF('ชื่อ-คะแนน'!K$4="K",'ชื่อ-คะแนน'!K43,IF('ชื่อ-คะแนน'!K$4="P","0",IF('ชื่อ-คะแนน'!K$4="A","0","0")))+IF('ชื่อ-คะแนน'!L$4="K",'ชื่อ-คะแนน'!L43,IF('ชื่อ-คะแนน'!L$4="P","0",IF('ชื่อ-คะแนน'!L$4="A","0","0")))+IF('ชื่อ-คะแนน'!M$4="K",'ชื่อ-คะแนน'!M43,IF('ชื่อ-คะแนน'!M$4="P","0",IF('ชื่อ-คะแนน'!M$4="A","0","0")))</f>
        <v>0</v>
      </c>
      <c r="G45" s="548">
        <f>IF('ชื่อ-คะแนน'!H$4="P",'ชื่อ-คะแนน'!H43,IF('ชื่อ-คะแนน'!H$4="K","0",IF('ชื่อ-คะแนน'!H$4="A","0","0")))+IF('ชื่อ-คะแนน'!I$4="P",'ชื่อ-คะแนน'!I43,IF('ชื่อ-คะแนน'!I$4="K","0",IF('ชื่อ-คะแนน'!I$4="A","0","0")))+IF('ชื่อ-คะแนน'!J$4="P",'ชื่อ-คะแนน'!J43,IF('ชื่อ-คะแนน'!J$4="K","0",IF('ชื่อ-คะแนน'!J$4="A","0","0")))+IF('ชื่อ-คะแนน'!K$4="P",'ชื่อ-คะแนน'!K43,IF('ชื่อ-คะแนน'!K$4="K","0",IF('ชื่อ-คะแนน'!K$4="A","0","0")))+IF('ชื่อ-คะแนน'!L$4="P",'ชื่อ-คะแนน'!L43,IF('ชื่อ-คะแนน'!L$4="K","0",IF('ชื่อ-คะแนน'!L$4="A","0","0")))+IF('ชื่อ-คะแนน'!M$4="P",'ชื่อ-คะแนน'!M43,IF('ชื่อ-คะแนน'!M$4="K","0",IF('ชื่อ-คะแนน'!M$4="A","0","0")))</f>
        <v>0</v>
      </c>
      <c r="H45" s="572">
        <f>IF('ชื่อ-คะแนน'!H$4="A",'ชื่อ-คะแนน'!H43,IF('ชื่อ-คะแนน'!H$4="P","0",IF('ชื่อ-คะแนน'!H$4="K","0","0")))+IF('ชื่อ-คะแนน'!I$4="A",'ชื่อ-คะแนน'!I43,IF('ชื่อ-คะแนน'!I$4="P","0",IF('ชื่อ-คะแนน'!I$4="K","0","0")))+IF('ชื่อ-คะแนน'!J$4="A",'ชื่อ-คะแนน'!J43,IF('ชื่อ-คะแนน'!J$4="P","0",IF('ชื่อ-คะแนน'!J$4="K","0","0")))+IF('ชื่อ-คะแนน'!K$4="A",'ชื่อ-คะแนน'!K43,IF('ชื่อ-คะแนน'!K$4="P","0",IF('ชื่อ-คะแนน'!K$4="K","0","0")))+IF('ชื่อ-คะแนน'!L$4="A",'ชื่อ-คะแนน'!L43,IF('ชื่อ-คะแนน'!L$4="P","0",IF('ชื่อ-คะแนน'!L$4="K","0","0")))+IF('ชื่อ-คะแนน'!M$4="A",'ชื่อ-คะแนน'!M43,IF('ชื่อ-คะแนน'!M$4="P","0",IF('ชื่อ-คะแนน'!M$4="K","0","0")))</f>
        <v>0</v>
      </c>
      <c r="I45" s="549" t="str">
        <f>IF('ชื่อ-คะแนน'!C43="","",IF('ชื่อ-คะแนน'!P$4="K",'ชื่อ-คะแนน'!P43,IF('ชื่อ-คะแนน'!P$4="P","0",IF('ชื่อ-คะแนน'!P$4="A","0","0")))+IF('ชื่อ-คะแนน'!Q$4="K",'ชื่อ-คะแนน'!Q43,IF('ชื่อ-คะแนน'!Q$4="P","0",IF('ชื่อ-คะแนน'!Q$4="A","0","0")))+IF('ชื่อ-คะแนน'!R$4="K",'ชื่อ-คะแนน'!R43,IF('ชื่อ-คะแนน'!R$4="P","0",IF('ชื่อ-คะแนน'!R$4="A","0","0"))))</f>
        <v/>
      </c>
      <c r="J45" s="550" t="str">
        <f>IF('ชื่อ-คะแนน'!C43="","",IF('ชื่อ-คะแนน'!P$4="P",'ชื่อ-คะแนน'!P43,IF('ชื่อ-คะแนน'!P$4="K","0",IF('ชื่อ-คะแนน'!P$4="A","0","0")))+IF('ชื่อ-คะแนน'!Q$4="P",'ชื่อ-คะแนน'!Q43,IF('ชื่อ-คะแนน'!Q$4="K","0",IF('ชื่อ-คะแนน'!Q$4="A","0","0")))+IF('ชื่อ-คะแนน'!R$4="P",'ชื่อ-คะแนน'!R43,IF('ชื่อ-คะแนน'!R$4="K","0",IF('ชื่อ-คะแนน'!R$4="A","0","0"))))</f>
        <v/>
      </c>
      <c r="K45" s="551" t="str">
        <f>IF('ชื่อ-คะแนน'!C43="","",IF('ชื่อ-คะแนน'!P$4="A",'ชื่อ-คะแนน'!P43,IF('ชื่อ-คะแนน'!P$4="P","0",IF('ชื่อ-คะแนน'!P$4="K","0","0")))+IF('ชื่อ-คะแนน'!Q$4="A",'ชื่อ-คะแนน'!Q43,IF('ชื่อ-คะแนน'!Q$4="P","0",IF('ชื่อ-คะแนน'!Q$4="K","0","0")))+IF('ชื่อ-คะแนน'!R$4="A",'ชื่อ-คะแนน'!R43,IF('ชื่อ-คะแนน'!R$4="P","0",IF('ชื่อ-คะแนน'!R$4="K","0","0"))))</f>
        <v/>
      </c>
      <c r="L45" s="547">
        <f>IF('ชื่อ-คะแนน'!W$4="K",'ชื่อ-คะแนน'!W43,IF('ชื่อ-คะแนน'!W$4="P","0",IF('ชื่อ-คะแนน'!W$4="A","0","0")))+IF('ชื่อ-คะแนน'!X$4="K",'ชื่อ-คะแนน'!X43,IF('ชื่อ-คะแนน'!X$4="P","0",IF('ชื่อ-คะแนน'!X$4="A","0","0")))+IF('ชื่อ-คะแนน'!Y$4="K",'ชื่อ-คะแนน'!Y43,IF('ชื่อ-คะแนน'!Y$4="P","0",IF('ชื่อ-คะแนน'!Y$4="A","0","0")))+IF('ชื่อ-คะแนน'!Z$4="K",'ชื่อ-คะแนน'!Z43,IF('ชื่อ-คะแนน'!Z$4="P","0",IF('ชื่อ-คะแนน'!Z$4="A","0","0")))+IF('ชื่อ-คะแนน'!AA$4="K",'ชื่อ-คะแนน'!AA43,IF('ชื่อ-คะแนน'!AA$4="P","0",IF('ชื่อ-คะแนน'!AA$4="A","0","0")))+IF('ชื่อ-คะแนน'!AB$4="K",'ชื่อ-คะแนน'!AB43,IF('ชื่อ-คะแนน'!AB$4="P","0",IF('ชื่อ-คะแนน'!AB$4="A","0","0")))+IF('ชื่อ-คะแนน'!AC$4="K",'ชื่อ-คะแนน'!AC43,IF('ชื่อ-คะแนน'!AC$4="P","0",IF('ชื่อ-คะแนน'!AC$4="A","0","0")))</f>
        <v>0</v>
      </c>
      <c r="M45" s="548">
        <f>IF('ชื่อ-คะแนน'!W$4="P",'ชื่อ-คะแนน'!W43,IF('ชื่อ-คะแนน'!W$4="K","0",IF('ชื่อ-คะแนน'!W$4="A","0","0")))*IF('ชื่อ-คะแนน'!X$4="P",'ชื่อ-คะแนน'!X43,IF('ชื่อ-คะแนน'!X$4="K","0",IF('ชื่อ-คะแนน'!X$4="A","0","0")))+IF('ชื่อ-คะแนน'!Y$4="P",'ชื่อ-คะแนน'!Y43,IF('ชื่อ-คะแนน'!Y$4="K","0",IF('ชื่อ-คะแนน'!Y$4="A","0","0")))+IF('ชื่อ-คะแนน'!Z$4="P",'ชื่อ-คะแนน'!Z43,IF('ชื่อ-คะแนน'!Z$4="K","0",IF('ชื่อ-คะแนน'!Z$4="A","0","0")))+IF('ชื่อ-คะแนน'!AA$4="P",'ชื่อ-คะแนน'!AA43,IF('ชื่อ-คะแนน'!AA$4="K","0",IF('ชื่อ-คะแนน'!AA$4="A","0","0")))+IF('ชื่อ-คะแนน'!AB$4="P",'ชื่อ-คะแนน'!AB43,IF('ชื่อ-คะแนน'!AB$4="K","0",IF('ชื่อ-คะแนน'!AB$4="A","0","0")))+IF('ชื่อ-คะแนน'!AC$4="P",'ชื่อ-คะแนน'!AC43,IF('ชื่อ-คะแนน'!AC$4="K","0",IF('ชื่อ-คะแนน'!AC$4="A","0","0")))</f>
        <v>0</v>
      </c>
      <c r="N45" s="572">
        <f>IF('ชื่อ-คะแนน'!W$4="A",'ชื่อ-คะแนน'!W43,IF('ชื่อ-คะแนน'!W$4="P","0",IF('ชื่อ-คะแนน'!W$4="K","0","0")))+IF('ชื่อ-คะแนน'!X$4="A",'ชื่อ-คะแนน'!X43,IF('ชื่อ-คะแนน'!X$4="P","0",IF('ชื่อ-คะแนน'!X$4="K","0","0")))+IF('ชื่อ-คะแนน'!Y$4="A",'ชื่อ-คะแนน'!Y43,IF('ชื่อ-คะแนน'!Y$4="P","0",IF('ชื่อ-คะแนน'!Y$4="K","0","0")))+IF('ชื่อ-คะแนน'!Z$4="A",'ชื่อ-คะแนน'!Z43,IF('ชื่อ-คะแนน'!Z$4="P","0",IF('ชื่อ-คะแนน'!Z$4="K","0","0")))+IF('ชื่อ-คะแนน'!AA$4="A",'ชื่อ-คะแนน'!AA43,IF('ชื่อ-คะแนน'!AA$4="P","0",IF('ชื่อ-คะแนน'!AA$4="K","0","0")))+IF('ชื่อ-คะแนน'!AB$4="A",'ชื่อ-คะแนน'!AB43,IF('ชื่อ-คะแนน'!AB$4="P","0",IF('ชื่อ-คะแนน'!AB$4="K","0","0")))+IF('ชื่อ-คะแนน'!AC$4="A",'ชื่อ-คะแนน'!AC43,IF('ชื่อ-คะแนน'!AC$4="P","0",IF('ชื่อ-คะแนน'!AC$4="K","0","0")))</f>
        <v>0</v>
      </c>
      <c r="O45" s="549">
        <f>IF('ชื่อ-คะแนน'!AH$4="K",'ชื่อ-คะแนน'!AH43,IF('ชื่อ-คะแนน'!AH$4="P","0",IF('ชื่อ-คะแนน'!AH$4="A","0","0")))+IF('ชื่อ-คะแนน'!AI$4="K",'ชื่อ-คะแนน'!AI43,IF('ชื่อ-คะแนน'!AI$4="P","0",IF('ชื่อ-คะแนน'!AI$4="A","0","0")))+IF('ชื่อ-คะแนน'!AJ$4="K",'ชื่อ-คะแนน'!AJ43,IF('ชื่อ-คะแนน'!AJ$4="P","0",IF('ชื่อ-คะแนน'!AJ$4="A","0","0")))+IF('ชื่อ-คะแนน'!AK$4="K",'ชื่อ-คะแนน'!AK43,IF('ชื่อ-คะแนน'!AK$4="P","0",IF('ชื่อ-คะแนน'!AK$4="A","0","0")))</f>
        <v>0</v>
      </c>
      <c r="P45" s="550">
        <f>IF('ชื่อ-คะแนน'!AH$4="p",'ชื่อ-คะแนน'!AH43,IF('ชื่อ-คะแนน'!AH$4="k","0",IF('ชื่อ-คะแนน'!AH$4="A","0","0")))+IF('ชื่อ-คะแนน'!AI$4="p",'ชื่อ-คะแนน'!AI43,IF('ชื่อ-คะแนน'!AI$4="k","0",IF('ชื่อ-คะแนน'!AI$4="A","0","0")))+IF('ชื่อ-คะแนน'!AJ$4="p",'ชื่อ-คะแนน'!AJ43,IF('ชื่อ-คะแนน'!AJ$4="k","0",IF('ชื่อ-คะแนน'!AJ$4="A","0","0")))+IF('ชื่อ-คะแนน'!AK$4="p",'ชื่อ-คะแนน'!AK43,IF('ชื่อ-คะแนน'!AK$4="k","0",IF('ชื่อ-คะแนน'!AK$4="A","0","0")))</f>
        <v>0</v>
      </c>
      <c r="Q45" s="552">
        <f>IF('ชื่อ-คะแนน'!AH$4="a",'ชื่อ-คะแนน'!AH43,IF('ชื่อ-คะแนน'!AH$4="P","0",IF('ชื่อ-คะแนน'!AH$4="k","0","0")))+IF('ชื่อ-คะแนน'!AI$4="a",'ชื่อ-คะแนน'!AI43,IF('ชื่อ-คะแนน'!AI$4="P","0",IF('ชื่อ-คะแนน'!AI$4="k","0","0")))+IF('ชื่อ-คะแนน'!AJ$4="a",'ชื่อ-คะแนน'!AJ43,IF('ชื่อ-คะแนน'!AJ$4="P","0",IF('ชื่อ-คะแนน'!AJ$4="k","0","0")))+IF('ชื่อ-คะแนน'!AK$4="a",'ชื่อ-คะแนน'!AK43,IF('ชื่อ-คะแนน'!AK$4="P","0",IF('ชื่อ-คะแนน'!AK$4="k","0","0")))</f>
        <v>0</v>
      </c>
      <c r="R45" s="573" t="str">
        <f>IF('ชื่อ-คะแนน'!C43="","",IF(E45="พัก","",IF(E45="ออก","",IF(E45="ย้าย","",IF(E45="","ผิด",(F45+I45+L45+O45))))))</f>
        <v/>
      </c>
      <c r="S45" s="554" t="str">
        <f>IF('ชื่อ-คะแนน'!C43="","",IF(E45="พัก","",IF(E45="ออก","",IF(E45="ย้าย","",IF(E45="","ผิด",(G45+J45+M45+P45))))))</f>
        <v/>
      </c>
      <c r="T45" s="555" t="str">
        <f>IF('ชื่อ-คะแนน'!C43="","",IF(E45="พัก","",IF(E45="ออก","",IF(E45="ย้าย","",IF(E45="","ผิด",(H45+K45+N45+Q45))))))</f>
        <v/>
      </c>
      <c r="U45" s="556"/>
    </row>
    <row r="46" spans="1:21" s="3" customFormat="1" ht="18" customHeight="1" x14ac:dyDescent="0.5">
      <c r="A46" s="531"/>
      <c r="B46" s="276" t="str">
        <f>'ชื่อ-คะแนน'!A44</f>
        <v/>
      </c>
      <c r="C46" s="544">
        <f>'ชื่อ-คะแนน'!B44</f>
        <v>0</v>
      </c>
      <c r="D46" s="1315">
        <f>'ชื่อ-คะแนน'!C44</f>
        <v>0</v>
      </c>
      <c r="E46" s="546" t="str">
        <f>'ชื่อ-คะแนน'!D44</f>
        <v/>
      </c>
      <c r="F46" s="547">
        <f>IF('ชื่อ-คะแนน'!H$4="K",'ชื่อ-คะแนน'!H44,IF('ชื่อ-คะแนน'!H$4="P","0",IF('ชื่อ-คะแนน'!H$4="A","0","0")))+IF('ชื่อ-คะแนน'!I$4="K",'ชื่อ-คะแนน'!I44,IF('ชื่อ-คะแนน'!I$4="P","0",IF('ชื่อ-คะแนน'!I$4="A","0","0")))+IF('ชื่อ-คะแนน'!J$4="K",'ชื่อ-คะแนน'!J44,IF('ชื่อ-คะแนน'!J$4="P","0",IF('ชื่อ-คะแนน'!J$4="A","0","0")))+IF('ชื่อ-คะแนน'!K$4="K",'ชื่อ-คะแนน'!K44,IF('ชื่อ-คะแนน'!K$4="P","0",IF('ชื่อ-คะแนน'!K$4="A","0","0")))+IF('ชื่อ-คะแนน'!L$4="K",'ชื่อ-คะแนน'!L44,IF('ชื่อ-คะแนน'!L$4="P","0",IF('ชื่อ-คะแนน'!L$4="A","0","0")))+IF('ชื่อ-คะแนน'!M$4="K",'ชื่อ-คะแนน'!M44,IF('ชื่อ-คะแนน'!M$4="P","0",IF('ชื่อ-คะแนน'!M$4="A","0","0")))</f>
        <v>0</v>
      </c>
      <c r="G46" s="548">
        <f>IF('ชื่อ-คะแนน'!H$4="P",'ชื่อ-คะแนน'!H44,IF('ชื่อ-คะแนน'!H$4="K","0",IF('ชื่อ-คะแนน'!H$4="A","0","0")))+IF('ชื่อ-คะแนน'!I$4="P",'ชื่อ-คะแนน'!I44,IF('ชื่อ-คะแนน'!I$4="K","0",IF('ชื่อ-คะแนน'!I$4="A","0","0")))+IF('ชื่อ-คะแนน'!J$4="P",'ชื่อ-คะแนน'!J44,IF('ชื่อ-คะแนน'!J$4="K","0",IF('ชื่อ-คะแนน'!J$4="A","0","0")))+IF('ชื่อ-คะแนน'!K$4="P",'ชื่อ-คะแนน'!K44,IF('ชื่อ-คะแนน'!K$4="K","0",IF('ชื่อ-คะแนน'!K$4="A","0","0")))+IF('ชื่อ-คะแนน'!L$4="P",'ชื่อ-คะแนน'!L44,IF('ชื่อ-คะแนน'!L$4="K","0",IF('ชื่อ-คะแนน'!L$4="A","0","0")))+IF('ชื่อ-คะแนน'!M$4="P",'ชื่อ-คะแนน'!M44,IF('ชื่อ-คะแนน'!M$4="K","0",IF('ชื่อ-คะแนน'!M$4="A","0","0")))</f>
        <v>0</v>
      </c>
      <c r="H46" s="572">
        <f>IF('ชื่อ-คะแนน'!H$4="A",'ชื่อ-คะแนน'!H44,IF('ชื่อ-คะแนน'!H$4="P","0",IF('ชื่อ-คะแนน'!H$4="K","0","0")))+IF('ชื่อ-คะแนน'!I$4="A",'ชื่อ-คะแนน'!I44,IF('ชื่อ-คะแนน'!I$4="P","0",IF('ชื่อ-คะแนน'!I$4="K","0","0")))+IF('ชื่อ-คะแนน'!J$4="A",'ชื่อ-คะแนน'!J44,IF('ชื่อ-คะแนน'!J$4="P","0",IF('ชื่อ-คะแนน'!J$4="K","0","0")))+IF('ชื่อ-คะแนน'!K$4="A",'ชื่อ-คะแนน'!K44,IF('ชื่อ-คะแนน'!K$4="P","0",IF('ชื่อ-คะแนน'!K$4="K","0","0")))+IF('ชื่อ-คะแนน'!L$4="A",'ชื่อ-คะแนน'!L44,IF('ชื่อ-คะแนน'!L$4="P","0",IF('ชื่อ-คะแนน'!L$4="K","0","0")))+IF('ชื่อ-คะแนน'!M$4="A",'ชื่อ-คะแนน'!M44,IF('ชื่อ-คะแนน'!M$4="P","0",IF('ชื่อ-คะแนน'!M$4="K","0","0")))</f>
        <v>0</v>
      </c>
      <c r="I46" s="549" t="str">
        <f>IF('ชื่อ-คะแนน'!C44="","",IF('ชื่อ-คะแนน'!P$4="K",'ชื่อ-คะแนน'!P44,IF('ชื่อ-คะแนน'!P$4="P","0",IF('ชื่อ-คะแนน'!P$4="A","0","0")))+IF('ชื่อ-คะแนน'!Q$4="K",'ชื่อ-คะแนน'!Q44,IF('ชื่อ-คะแนน'!Q$4="P","0",IF('ชื่อ-คะแนน'!Q$4="A","0","0")))+IF('ชื่อ-คะแนน'!R$4="K",'ชื่อ-คะแนน'!R44,IF('ชื่อ-คะแนน'!R$4="P","0",IF('ชื่อ-คะแนน'!R$4="A","0","0"))))</f>
        <v/>
      </c>
      <c r="J46" s="550" t="str">
        <f>IF('ชื่อ-คะแนน'!C44="","",IF('ชื่อ-คะแนน'!P$4="P",'ชื่อ-คะแนน'!P44,IF('ชื่อ-คะแนน'!P$4="K","0",IF('ชื่อ-คะแนน'!P$4="A","0","0")))+IF('ชื่อ-คะแนน'!Q$4="P",'ชื่อ-คะแนน'!Q44,IF('ชื่อ-คะแนน'!Q$4="K","0",IF('ชื่อ-คะแนน'!Q$4="A","0","0")))+IF('ชื่อ-คะแนน'!R$4="P",'ชื่อ-คะแนน'!R44,IF('ชื่อ-คะแนน'!R$4="K","0",IF('ชื่อ-คะแนน'!R$4="A","0","0"))))</f>
        <v/>
      </c>
      <c r="K46" s="551" t="str">
        <f>IF('ชื่อ-คะแนน'!C44="","",IF('ชื่อ-คะแนน'!P$4="A",'ชื่อ-คะแนน'!P44,IF('ชื่อ-คะแนน'!P$4="P","0",IF('ชื่อ-คะแนน'!P$4="K","0","0")))+IF('ชื่อ-คะแนน'!Q$4="A",'ชื่อ-คะแนน'!Q44,IF('ชื่อ-คะแนน'!Q$4="P","0",IF('ชื่อ-คะแนน'!Q$4="K","0","0")))+IF('ชื่อ-คะแนน'!R$4="A",'ชื่อ-คะแนน'!R44,IF('ชื่อ-คะแนน'!R$4="P","0",IF('ชื่อ-คะแนน'!R$4="K","0","0"))))</f>
        <v/>
      </c>
      <c r="L46" s="547">
        <f>IF('ชื่อ-คะแนน'!W$4="K",'ชื่อ-คะแนน'!W44,IF('ชื่อ-คะแนน'!W$4="P","0",IF('ชื่อ-คะแนน'!W$4="A","0","0")))+IF('ชื่อ-คะแนน'!X$4="K",'ชื่อ-คะแนน'!X44,IF('ชื่อ-คะแนน'!X$4="P","0",IF('ชื่อ-คะแนน'!X$4="A","0","0")))+IF('ชื่อ-คะแนน'!Y$4="K",'ชื่อ-คะแนน'!Y44,IF('ชื่อ-คะแนน'!Y$4="P","0",IF('ชื่อ-คะแนน'!Y$4="A","0","0")))+IF('ชื่อ-คะแนน'!Z$4="K",'ชื่อ-คะแนน'!Z44,IF('ชื่อ-คะแนน'!Z$4="P","0",IF('ชื่อ-คะแนน'!Z$4="A","0","0")))+IF('ชื่อ-คะแนน'!AA$4="K",'ชื่อ-คะแนน'!AA44,IF('ชื่อ-คะแนน'!AA$4="P","0",IF('ชื่อ-คะแนน'!AA$4="A","0","0")))+IF('ชื่อ-คะแนน'!AB$4="K",'ชื่อ-คะแนน'!AB44,IF('ชื่อ-คะแนน'!AB$4="P","0",IF('ชื่อ-คะแนน'!AB$4="A","0","0")))+IF('ชื่อ-คะแนน'!AC$4="K",'ชื่อ-คะแนน'!AC44,IF('ชื่อ-คะแนน'!AC$4="P","0",IF('ชื่อ-คะแนน'!AC$4="A","0","0")))</f>
        <v>0</v>
      </c>
      <c r="M46" s="548">
        <f>IF('ชื่อ-คะแนน'!W$4="P",'ชื่อ-คะแนน'!W44,IF('ชื่อ-คะแนน'!W$4="K","0",IF('ชื่อ-คะแนน'!W$4="A","0","0")))*IF('ชื่อ-คะแนน'!X$4="P",'ชื่อ-คะแนน'!X44,IF('ชื่อ-คะแนน'!X$4="K","0",IF('ชื่อ-คะแนน'!X$4="A","0","0")))+IF('ชื่อ-คะแนน'!Y$4="P",'ชื่อ-คะแนน'!Y44,IF('ชื่อ-คะแนน'!Y$4="K","0",IF('ชื่อ-คะแนน'!Y$4="A","0","0")))+IF('ชื่อ-คะแนน'!Z$4="P",'ชื่อ-คะแนน'!Z44,IF('ชื่อ-คะแนน'!Z$4="K","0",IF('ชื่อ-คะแนน'!Z$4="A","0","0")))+IF('ชื่อ-คะแนน'!AA$4="P",'ชื่อ-คะแนน'!AA44,IF('ชื่อ-คะแนน'!AA$4="K","0",IF('ชื่อ-คะแนน'!AA$4="A","0","0")))+IF('ชื่อ-คะแนน'!AB$4="P",'ชื่อ-คะแนน'!AB44,IF('ชื่อ-คะแนน'!AB$4="K","0",IF('ชื่อ-คะแนน'!AB$4="A","0","0")))+IF('ชื่อ-คะแนน'!AC$4="P",'ชื่อ-คะแนน'!AC44,IF('ชื่อ-คะแนน'!AC$4="K","0",IF('ชื่อ-คะแนน'!AC$4="A","0","0")))</f>
        <v>0</v>
      </c>
      <c r="N46" s="572">
        <f>IF('ชื่อ-คะแนน'!W$4="A",'ชื่อ-คะแนน'!W44,IF('ชื่อ-คะแนน'!W$4="P","0",IF('ชื่อ-คะแนน'!W$4="K","0","0")))+IF('ชื่อ-คะแนน'!X$4="A",'ชื่อ-คะแนน'!X44,IF('ชื่อ-คะแนน'!X$4="P","0",IF('ชื่อ-คะแนน'!X$4="K","0","0")))+IF('ชื่อ-คะแนน'!Y$4="A",'ชื่อ-คะแนน'!Y44,IF('ชื่อ-คะแนน'!Y$4="P","0",IF('ชื่อ-คะแนน'!Y$4="K","0","0")))+IF('ชื่อ-คะแนน'!Z$4="A",'ชื่อ-คะแนน'!Z44,IF('ชื่อ-คะแนน'!Z$4="P","0",IF('ชื่อ-คะแนน'!Z$4="K","0","0")))+IF('ชื่อ-คะแนน'!AA$4="A",'ชื่อ-คะแนน'!AA44,IF('ชื่อ-คะแนน'!AA$4="P","0",IF('ชื่อ-คะแนน'!AA$4="K","0","0")))+IF('ชื่อ-คะแนน'!AB$4="A",'ชื่อ-คะแนน'!AB44,IF('ชื่อ-คะแนน'!AB$4="P","0",IF('ชื่อ-คะแนน'!AB$4="K","0","0")))+IF('ชื่อ-คะแนน'!AC$4="A",'ชื่อ-คะแนน'!AC44,IF('ชื่อ-คะแนน'!AC$4="P","0",IF('ชื่อ-คะแนน'!AC$4="K","0","0")))</f>
        <v>0</v>
      </c>
      <c r="O46" s="549">
        <f>IF('ชื่อ-คะแนน'!AH$4="K",'ชื่อ-คะแนน'!AH44,IF('ชื่อ-คะแนน'!AH$4="P","0",IF('ชื่อ-คะแนน'!AH$4="A","0","0")))+IF('ชื่อ-คะแนน'!AI$4="K",'ชื่อ-คะแนน'!AI44,IF('ชื่อ-คะแนน'!AI$4="P","0",IF('ชื่อ-คะแนน'!AI$4="A","0","0")))+IF('ชื่อ-คะแนน'!AJ$4="K",'ชื่อ-คะแนน'!AJ44,IF('ชื่อ-คะแนน'!AJ$4="P","0",IF('ชื่อ-คะแนน'!AJ$4="A","0","0")))+IF('ชื่อ-คะแนน'!AK$4="K",'ชื่อ-คะแนน'!AK44,IF('ชื่อ-คะแนน'!AK$4="P","0",IF('ชื่อ-คะแนน'!AK$4="A","0","0")))</f>
        <v>0</v>
      </c>
      <c r="P46" s="550">
        <f>IF('ชื่อ-คะแนน'!AH$4="p",'ชื่อ-คะแนน'!AH44,IF('ชื่อ-คะแนน'!AH$4="k","0",IF('ชื่อ-คะแนน'!AH$4="A","0","0")))+IF('ชื่อ-คะแนน'!AI$4="p",'ชื่อ-คะแนน'!AI44,IF('ชื่อ-คะแนน'!AI$4="k","0",IF('ชื่อ-คะแนน'!AI$4="A","0","0")))+IF('ชื่อ-คะแนน'!AJ$4="p",'ชื่อ-คะแนน'!AJ44,IF('ชื่อ-คะแนน'!AJ$4="k","0",IF('ชื่อ-คะแนน'!AJ$4="A","0","0")))+IF('ชื่อ-คะแนน'!AK$4="p",'ชื่อ-คะแนน'!AK44,IF('ชื่อ-คะแนน'!AK$4="k","0",IF('ชื่อ-คะแนน'!AK$4="A","0","0")))</f>
        <v>0</v>
      </c>
      <c r="Q46" s="552">
        <f>IF('ชื่อ-คะแนน'!AH$4="a",'ชื่อ-คะแนน'!AH44,IF('ชื่อ-คะแนน'!AH$4="P","0",IF('ชื่อ-คะแนน'!AH$4="k","0","0")))+IF('ชื่อ-คะแนน'!AI$4="a",'ชื่อ-คะแนน'!AI44,IF('ชื่อ-คะแนน'!AI$4="P","0",IF('ชื่อ-คะแนน'!AI$4="k","0","0")))+IF('ชื่อ-คะแนน'!AJ$4="a",'ชื่อ-คะแนน'!AJ44,IF('ชื่อ-คะแนน'!AJ$4="P","0",IF('ชื่อ-คะแนน'!AJ$4="k","0","0")))+IF('ชื่อ-คะแนน'!AK$4="a",'ชื่อ-คะแนน'!AK44,IF('ชื่อ-คะแนน'!AK$4="P","0",IF('ชื่อ-คะแนน'!AK$4="k","0","0")))</f>
        <v>0</v>
      </c>
      <c r="R46" s="573" t="str">
        <f>IF('ชื่อ-คะแนน'!C44="","",IF(E46="พัก","",IF(E46="ออก","",IF(E46="ย้าย","",IF(E46="","ผิด",(F46+I46+L46+O46))))))</f>
        <v/>
      </c>
      <c r="S46" s="554" t="str">
        <f>IF('ชื่อ-คะแนน'!C44="","",IF(E46="พัก","",IF(E46="ออก","",IF(E46="ย้าย","",IF(E46="","ผิด",(G46+J46+M46+P46))))))</f>
        <v/>
      </c>
      <c r="T46" s="555" t="str">
        <f>IF('ชื่อ-คะแนน'!C44="","",IF(E46="พัก","",IF(E46="ออก","",IF(E46="ย้าย","",IF(E46="","ผิด",(H46+K46+N46+Q46))))))</f>
        <v/>
      </c>
      <c r="U46" s="556"/>
    </row>
    <row r="47" spans="1:21" s="3" customFormat="1" ht="18" customHeight="1" thickBot="1" x14ac:dyDescent="0.55000000000000004">
      <c r="A47" s="531"/>
      <c r="B47" s="276" t="str">
        <f>'ชื่อ-คะแนน'!A45</f>
        <v/>
      </c>
      <c r="C47" s="544">
        <f>'ชื่อ-คะแนน'!B45</f>
        <v>0</v>
      </c>
      <c r="D47" s="1315">
        <f>'ชื่อ-คะแนน'!C45</f>
        <v>0</v>
      </c>
      <c r="E47" s="557" t="str">
        <f>'ชื่อ-คะแนน'!D45</f>
        <v/>
      </c>
      <c r="F47" s="558">
        <f>IF('ชื่อ-คะแนน'!H$4="K",'ชื่อ-คะแนน'!H45,IF('ชื่อ-คะแนน'!H$4="P","0",IF('ชื่อ-คะแนน'!H$4="A","0","0")))+IF('ชื่อ-คะแนน'!I$4="K",'ชื่อ-คะแนน'!I45,IF('ชื่อ-คะแนน'!I$4="P","0",IF('ชื่อ-คะแนน'!I$4="A","0","0")))+IF('ชื่อ-คะแนน'!J$4="K",'ชื่อ-คะแนน'!J45,IF('ชื่อ-คะแนน'!J$4="P","0",IF('ชื่อ-คะแนน'!J$4="A","0","0")))+IF('ชื่อ-คะแนน'!K$4="K",'ชื่อ-คะแนน'!K45,IF('ชื่อ-คะแนน'!K$4="P","0",IF('ชื่อ-คะแนน'!K$4="A","0","0")))+IF('ชื่อ-คะแนน'!L$4="K",'ชื่อ-คะแนน'!L45,IF('ชื่อ-คะแนน'!L$4="P","0",IF('ชื่อ-คะแนน'!L$4="A","0","0")))+IF('ชื่อ-คะแนน'!M$4="K",'ชื่อ-คะแนน'!M45,IF('ชื่อ-คะแนน'!M$4="P","0",IF('ชื่อ-คะแนน'!M$4="A","0","0")))</f>
        <v>0</v>
      </c>
      <c r="G47" s="559">
        <f>IF('ชื่อ-คะแนน'!H$4="P",'ชื่อ-คะแนน'!H45,IF('ชื่อ-คะแนน'!H$4="K","0",IF('ชื่อ-คะแนน'!H$4="A","0","0")))+IF('ชื่อ-คะแนน'!I$4="P",'ชื่อ-คะแนน'!I45,IF('ชื่อ-คะแนน'!I$4="K","0",IF('ชื่อ-คะแนน'!I$4="A","0","0")))+IF('ชื่อ-คะแนน'!J$4="P",'ชื่อ-คะแนน'!J45,IF('ชื่อ-คะแนน'!J$4="K","0",IF('ชื่อ-คะแนน'!J$4="A","0","0")))+IF('ชื่อ-คะแนน'!K$4="P",'ชื่อ-คะแนน'!K45,IF('ชื่อ-คะแนน'!K$4="K","0",IF('ชื่อ-คะแนน'!K$4="A","0","0")))+IF('ชื่อ-คะแนน'!L$4="P",'ชื่อ-คะแนน'!L45,IF('ชื่อ-คะแนน'!L$4="K","0",IF('ชื่อ-คะแนน'!L$4="A","0","0")))+IF('ชื่อ-คะแนน'!M$4="P",'ชื่อ-คะแนน'!M45,IF('ชื่อ-คะแนน'!M$4="K","0",IF('ชื่อ-คะแนน'!M$4="A","0","0")))</f>
        <v>0</v>
      </c>
      <c r="H47" s="574">
        <f>IF('ชื่อ-คะแนน'!H$4="A",'ชื่อ-คะแนน'!H45,IF('ชื่อ-คะแนน'!H$4="P","0",IF('ชื่อ-คะแนน'!H$4="K","0","0")))+IF('ชื่อ-คะแนน'!I$4="A",'ชื่อ-คะแนน'!I45,IF('ชื่อ-คะแนน'!I$4="P","0",IF('ชื่อ-คะแนน'!I$4="K","0","0")))+IF('ชื่อ-คะแนน'!J$4="A",'ชื่อ-คะแนน'!J45,IF('ชื่อ-คะแนน'!J$4="P","0",IF('ชื่อ-คะแนน'!J$4="K","0","0")))+IF('ชื่อ-คะแนน'!K$4="A",'ชื่อ-คะแนน'!K45,IF('ชื่อ-คะแนน'!K$4="P","0",IF('ชื่อ-คะแนน'!K$4="K","0","0")))+IF('ชื่อ-คะแนน'!L$4="A",'ชื่อ-คะแนน'!L45,IF('ชื่อ-คะแนน'!L$4="P","0",IF('ชื่อ-คะแนน'!L$4="K","0","0")))+IF('ชื่อ-คะแนน'!M$4="A",'ชื่อ-คะแนน'!M45,IF('ชื่อ-คะแนน'!M$4="P","0",IF('ชื่อ-คะแนน'!M$4="K","0","0")))</f>
        <v>0</v>
      </c>
      <c r="I47" s="560" t="str">
        <f>IF('ชื่อ-คะแนน'!C45="","",IF('ชื่อ-คะแนน'!P$4="K",'ชื่อ-คะแนน'!P45,IF('ชื่อ-คะแนน'!P$4="P","0",IF('ชื่อ-คะแนน'!P$4="A","0","0")))+IF('ชื่อ-คะแนน'!Q$4="K",'ชื่อ-คะแนน'!Q45,IF('ชื่อ-คะแนน'!Q$4="P","0",IF('ชื่อ-คะแนน'!Q$4="A","0","0")))+IF('ชื่อ-คะแนน'!R$4="K",'ชื่อ-คะแนน'!R45,IF('ชื่อ-คะแนน'!R$4="P","0",IF('ชื่อ-คะแนน'!R$4="A","0","0"))))</f>
        <v/>
      </c>
      <c r="J47" s="561" t="str">
        <f>IF('ชื่อ-คะแนน'!C45="","",IF('ชื่อ-คะแนน'!P$4="P",'ชื่อ-คะแนน'!P45,IF('ชื่อ-คะแนน'!P$4="K","0",IF('ชื่อ-คะแนน'!P$4="A","0","0")))+IF('ชื่อ-คะแนน'!Q$4="P",'ชื่อ-คะแนน'!Q45,IF('ชื่อ-คะแนน'!Q$4="K","0",IF('ชื่อ-คะแนน'!Q$4="A","0","0")))+IF('ชื่อ-คะแนน'!R$4="P",'ชื่อ-คะแนน'!R45,IF('ชื่อ-คะแนน'!R$4="K","0",IF('ชื่อ-คะแนน'!R$4="A","0","0"))))</f>
        <v/>
      </c>
      <c r="K47" s="562" t="str">
        <f>IF('ชื่อ-คะแนน'!C45="","",IF('ชื่อ-คะแนน'!P$4="A",'ชื่อ-คะแนน'!P45,IF('ชื่อ-คะแนน'!P$4="P","0",IF('ชื่อ-คะแนน'!P$4="K","0","0")))+IF('ชื่อ-คะแนน'!Q$4="A",'ชื่อ-คะแนน'!Q45,IF('ชื่อ-คะแนน'!Q$4="P","0",IF('ชื่อ-คะแนน'!Q$4="K","0","0")))+IF('ชื่อ-คะแนน'!R$4="A",'ชื่อ-คะแนน'!R45,IF('ชื่อ-คะแนน'!R$4="P","0",IF('ชื่อ-คะแนน'!R$4="K","0","0"))))</f>
        <v/>
      </c>
      <c r="L47" s="558">
        <f>IF('ชื่อ-คะแนน'!W$4="K",'ชื่อ-คะแนน'!W45,IF('ชื่อ-คะแนน'!W$4="P","0",IF('ชื่อ-คะแนน'!W$4="A","0","0")))+IF('ชื่อ-คะแนน'!X$4="K",'ชื่อ-คะแนน'!X45,IF('ชื่อ-คะแนน'!X$4="P","0",IF('ชื่อ-คะแนน'!X$4="A","0","0")))+IF('ชื่อ-คะแนน'!Y$4="K",'ชื่อ-คะแนน'!Y45,IF('ชื่อ-คะแนน'!Y$4="P","0",IF('ชื่อ-คะแนน'!Y$4="A","0","0")))+IF('ชื่อ-คะแนน'!Z$4="K",'ชื่อ-คะแนน'!Z45,IF('ชื่อ-คะแนน'!Z$4="P","0",IF('ชื่อ-คะแนน'!Z$4="A","0","0")))+IF('ชื่อ-คะแนน'!AA$4="K",'ชื่อ-คะแนน'!AA45,IF('ชื่อ-คะแนน'!AA$4="P","0",IF('ชื่อ-คะแนน'!AA$4="A","0","0")))+IF('ชื่อ-คะแนน'!AB$4="K",'ชื่อ-คะแนน'!AB45,IF('ชื่อ-คะแนน'!AB$4="P","0",IF('ชื่อ-คะแนน'!AB$4="A","0","0")))+IF('ชื่อ-คะแนน'!AC$4="K",'ชื่อ-คะแนน'!AC45,IF('ชื่อ-คะแนน'!AC$4="P","0",IF('ชื่อ-คะแนน'!AC$4="A","0","0")))</f>
        <v>0</v>
      </c>
      <c r="M47" s="559">
        <f>IF('ชื่อ-คะแนน'!W$4="P",'ชื่อ-คะแนน'!W45,IF('ชื่อ-คะแนน'!W$4="K","0",IF('ชื่อ-คะแนน'!W$4="A","0","0")))*IF('ชื่อ-คะแนน'!X$4="P",'ชื่อ-คะแนน'!X45,IF('ชื่อ-คะแนน'!X$4="K","0",IF('ชื่อ-คะแนน'!X$4="A","0","0")))+IF('ชื่อ-คะแนน'!Y$4="P",'ชื่อ-คะแนน'!Y45,IF('ชื่อ-คะแนน'!Y$4="K","0",IF('ชื่อ-คะแนน'!Y$4="A","0","0")))+IF('ชื่อ-คะแนน'!Z$4="P",'ชื่อ-คะแนน'!Z45,IF('ชื่อ-คะแนน'!Z$4="K","0",IF('ชื่อ-คะแนน'!Z$4="A","0","0")))+IF('ชื่อ-คะแนน'!AA$4="P",'ชื่อ-คะแนน'!AA45,IF('ชื่อ-คะแนน'!AA$4="K","0",IF('ชื่อ-คะแนน'!AA$4="A","0","0")))+IF('ชื่อ-คะแนน'!AB$4="P",'ชื่อ-คะแนน'!AB45,IF('ชื่อ-คะแนน'!AB$4="K","0",IF('ชื่อ-คะแนน'!AB$4="A","0","0")))+IF('ชื่อ-คะแนน'!AC$4="P",'ชื่อ-คะแนน'!AC45,IF('ชื่อ-คะแนน'!AC$4="K","0",IF('ชื่อ-คะแนน'!AC$4="A","0","0")))</f>
        <v>0</v>
      </c>
      <c r="N47" s="574">
        <f>IF('ชื่อ-คะแนน'!W$4="A",'ชื่อ-คะแนน'!W45,IF('ชื่อ-คะแนน'!W$4="P","0",IF('ชื่อ-คะแนน'!W$4="K","0","0")))+IF('ชื่อ-คะแนน'!X$4="A",'ชื่อ-คะแนน'!X45,IF('ชื่อ-คะแนน'!X$4="P","0",IF('ชื่อ-คะแนน'!X$4="K","0","0")))+IF('ชื่อ-คะแนน'!Y$4="A",'ชื่อ-คะแนน'!Y45,IF('ชื่อ-คะแนน'!Y$4="P","0",IF('ชื่อ-คะแนน'!Y$4="K","0","0")))+IF('ชื่อ-คะแนน'!Z$4="A",'ชื่อ-คะแนน'!Z45,IF('ชื่อ-คะแนน'!Z$4="P","0",IF('ชื่อ-คะแนน'!Z$4="K","0","0")))+IF('ชื่อ-คะแนน'!AA$4="A",'ชื่อ-คะแนน'!AA45,IF('ชื่อ-คะแนน'!AA$4="P","0",IF('ชื่อ-คะแนน'!AA$4="K","0","0")))+IF('ชื่อ-คะแนน'!AB$4="A",'ชื่อ-คะแนน'!AB45,IF('ชื่อ-คะแนน'!AB$4="P","0",IF('ชื่อ-คะแนน'!AB$4="K","0","0")))+IF('ชื่อ-คะแนน'!AC$4="A",'ชื่อ-คะแนน'!AC45,IF('ชื่อ-คะแนน'!AC$4="P","0",IF('ชื่อ-คะแนน'!AC$4="K","0","0")))</f>
        <v>0</v>
      </c>
      <c r="O47" s="560">
        <f>IF('ชื่อ-คะแนน'!AH$4="K",'ชื่อ-คะแนน'!AH45,IF('ชื่อ-คะแนน'!AH$4="P","0",IF('ชื่อ-คะแนน'!AH$4="A","0","0")))+IF('ชื่อ-คะแนน'!AI$4="K",'ชื่อ-คะแนน'!AI45,IF('ชื่อ-คะแนน'!AI$4="P","0",IF('ชื่อ-คะแนน'!AI$4="A","0","0")))+IF('ชื่อ-คะแนน'!AJ$4="K",'ชื่อ-คะแนน'!AJ45,IF('ชื่อ-คะแนน'!AJ$4="P","0",IF('ชื่อ-คะแนน'!AJ$4="A","0","0")))+IF('ชื่อ-คะแนน'!AK$4="K",'ชื่อ-คะแนน'!AK45,IF('ชื่อ-คะแนน'!AK$4="P","0",IF('ชื่อ-คะแนน'!AK$4="A","0","0")))</f>
        <v>0</v>
      </c>
      <c r="P47" s="561">
        <f>IF('ชื่อ-คะแนน'!AH$4="p",'ชื่อ-คะแนน'!AH45,IF('ชื่อ-คะแนน'!AH$4="k","0",IF('ชื่อ-คะแนน'!AH$4="A","0","0")))+IF('ชื่อ-คะแนน'!AI$4="p",'ชื่อ-คะแนน'!AI45,IF('ชื่อ-คะแนน'!AI$4="k","0",IF('ชื่อ-คะแนน'!AI$4="A","0","0")))+IF('ชื่อ-คะแนน'!AJ$4="p",'ชื่อ-คะแนน'!AJ45,IF('ชื่อ-คะแนน'!AJ$4="k","0",IF('ชื่อ-คะแนน'!AJ$4="A","0","0")))+IF('ชื่อ-คะแนน'!AK$4="p",'ชื่อ-คะแนน'!AK45,IF('ชื่อ-คะแนน'!AK$4="k","0",IF('ชื่อ-คะแนน'!AK$4="A","0","0")))</f>
        <v>0</v>
      </c>
      <c r="Q47" s="563">
        <f>IF('ชื่อ-คะแนน'!AH$4="a",'ชื่อ-คะแนน'!AH45,IF('ชื่อ-คะแนน'!AH$4="P","0",IF('ชื่อ-คะแนน'!AH$4="k","0","0")))+IF('ชื่อ-คะแนน'!AI$4="a",'ชื่อ-คะแนน'!AI45,IF('ชื่อ-คะแนน'!AI$4="P","0",IF('ชื่อ-คะแนน'!AI$4="k","0","0")))+IF('ชื่อ-คะแนน'!AJ$4="a",'ชื่อ-คะแนน'!AJ45,IF('ชื่อ-คะแนน'!AJ$4="P","0",IF('ชื่อ-คะแนน'!AJ$4="k","0","0")))+IF('ชื่อ-คะแนน'!AK$4="a",'ชื่อ-คะแนน'!AK45,IF('ชื่อ-คะแนน'!AK$4="P","0",IF('ชื่อ-คะแนน'!AK$4="k","0","0")))</f>
        <v>0</v>
      </c>
      <c r="R47" s="575" t="str">
        <f>IF('ชื่อ-คะแนน'!C45="","",IF(E47="พัก","",IF(E47="ออก","",IF(E47="ย้าย","",IF(E47="","ผิด",(F47+I47+L47+O47))))))</f>
        <v/>
      </c>
      <c r="S47" s="565" t="str">
        <f>IF('ชื่อ-คะแนน'!C45="","",IF(E47="พัก","",IF(E47="ออก","",IF(E47="ย้าย","",IF(E47="","ผิด",(G47+J47+M47+P47))))))</f>
        <v/>
      </c>
      <c r="T47" s="566" t="str">
        <f>IF('ชื่อ-คะแนน'!C45="","",IF(E47="พัก","",IF(E47="ออก","",IF(E47="ย้าย","",IF(E47="","ผิด",(H47+K47+N47+Q47))))))</f>
        <v/>
      </c>
      <c r="U47" s="556"/>
    </row>
    <row r="48" spans="1:21" s="3" customFormat="1" ht="18" customHeight="1" x14ac:dyDescent="0.5">
      <c r="A48" s="531"/>
      <c r="B48" s="262" t="str">
        <f>'ชื่อ-คะแนน'!A46</f>
        <v/>
      </c>
      <c r="C48" s="532">
        <f>'ชื่อ-คะแนน'!B46</f>
        <v>0</v>
      </c>
      <c r="D48" s="1314">
        <f>'ชื่อ-คะแนน'!C46</f>
        <v>0</v>
      </c>
      <c r="E48" s="533" t="str">
        <f>'ชื่อ-คะแนน'!D46</f>
        <v/>
      </c>
      <c r="F48" s="534">
        <f>IF('ชื่อ-คะแนน'!H$4="K",'ชื่อ-คะแนน'!H46,IF('ชื่อ-คะแนน'!H$4="P","0",IF('ชื่อ-คะแนน'!H$4="A","0","0")))+IF('ชื่อ-คะแนน'!I$4="K",'ชื่อ-คะแนน'!I46,IF('ชื่อ-คะแนน'!I$4="P","0",IF('ชื่อ-คะแนน'!I$4="A","0","0")))+IF('ชื่อ-คะแนน'!J$4="K",'ชื่อ-คะแนน'!J46,IF('ชื่อ-คะแนน'!J$4="P","0",IF('ชื่อ-คะแนน'!J$4="A","0","0")))+IF('ชื่อ-คะแนน'!K$4="K",'ชื่อ-คะแนน'!K46,IF('ชื่อ-คะแนน'!K$4="P","0",IF('ชื่อ-คะแนน'!K$4="A","0","0")))+IF('ชื่อ-คะแนน'!L$4="K",'ชื่อ-คะแนน'!L46,IF('ชื่อ-คะแนน'!L$4="P","0",IF('ชื่อ-คะแนน'!L$4="A","0","0")))+IF('ชื่อ-คะแนน'!M$4="K",'ชื่อ-คะแนน'!M46,IF('ชื่อ-คะแนน'!M$4="P","0",IF('ชื่อ-คะแนน'!M$4="A","0","0")))</f>
        <v>0</v>
      </c>
      <c r="G48" s="535">
        <f>IF('ชื่อ-คะแนน'!H$4="P",'ชื่อ-คะแนน'!H46,IF('ชื่อ-คะแนน'!H$4="K","0",IF('ชื่อ-คะแนน'!H$4="A","0","0")))+IF('ชื่อ-คะแนน'!I$4="P",'ชื่อ-คะแนน'!I46,IF('ชื่อ-คะแนน'!I$4="K","0",IF('ชื่อ-คะแนน'!I$4="A","0","0")))+IF('ชื่อ-คะแนน'!J$4="P",'ชื่อ-คะแนน'!J46,IF('ชื่อ-คะแนน'!J$4="K","0",IF('ชื่อ-คะแนน'!J$4="A","0","0")))+IF('ชื่อ-คะแนน'!K$4="P",'ชื่อ-คะแนน'!K46,IF('ชื่อ-คะแนน'!K$4="K","0",IF('ชื่อ-คะแนน'!K$4="A","0","0")))+IF('ชื่อ-คะแนน'!L$4="P",'ชื่อ-คะแนน'!L46,IF('ชื่อ-คะแนน'!L$4="K","0",IF('ชื่อ-คะแนน'!L$4="A","0","0")))+IF('ชื่อ-คะแนน'!M$4="P",'ชื่อ-คะแนน'!M46,IF('ชื่อ-คะแนน'!M$4="K","0",IF('ชื่อ-คะแนน'!M$4="A","0","0")))</f>
        <v>0</v>
      </c>
      <c r="H48" s="568">
        <f>IF('ชื่อ-คะแนน'!H$4="A",'ชื่อ-คะแนน'!H46,IF('ชื่อ-คะแนน'!H$4="P","0",IF('ชื่อ-คะแนน'!H$4="K","0","0")))+IF('ชื่อ-คะแนน'!I$4="A",'ชื่อ-คะแนน'!I46,IF('ชื่อ-คะแนน'!I$4="P","0",IF('ชื่อ-คะแนน'!I$4="K","0","0")))+IF('ชื่อ-คะแนน'!J$4="A",'ชื่อ-คะแนน'!J46,IF('ชื่อ-คะแนน'!J$4="P","0",IF('ชื่อ-คะแนน'!J$4="K","0","0")))+IF('ชื่อ-คะแนน'!K$4="A",'ชื่อ-คะแนน'!K46,IF('ชื่อ-คะแนน'!K$4="P","0",IF('ชื่อ-คะแนน'!K$4="K","0","0")))+IF('ชื่อ-คะแนน'!L$4="A",'ชื่อ-คะแนน'!L46,IF('ชื่อ-คะแนน'!L$4="P","0",IF('ชื่อ-คะแนน'!L$4="K","0","0")))+IF('ชื่อ-คะแนน'!M$4="A",'ชื่อ-คะแนน'!M46,IF('ชื่อ-คะแนน'!M$4="P","0",IF('ชื่อ-คะแนน'!M$4="K","0","0")))</f>
        <v>0</v>
      </c>
      <c r="I48" s="536" t="str">
        <f>IF('ชื่อ-คะแนน'!C46="","",IF('ชื่อ-คะแนน'!P$4="K",'ชื่อ-คะแนน'!P46,IF('ชื่อ-คะแนน'!P$4="P","0",IF('ชื่อ-คะแนน'!P$4="A","0","0")))+IF('ชื่อ-คะแนน'!Q$4="K",'ชื่อ-คะแนน'!Q46,IF('ชื่อ-คะแนน'!Q$4="P","0",IF('ชื่อ-คะแนน'!Q$4="A","0","0")))+IF('ชื่อ-คะแนน'!R$4="K",'ชื่อ-คะแนน'!R46,IF('ชื่อ-คะแนน'!R$4="P","0",IF('ชื่อ-คะแนน'!R$4="A","0","0"))))</f>
        <v/>
      </c>
      <c r="J48" s="537" t="str">
        <f>IF('ชื่อ-คะแนน'!C46="","",IF('ชื่อ-คะแนน'!P$4="P",'ชื่อ-คะแนน'!P46,IF('ชื่อ-คะแนน'!P$4="K","0",IF('ชื่อ-คะแนน'!P$4="A","0","0")))+IF('ชื่อ-คะแนน'!Q$4="P",'ชื่อ-คะแนน'!Q46,IF('ชื่อ-คะแนน'!Q$4="K","0",IF('ชื่อ-คะแนน'!Q$4="A","0","0")))+IF('ชื่อ-คะแนน'!R$4="P",'ชื่อ-คะแนน'!R46,IF('ชื่อ-คะแนน'!R$4="K","0",IF('ชื่อ-คะแนน'!R$4="A","0","0"))))</f>
        <v/>
      </c>
      <c r="K48" s="538" t="str">
        <f>IF('ชื่อ-คะแนน'!C46="","",IF('ชื่อ-คะแนน'!P$4="A",'ชื่อ-คะแนน'!P46,IF('ชื่อ-คะแนน'!P$4="P","0",IF('ชื่อ-คะแนน'!P$4="K","0","0")))+IF('ชื่อ-คะแนน'!Q$4="A",'ชื่อ-คะแนน'!Q46,IF('ชื่อ-คะแนน'!Q$4="P","0",IF('ชื่อ-คะแนน'!Q$4="K","0","0")))+IF('ชื่อ-คะแนน'!R$4="A",'ชื่อ-คะแนน'!R46,IF('ชื่อ-คะแนน'!R$4="P","0",IF('ชื่อ-คะแนน'!R$4="K","0","0"))))</f>
        <v/>
      </c>
      <c r="L48" s="534">
        <f>IF('ชื่อ-คะแนน'!W$4="K",'ชื่อ-คะแนน'!W46,IF('ชื่อ-คะแนน'!W$4="P","0",IF('ชื่อ-คะแนน'!W$4="A","0","0")))+IF('ชื่อ-คะแนน'!X$4="K",'ชื่อ-คะแนน'!X46,IF('ชื่อ-คะแนน'!X$4="P","0",IF('ชื่อ-คะแนน'!X$4="A","0","0")))+IF('ชื่อ-คะแนน'!Y$4="K",'ชื่อ-คะแนน'!Y46,IF('ชื่อ-คะแนน'!Y$4="P","0",IF('ชื่อ-คะแนน'!Y$4="A","0","0")))+IF('ชื่อ-คะแนน'!Z$4="K",'ชื่อ-คะแนน'!Z46,IF('ชื่อ-คะแนน'!Z$4="P","0",IF('ชื่อ-คะแนน'!Z$4="A","0","0")))+IF('ชื่อ-คะแนน'!AA$4="K",'ชื่อ-คะแนน'!AA46,IF('ชื่อ-คะแนน'!AA$4="P","0",IF('ชื่อ-คะแนน'!AA$4="A","0","0")))+IF('ชื่อ-คะแนน'!AB$4="K",'ชื่อ-คะแนน'!AB46,IF('ชื่อ-คะแนน'!AB$4="P","0",IF('ชื่อ-คะแนน'!AB$4="A","0","0")))+IF('ชื่อ-คะแนน'!AC$4="K",'ชื่อ-คะแนน'!AC46,IF('ชื่อ-คะแนน'!AC$4="P","0",IF('ชื่อ-คะแนน'!AC$4="A","0","0")))</f>
        <v>0</v>
      </c>
      <c r="M48" s="535">
        <f>IF('ชื่อ-คะแนน'!W$4="P",'ชื่อ-คะแนน'!W46,IF('ชื่อ-คะแนน'!W$4="K","0",IF('ชื่อ-คะแนน'!W$4="A","0","0")))*IF('ชื่อ-คะแนน'!X$4="P",'ชื่อ-คะแนน'!X46,IF('ชื่อ-คะแนน'!X$4="K","0",IF('ชื่อ-คะแนน'!X$4="A","0","0")))+IF('ชื่อ-คะแนน'!Y$4="P",'ชื่อ-คะแนน'!Y46,IF('ชื่อ-คะแนน'!Y$4="K","0",IF('ชื่อ-คะแนน'!Y$4="A","0","0")))+IF('ชื่อ-คะแนน'!Z$4="P",'ชื่อ-คะแนน'!Z46,IF('ชื่อ-คะแนน'!Z$4="K","0",IF('ชื่อ-คะแนน'!Z$4="A","0","0")))+IF('ชื่อ-คะแนน'!AA$4="P",'ชื่อ-คะแนน'!AA46,IF('ชื่อ-คะแนน'!AA$4="K","0",IF('ชื่อ-คะแนน'!AA$4="A","0","0")))+IF('ชื่อ-คะแนน'!AB$4="P",'ชื่อ-คะแนน'!AB46,IF('ชื่อ-คะแนน'!AB$4="K","0",IF('ชื่อ-คะแนน'!AB$4="A","0","0")))+IF('ชื่อ-คะแนน'!AC$4="P",'ชื่อ-คะแนน'!AC46,IF('ชื่อ-คะแนน'!AC$4="K","0",IF('ชื่อ-คะแนน'!AC$4="A","0","0")))</f>
        <v>0</v>
      </c>
      <c r="N48" s="568">
        <f>IF('ชื่อ-คะแนน'!W$4="A",'ชื่อ-คะแนน'!W46,IF('ชื่อ-คะแนน'!W$4="P","0",IF('ชื่อ-คะแนน'!W$4="K","0","0")))+IF('ชื่อ-คะแนน'!X$4="A",'ชื่อ-คะแนน'!X46,IF('ชื่อ-คะแนน'!X$4="P","0",IF('ชื่อ-คะแนน'!X$4="K","0","0")))+IF('ชื่อ-คะแนน'!Y$4="A",'ชื่อ-คะแนน'!Y46,IF('ชื่อ-คะแนน'!Y$4="P","0",IF('ชื่อ-คะแนน'!Y$4="K","0","0")))+IF('ชื่อ-คะแนน'!Z$4="A",'ชื่อ-คะแนน'!Z46,IF('ชื่อ-คะแนน'!Z$4="P","0",IF('ชื่อ-คะแนน'!Z$4="K","0","0")))+IF('ชื่อ-คะแนน'!AA$4="A",'ชื่อ-คะแนน'!AA46,IF('ชื่อ-คะแนน'!AA$4="P","0",IF('ชื่อ-คะแนน'!AA$4="K","0","0")))+IF('ชื่อ-คะแนน'!AB$4="A",'ชื่อ-คะแนน'!AB46,IF('ชื่อ-คะแนน'!AB$4="P","0",IF('ชื่อ-คะแนน'!AB$4="K","0","0")))+IF('ชื่อ-คะแนน'!AC$4="A",'ชื่อ-คะแนน'!AC46,IF('ชื่อ-คะแนน'!AC$4="P","0",IF('ชื่อ-คะแนน'!AC$4="K","0","0")))</f>
        <v>0</v>
      </c>
      <c r="O48" s="536">
        <f>IF('ชื่อ-คะแนน'!AH$4="K",'ชื่อ-คะแนน'!AH46,IF('ชื่อ-คะแนน'!AH$4="P","0",IF('ชื่อ-คะแนน'!AH$4="A","0","0")))+IF('ชื่อ-คะแนน'!AI$4="K",'ชื่อ-คะแนน'!AI46,IF('ชื่อ-คะแนน'!AI$4="P","0",IF('ชื่อ-คะแนน'!AI$4="A","0","0")))+IF('ชื่อ-คะแนน'!AJ$4="K",'ชื่อ-คะแนน'!AJ46,IF('ชื่อ-คะแนน'!AJ$4="P","0",IF('ชื่อ-คะแนน'!AJ$4="A","0","0")))+IF('ชื่อ-คะแนน'!AK$4="K",'ชื่อ-คะแนน'!AK46,IF('ชื่อ-คะแนน'!AK$4="P","0",IF('ชื่อ-คะแนน'!AK$4="A","0","0")))</f>
        <v>0</v>
      </c>
      <c r="P48" s="537">
        <f>IF('ชื่อ-คะแนน'!AH$4="p",'ชื่อ-คะแนน'!AH46,IF('ชื่อ-คะแนน'!AH$4="k","0",IF('ชื่อ-คะแนน'!AH$4="A","0","0")))+IF('ชื่อ-คะแนน'!AI$4="p",'ชื่อ-คะแนน'!AI46,IF('ชื่อ-คะแนน'!AI$4="k","0",IF('ชื่อ-คะแนน'!AI$4="A","0","0")))+IF('ชื่อ-คะแนน'!AJ$4="p",'ชื่อ-คะแนน'!AJ46,IF('ชื่อ-คะแนน'!AJ$4="k","0",IF('ชื่อ-คะแนน'!AJ$4="A","0","0")))+IF('ชื่อ-คะแนน'!AK$4="p",'ชื่อ-คะแนน'!AK46,IF('ชื่อ-คะแนน'!AK$4="k","0",IF('ชื่อ-คะแนน'!AK$4="A","0","0")))</f>
        <v>0</v>
      </c>
      <c r="Q48" s="539">
        <f>IF('ชื่อ-คะแนน'!AH$4="a",'ชื่อ-คะแนน'!AH46,IF('ชื่อ-คะแนน'!AH$4="P","0",IF('ชื่อ-คะแนน'!AH$4="k","0","0")))+IF('ชื่อ-คะแนน'!AI$4="a",'ชื่อ-คะแนน'!AI46,IF('ชื่อ-คะแนน'!AI$4="P","0",IF('ชื่อ-คะแนน'!AI$4="k","0","0")))+IF('ชื่อ-คะแนน'!AJ$4="a",'ชื่อ-คะแนน'!AJ46,IF('ชื่อ-คะแนน'!AJ$4="P","0",IF('ชื่อ-คะแนน'!AJ$4="k","0","0")))+IF('ชื่อ-คะแนน'!AK$4="a",'ชื่อ-คะแนน'!AK46,IF('ชื่อ-คะแนน'!AK$4="P","0",IF('ชื่อ-คะแนน'!AK$4="k","0","0")))</f>
        <v>0</v>
      </c>
      <c r="R48" s="569" t="str">
        <f>IF('ชื่อ-คะแนน'!C46="","",IF(E48="พัก","",IF(E48="ออก","",IF(E48="ย้าย","",IF(E48="","ผิด",(F48+I48+L48+O48))))))</f>
        <v/>
      </c>
      <c r="S48" s="570" t="str">
        <f>IF('ชื่อ-คะแนน'!C46="","",IF(E48="พัก","",IF(E48="ออก","",IF(E48="ย้าย","",IF(E48="","ผิด",(G48+J48+M48+P48))))))</f>
        <v/>
      </c>
      <c r="T48" s="571" t="str">
        <f>IF('ชื่อ-คะแนน'!C46="","",IF(E48="พัก","",IF(E48="ออก","",IF(E48="ย้าย","",IF(E48="","ผิด",(H48+K48+N48+Q48))))))</f>
        <v/>
      </c>
      <c r="U48" s="543"/>
    </row>
    <row r="49" spans="1:21" s="3" customFormat="1" ht="18" customHeight="1" x14ac:dyDescent="0.5">
      <c r="A49" s="531"/>
      <c r="B49" s="276" t="str">
        <f>'ชื่อ-คะแนน'!A47</f>
        <v/>
      </c>
      <c r="C49" s="544">
        <f>'ชื่อ-คะแนน'!B47</f>
        <v>0</v>
      </c>
      <c r="D49" s="1315">
        <f>'ชื่อ-คะแนน'!C47</f>
        <v>0</v>
      </c>
      <c r="E49" s="546" t="str">
        <f>'ชื่อ-คะแนน'!D47</f>
        <v/>
      </c>
      <c r="F49" s="547">
        <f>IF('ชื่อ-คะแนน'!H$4="K",'ชื่อ-คะแนน'!H47,IF('ชื่อ-คะแนน'!H$4="P","0",IF('ชื่อ-คะแนน'!H$4="A","0","0")))+IF('ชื่อ-คะแนน'!I$4="K",'ชื่อ-คะแนน'!I47,IF('ชื่อ-คะแนน'!I$4="P","0",IF('ชื่อ-คะแนน'!I$4="A","0","0")))+IF('ชื่อ-คะแนน'!J$4="K",'ชื่อ-คะแนน'!J47,IF('ชื่อ-คะแนน'!J$4="P","0",IF('ชื่อ-คะแนน'!J$4="A","0","0")))+IF('ชื่อ-คะแนน'!K$4="K",'ชื่อ-คะแนน'!K47,IF('ชื่อ-คะแนน'!K$4="P","0",IF('ชื่อ-คะแนน'!K$4="A","0","0")))+IF('ชื่อ-คะแนน'!L$4="K",'ชื่อ-คะแนน'!L47,IF('ชื่อ-คะแนน'!L$4="P","0",IF('ชื่อ-คะแนน'!L$4="A","0","0")))+IF('ชื่อ-คะแนน'!M$4="K",'ชื่อ-คะแนน'!M47,IF('ชื่อ-คะแนน'!M$4="P","0",IF('ชื่อ-คะแนน'!M$4="A","0","0")))</f>
        <v>0</v>
      </c>
      <c r="G49" s="548">
        <f>IF('ชื่อ-คะแนน'!H$4="P",'ชื่อ-คะแนน'!H47,IF('ชื่อ-คะแนน'!H$4="K","0",IF('ชื่อ-คะแนน'!H$4="A","0","0")))+IF('ชื่อ-คะแนน'!I$4="P",'ชื่อ-คะแนน'!I47,IF('ชื่อ-คะแนน'!I$4="K","0",IF('ชื่อ-คะแนน'!I$4="A","0","0")))+IF('ชื่อ-คะแนน'!J$4="P",'ชื่อ-คะแนน'!J47,IF('ชื่อ-คะแนน'!J$4="K","0",IF('ชื่อ-คะแนน'!J$4="A","0","0")))+IF('ชื่อ-คะแนน'!K$4="P",'ชื่อ-คะแนน'!K47,IF('ชื่อ-คะแนน'!K$4="K","0",IF('ชื่อ-คะแนน'!K$4="A","0","0")))+IF('ชื่อ-คะแนน'!L$4="P",'ชื่อ-คะแนน'!L47,IF('ชื่อ-คะแนน'!L$4="K","0",IF('ชื่อ-คะแนน'!L$4="A","0","0")))+IF('ชื่อ-คะแนน'!M$4="P",'ชื่อ-คะแนน'!M47,IF('ชื่อ-คะแนน'!M$4="K","0",IF('ชื่อ-คะแนน'!M$4="A","0","0")))</f>
        <v>0</v>
      </c>
      <c r="H49" s="572">
        <f>IF('ชื่อ-คะแนน'!H$4="A",'ชื่อ-คะแนน'!H47,IF('ชื่อ-คะแนน'!H$4="P","0",IF('ชื่อ-คะแนน'!H$4="K","0","0")))+IF('ชื่อ-คะแนน'!I$4="A",'ชื่อ-คะแนน'!I47,IF('ชื่อ-คะแนน'!I$4="P","0",IF('ชื่อ-คะแนน'!I$4="K","0","0")))+IF('ชื่อ-คะแนน'!J$4="A",'ชื่อ-คะแนน'!J47,IF('ชื่อ-คะแนน'!J$4="P","0",IF('ชื่อ-คะแนน'!J$4="K","0","0")))+IF('ชื่อ-คะแนน'!K$4="A",'ชื่อ-คะแนน'!K47,IF('ชื่อ-คะแนน'!K$4="P","0",IF('ชื่อ-คะแนน'!K$4="K","0","0")))+IF('ชื่อ-คะแนน'!L$4="A",'ชื่อ-คะแนน'!L47,IF('ชื่อ-คะแนน'!L$4="P","0",IF('ชื่อ-คะแนน'!L$4="K","0","0")))+IF('ชื่อ-คะแนน'!M$4="A",'ชื่อ-คะแนน'!M47,IF('ชื่อ-คะแนน'!M$4="P","0",IF('ชื่อ-คะแนน'!M$4="K","0","0")))</f>
        <v>0</v>
      </c>
      <c r="I49" s="549" t="str">
        <f>IF('ชื่อ-คะแนน'!C47="","",IF('ชื่อ-คะแนน'!P$4="K",'ชื่อ-คะแนน'!P47,IF('ชื่อ-คะแนน'!P$4="P","0",IF('ชื่อ-คะแนน'!P$4="A","0","0")))+IF('ชื่อ-คะแนน'!Q$4="K",'ชื่อ-คะแนน'!Q47,IF('ชื่อ-คะแนน'!Q$4="P","0",IF('ชื่อ-คะแนน'!Q$4="A","0","0")))+IF('ชื่อ-คะแนน'!R$4="K",'ชื่อ-คะแนน'!R47,IF('ชื่อ-คะแนน'!R$4="P","0",IF('ชื่อ-คะแนน'!R$4="A","0","0"))))</f>
        <v/>
      </c>
      <c r="J49" s="550" t="str">
        <f>IF('ชื่อ-คะแนน'!C47="","",IF('ชื่อ-คะแนน'!P$4="P",'ชื่อ-คะแนน'!P47,IF('ชื่อ-คะแนน'!P$4="K","0",IF('ชื่อ-คะแนน'!P$4="A","0","0")))+IF('ชื่อ-คะแนน'!Q$4="P",'ชื่อ-คะแนน'!Q47,IF('ชื่อ-คะแนน'!Q$4="K","0",IF('ชื่อ-คะแนน'!Q$4="A","0","0")))+IF('ชื่อ-คะแนน'!R$4="P",'ชื่อ-คะแนน'!R47,IF('ชื่อ-คะแนน'!R$4="K","0",IF('ชื่อ-คะแนน'!R$4="A","0","0"))))</f>
        <v/>
      </c>
      <c r="K49" s="551" t="str">
        <f>IF('ชื่อ-คะแนน'!C47="","",IF('ชื่อ-คะแนน'!P$4="A",'ชื่อ-คะแนน'!P47,IF('ชื่อ-คะแนน'!P$4="P","0",IF('ชื่อ-คะแนน'!P$4="K","0","0")))+IF('ชื่อ-คะแนน'!Q$4="A",'ชื่อ-คะแนน'!Q47,IF('ชื่อ-คะแนน'!Q$4="P","0",IF('ชื่อ-คะแนน'!Q$4="K","0","0")))+IF('ชื่อ-คะแนน'!R$4="A",'ชื่อ-คะแนน'!R47,IF('ชื่อ-คะแนน'!R$4="P","0",IF('ชื่อ-คะแนน'!R$4="K","0","0"))))</f>
        <v/>
      </c>
      <c r="L49" s="547">
        <f>IF('ชื่อ-คะแนน'!W$4="K",'ชื่อ-คะแนน'!W47,IF('ชื่อ-คะแนน'!W$4="P","0",IF('ชื่อ-คะแนน'!W$4="A","0","0")))+IF('ชื่อ-คะแนน'!X$4="K",'ชื่อ-คะแนน'!X47,IF('ชื่อ-คะแนน'!X$4="P","0",IF('ชื่อ-คะแนน'!X$4="A","0","0")))+IF('ชื่อ-คะแนน'!Y$4="K",'ชื่อ-คะแนน'!Y47,IF('ชื่อ-คะแนน'!Y$4="P","0",IF('ชื่อ-คะแนน'!Y$4="A","0","0")))+IF('ชื่อ-คะแนน'!Z$4="K",'ชื่อ-คะแนน'!Z47,IF('ชื่อ-คะแนน'!Z$4="P","0",IF('ชื่อ-คะแนน'!Z$4="A","0","0")))+IF('ชื่อ-คะแนน'!AA$4="K",'ชื่อ-คะแนน'!AA47,IF('ชื่อ-คะแนน'!AA$4="P","0",IF('ชื่อ-คะแนน'!AA$4="A","0","0")))+IF('ชื่อ-คะแนน'!AB$4="K",'ชื่อ-คะแนน'!AB47,IF('ชื่อ-คะแนน'!AB$4="P","0",IF('ชื่อ-คะแนน'!AB$4="A","0","0")))+IF('ชื่อ-คะแนน'!AC$4="K",'ชื่อ-คะแนน'!AC47,IF('ชื่อ-คะแนน'!AC$4="P","0",IF('ชื่อ-คะแนน'!AC$4="A","0","0")))</f>
        <v>0</v>
      </c>
      <c r="M49" s="548">
        <f>IF('ชื่อ-คะแนน'!W$4="P",'ชื่อ-คะแนน'!W47,IF('ชื่อ-คะแนน'!W$4="K","0",IF('ชื่อ-คะแนน'!W$4="A","0","0")))*IF('ชื่อ-คะแนน'!X$4="P",'ชื่อ-คะแนน'!X47,IF('ชื่อ-คะแนน'!X$4="K","0",IF('ชื่อ-คะแนน'!X$4="A","0","0")))+IF('ชื่อ-คะแนน'!Y$4="P",'ชื่อ-คะแนน'!Y47,IF('ชื่อ-คะแนน'!Y$4="K","0",IF('ชื่อ-คะแนน'!Y$4="A","0","0")))+IF('ชื่อ-คะแนน'!Z$4="P",'ชื่อ-คะแนน'!Z47,IF('ชื่อ-คะแนน'!Z$4="K","0",IF('ชื่อ-คะแนน'!Z$4="A","0","0")))+IF('ชื่อ-คะแนน'!AA$4="P",'ชื่อ-คะแนน'!AA47,IF('ชื่อ-คะแนน'!AA$4="K","0",IF('ชื่อ-คะแนน'!AA$4="A","0","0")))+IF('ชื่อ-คะแนน'!AB$4="P",'ชื่อ-คะแนน'!AB47,IF('ชื่อ-คะแนน'!AB$4="K","0",IF('ชื่อ-คะแนน'!AB$4="A","0","0")))+IF('ชื่อ-คะแนน'!AC$4="P",'ชื่อ-คะแนน'!AC47,IF('ชื่อ-คะแนน'!AC$4="K","0",IF('ชื่อ-คะแนน'!AC$4="A","0","0")))</f>
        <v>0</v>
      </c>
      <c r="N49" s="572">
        <f>IF('ชื่อ-คะแนน'!W$4="A",'ชื่อ-คะแนน'!W47,IF('ชื่อ-คะแนน'!W$4="P","0",IF('ชื่อ-คะแนน'!W$4="K","0","0")))+IF('ชื่อ-คะแนน'!X$4="A",'ชื่อ-คะแนน'!X47,IF('ชื่อ-คะแนน'!X$4="P","0",IF('ชื่อ-คะแนน'!X$4="K","0","0")))+IF('ชื่อ-คะแนน'!Y$4="A",'ชื่อ-คะแนน'!Y47,IF('ชื่อ-คะแนน'!Y$4="P","0",IF('ชื่อ-คะแนน'!Y$4="K","0","0")))+IF('ชื่อ-คะแนน'!Z$4="A",'ชื่อ-คะแนน'!Z47,IF('ชื่อ-คะแนน'!Z$4="P","0",IF('ชื่อ-คะแนน'!Z$4="K","0","0")))+IF('ชื่อ-คะแนน'!AA$4="A",'ชื่อ-คะแนน'!AA47,IF('ชื่อ-คะแนน'!AA$4="P","0",IF('ชื่อ-คะแนน'!AA$4="K","0","0")))+IF('ชื่อ-คะแนน'!AB$4="A",'ชื่อ-คะแนน'!AB47,IF('ชื่อ-คะแนน'!AB$4="P","0",IF('ชื่อ-คะแนน'!AB$4="K","0","0")))+IF('ชื่อ-คะแนน'!AC$4="A",'ชื่อ-คะแนน'!AC47,IF('ชื่อ-คะแนน'!AC$4="P","0",IF('ชื่อ-คะแนน'!AC$4="K","0","0")))</f>
        <v>0</v>
      </c>
      <c r="O49" s="549">
        <f>IF('ชื่อ-คะแนน'!AH$4="K",'ชื่อ-คะแนน'!AH47,IF('ชื่อ-คะแนน'!AH$4="P","0",IF('ชื่อ-คะแนน'!AH$4="A","0","0")))+IF('ชื่อ-คะแนน'!AI$4="K",'ชื่อ-คะแนน'!AI47,IF('ชื่อ-คะแนน'!AI$4="P","0",IF('ชื่อ-คะแนน'!AI$4="A","0","0")))+IF('ชื่อ-คะแนน'!AJ$4="K",'ชื่อ-คะแนน'!AJ47,IF('ชื่อ-คะแนน'!AJ$4="P","0",IF('ชื่อ-คะแนน'!AJ$4="A","0","0")))+IF('ชื่อ-คะแนน'!AK$4="K",'ชื่อ-คะแนน'!AK47,IF('ชื่อ-คะแนน'!AK$4="P","0",IF('ชื่อ-คะแนน'!AK$4="A","0","0")))</f>
        <v>0</v>
      </c>
      <c r="P49" s="550">
        <f>IF('ชื่อ-คะแนน'!AH$4="p",'ชื่อ-คะแนน'!AH47,IF('ชื่อ-คะแนน'!AH$4="k","0",IF('ชื่อ-คะแนน'!AH$4="A","0","0")))+IF('ชื่อ-คะแนน'!AI$4="p",'ชื่อ-คะแนน'!AI47,IF('ชื่อ-คะแนน'!AI$4="k","0",IF('ชื่อ-คะแนน'!AI$4="A","0","0")))+IF('ชื่อ-คะแนน'!AJ$4="p",'ชื่อ-คะแนน'!AJ47,IF('ชื่อ-คะแนน'!AJ$4="k","0",IF('ชื่อ-คะแนน'!AJ$4="A","0","0")))+IF('ชื่อ-คะแนน'!AK$4="p",'ชื่อ-คะแนน'!AK47,IF('ชื่อ-คะแนน'!AK$4="k","0",IF('ชื่อ-คะแนน'!AK$4="A","0","0")))</f>
        <v>0</v>
      </c>
      <c r="Q49" s="552">
        <f>IF('ชื่อ-คะแนน'!AH$4="a",'ชื่อ-คะแนน'!AH47,IF('ชื่อ-คะแนน'!AH$4="P","0",IF('ชื่อ-คะแนน'!AH$4="k","0","0")))+IF('ชื่อ-คะแนน'!AI$4="a",'ชื่อ-คะแนน'!AI47,IF('ชื่อ-คะแนน'!AI$4="P","0",IF('ชื่อ-คะแนน'!AI$4="k","0","0")))+IF('ชื่อ-คะแนน'!AJ$4="a",'ชื่อ-คะแนน'!AJ47,IF('ชื่อ-คะแนน'!AJ$4="P","0",IF('ชื่อ-คะแนน'!AJ$4="k","0","0")))+IF('ชื่อ-คะแนน'!AK$4="a",'ชื่อ-คะแนน'!AK47,IF('ชื่อ-คะแนน'!AK$4="P","0",IF('ชื่อ-คะแนน'!AK$4="k","0","0")))</f>
        <v>0</v>
      </c>
      <c r="R49" s="573" t="str">
        <f>IF('ชื่อ-คะแนน'!C47="","",IF(E49="พัก","",IF(E49="ออก","",IF(E49="ย้าย","",IF(E49="","ผิด",(F49+I49+L49+O49))))))</f>
        <v/>
      </c>
      <c r="S49" s="554" t="str">
        <f>IF('ชื่อ-คะแนน'!C47="","",IF(E49="พัก","",IF(E49="ออก","",IF(E49="ย้าย","",IF(E49="","ผิด",(G49+J49+M49+P49))))))</f>
        <v/>
      </c>
      <c r="T49" s="555" t="str">
        <f>IF('ชื่อ-คะแนน'!C47="","",IF(E49="พัก","",IF(E49="ออก","",IF(E49="ย้าย","",IF(E49="","ผิด",(H49+K49+N49+Q49))))))</f>
        <v/>
      </c>
      <c r="U49" s="556"/>
    </row>
    <row r="50" spans="1:21" s="3" customFormat="1" ht="18" customHeight="1" x14ac:dyDescent="0.5">
      <c r="A50" s="531"/>
      <c r="B50" s="276" t="str">
        <f>'ชื่อ-คะแนน'!A48</f>
        <v/>
      </c>
      <c r="C50" s="544">
        <f>'ชื่อ-คะแนน'!B48</f>
        <v>0</v>
      </c>
      <c r="D50" s="1315">
        <f>'ชื่อ-คะแนน'!C48</f>
        <v>0</v>
      </c>
      <c r="E50" s="546" t="str">
        <f>'ชื่อ-คะแนน'!D48</f>
        <v/>
      </c>
      <c r="F50" s="547">
        <f>IF('ชื่อ-คะแนน'!H$4="K",'ชื่อ-คะแนน'!H48,IF('ชื่อ-คะแนน'!H$4="P","0",IF('ชื่อ-คะแนน'!H$4="A","0","0")))+IF('ชื่อ-คะแนน'!I$4="K",'ชื่อ-คะแนน'!I48,IF('ชื่อ-คะแนน'!I$4="P","0",IF('ชื่อ-คะแนน'!I$4="A","0","0")))+IF('ชื่อ-คะแนน'!J$4="K",'ชื่อ-คะแนน'!J48,IF('ชื่อ-คะแนน'!J$4="P","0",IF('ชื่อ-คะแนน'!J$4="A","0","0")))+IF('ชื่อ-คะแนน'!K$4="K",'ชื่อ-คะแนน'!K48,IF('ชื่อ-คะแนน'!K$4="P","0",IF('ชื่อ-คะแนน'!K$4="A","0","0")))+IF('ชื่อ-คะแนน'!L$4="K",'ชื่อ-คะแนน'!L48,IF('ชื่อ-คะแนน'!L$4="P","0",IF('ชื่อ-คะแนน'!L$4="A","0","0")))+IF('ชื่อ-คะแนน'!M$4="K",'ชื่อ-คะแนน'!M48,IF('ชื่อ-คะแนน'!M$4="P","0",IF('ชื่อ-คะแนน'!M$4="A","0","0")))</f>
        <v>0</v>
      </c>
      <c r="G50" s="548">
        <f>IF('ชื่อ-คะแนน'!H$4="P",'ชื่อ-คะแนน'!H48,IF('ชื่อ-คะแนน'!H$4="K","0",IF('ชื่อ-คะแนน'!H$4="A","0","0")))+IF('ชื่อ-คะแนน'!I$4="P",'ชื่อ-คะแนน'!I48,IF('ชื่อ-คะแนน'!I$4="K","0",IF('ชื่อ-คะแนน'!I$4="A","0","0")))+IF('ชื่อ-คะแนน'!J$4="P",'ชื่อ-คะแนน'!J48,IF('ชื่อ-คะแนน'!J$4="K","0",IF('ชื่อ-คะแนน'!J$4="A","0","0")))+IF('ชื่อ-คะแนน'!K$4="P",'ชื่อ-คะแนน'!K48,IF('ชื่อ-คะแนน'!K$4="K","0",IF('ชื่อ-คะแนน'!K$4="A","0","0")))+IF('ชื่อ-คะแนน'!L$4="P",'ชื่อ-คะแนน'!L48,IF('ชื่อ-คะแนน'!L$4="K","0",IF('ชื่อ-คะแนน'!L$4="A","0","0")))+IF('ชื่อ-คะแนน'!M$4="P",'ชื่อ-คะแนน'!M48,IF('ชื่อ-คะแนน'!M$4="K","0",IF('ชื่อ-คะแนน'!M$4="A","0","0")))</f>
        <v>0</v>
      </c>
      <c r="H50" s="572">
        <f>IF('ชื่อ-คะแนน'!H$4="A",'ชื่อ-คะแนน'!H48,IF('ชื่อ-คะแนน'!H$4="P","0",IF('ชื่อ-คะแนน'!H$4="K","0","0")))+IF('ชื่อ-คะแนน'!I$4="A",'ชื่อ-คะแนน'!I48,IF('ชื่อ-คะแนน'!I$4="P","0",IF('ชื่อ-คะแนน'!I$4="K","0","0")))+IF('ชื่อ-คะแนน'!J$4="A",'ชื่อ-คะแนน'!J48,IF('ชื่อ-คะแนน'!J$4="P","0",IF('ชื่อ-คะแนน'!J$4="K","0","0")))+IF('ชื่อ-คะแนน'!K$4="A",'ชื่อ-คะแนน'!K48,IF('ชื่อ-คะแนน'!K$4="P","0",IF('ชื่อ-คะแนน'!K$4="K","0","0")))+IF('ชื่อ-คะแนน'!L$4="A",'ชื่อ-คะแนน'!L48,IF('ชื่อ-คะแนน'!L$4="P","0",IF('ชื่อ-คะแนน'!L$4="K","0","0")))+IF('ชื่อ-คะแนน'!M$4="A",'ชื่อ-คะแนน'!M48,IF('ชื่อ-คะแนน'!M$4="P","0",IF('ชื่อ-คะแนน'!M$4="K","0","0")))</f>
        <v>0</v>
      </c>
      <c r="I50" s="549" t="str">
        <f>IF('ชื่อ-คะแนน'!C48="","",IF('ชื่อ-คะแนน'!P$4="K",'ชื่อ-คะแนน'!P48,IF('ชื่อ-คะแนน'!P$4="P","0",IF('ชื่อ-คะแนน'!P$4="A","0","0")))+IF('ชื่อ-คะแนน'!Q$4="K",'ชื่อ-คะแนน'!Q48,IF('ชื่อ-คะแนน'!Q$4="P","0",IF('ชื่อ-คะแนน'!Q$4="A","0","0")))+IF('ชื่อ-คะแนน'!R$4="K",'ชื่อ-คะแนน'!R48,IF('ชื่อ-คะแนน'!R$4="P","0",IF('ชื่อ-คะแนน'!R$4="A","0","0"))))</f>
        <v/>
      </c>
      <c r="J50" s="550" t="str">
        <f>IF('ชื่อ-คะแนน'!C48="","",IF('ชื่อ-คะแนน'!P$4="P",'ชื่อ-คะแนน'!P48,IF('ชื่อ-คะแนน'!P$4="K","0",IF('ชื่อ-คะแนน'!P$4="A","0","0")))+IF('ชื่อ-คะแนน'!Q$4="P",'ชื่อ-คะแนน'!Q48,IF('ชื่อ-คะแนน'!Q$4="K","0",IF('ชื่อ-คะแนน'!Q$4="A","0","0")))+IF('ชื่อ-คะแนน'!R$4="P",'ชื่อ-คะแนน'!R48,IF('ชื่อ-คะแนน'!R$4="K","0",IF('ชื่อ-คะแนน'!R$4="A","0","0"))))</f>
        <v/>
      </c>
      <c r="K50" s="551" t="str">
        <f>IF('ชื่อ-คะแนน'!C48="","",IF('ชื่อ-คะแนน'!P$4="A",'ชื่อ-คะแนน'!P48,IF('ชื่อ-คะแนน'!P$4="P","0",IF('ชื่อ-คะแนน'!P$4="K","0","0")))+IF('ชื่อ-คะแนน'!Q$4="A",'ชื่อ-คะแนน'!Q48,IF('ชื่อ-คะแนน'!Q$4="P","0",IF('ชื่อ-คะแนน'!Q$4="K","0","0")))+IF('ชื่อ-คะแนน'!R$4="A",'ชื่อ-คะแนน'!R48,IF('ชื่อ-คะแนน'!R$4="P","0",IF('ชื่อ-คะแนน'!R$4="K","0","0"))))</f>
        <v/>
      </c>
      <c r="L50" s="547">
        <f>IF('ชื่อ-คะแนน'!W$4="K",'ชื่อ-คะแนน'!W48,IF('ชื่อ-คะแนน'!W$4="P","0",IF('ชื่อ-คะแนน'!W$4="A","0","0")))+IF('ชื่อ-คะแนน'!X$4="K",'ชื่อ-คะแนน'!X48,IF('ชื่อ-คะแนน'!X$4="P","0",IF('ชื่อ-คะแนน'!X$4="A","0","0")))+IF('ชื่อ-คะแนน'!Y$4="K",'ชื่อ-คะแนน'!Y48,IF('ชื่อ-คะแนน'!Y$4="P","0",IF('ชื่อ-คะแนน'!Y$4="A","0","0")))+IF('ชื่อ-คะแนน'!Z$4="K",'ชื่อ-คะแนน'!Z48,IF('ชื่อ-คะแนน'!Z$4="P","0",IF('ชื่อ-คะแนน'!Z$4="A","0","0")))+IF('ชื่อ-คะแนน'!AA$4="K",'ชื่อ-คะแนน'!AA48,IF('ชื่อ-คะแนน'!AA$4="P","0",IF('ชื่อ-คะแนน'!AA$4="A","0","0")))+IF('ชื่อ-คะแนน'!AB$4="K",'ชื่อ-คะแนน'!AB48,IF('ชื่อ-คะแนน'!AB$4="P","0",IF('ชื่อ-คะแนน'!AB$4="A","0","0")))+IF('ชื่อ-คะแนน'!AC$4="K",'ชื่อ-คะแนน'!AC48,IF('ชื่อ-คะแนน'!AC$4="P","0",IF('ชื่อ-คะแนน'!AC$4="A","0","0")))</f>
        <v>0</v>
      </c>
      <c r="M50" s="548">
        <f>IF('ชื่อ-คะแนน'!W$4="P",'ชื่อ-คะแนน'!W48,IF('ชื่อ-คะแนน'!W$4="K","0",IF('ชื่อ-คะแนน'!W$4="A","0","0")))*IF('ชื่อ-คะแนน'!X$4="P",'ชื่อ-คะแนน'!X48,IF('ชื่อ-คะแนน'!X$4="K","0",IF('ชื่อ-คะแนน'!X$4="A","0","0")))+IF('ชื่อ-คะแนน'!Y$4="P",'ชื่อ-คะแนน'!Y48,IF('ชื่อ-คะแนน'!Y$4="K","0",IF('ชื่อ-คะแนน'!Y$4="A","0","0")))+IF('ชื่อ-คะแนน'!Z$4="P",'ชื่อ-คะแนน'!Z48,IF('ชื่อ-คะแนน'!Z$4="K","0",IF('ชื่อ-คะแนน'!Z$4="A","0","0")))+IF('ชื่อ-คะแนน'!AA$4="P",'ชื่อ-คะแนน'!AA48,IF('ชื่อ-คะแนน'!AA$4="K","0",IF('ชื่อ-คะแนน'!AA$4="A","0","0")))+IF('ชื่อ-คะแนน'!AB$4="P",'ชื่อ-คะแนน'!AB48,IF('ชื่อ-คะแนน'!AB$4="K","0",IF('ชื่อ-คะแนน'!AB$4="A","0","0")))+IF('ชื่อ-คะแนน'!AC$4="P",'ชื่อ-คะแนน'!AC48,IF('ชื่อ-คะแนน'!AC$4="K","0",IF('ชื่อ-คะแนน'!AC$4="A","0","0")))</f>
        <v>0</v>
      </c>
      <c r="N50" s="572">
        <f>IF('ชื่อ-คะแนน'!W$4="A",'ชื่อ-คะแนน'!W48,IF('ชื่อ-คะแนน'!W$4="P","0",IF('ชื่อ-คะแนน'!W$4="K","0","0")))+IF('ชื่อ-คะแนน'!X$4="A",'ชื่อ-คะแนน'!X48,IF('ชื่อ-คะแนน'!X$4="P","0",IF('ชื่อ-คะแนน'!X$4="K","0","0")))+IF('ชื่อ-คะแนน'!Y$4="A",'ชื่อ-คะแนน'!Y48,IF('ชื่อ-คะแนน'!Y$4="P","0",IF('ชื่อ-คะแนน'!Y$4="K","0","0")))+IF('ชื่อ-คะแนน'!Z$4="A",'ชื่อ-คะแนน'!Z48,IF('ชื่อ-คะแนน'!Z$4="P","0",IF('ชื่อ-คะแนน'!Z$4="K","0","0")))+IF('ชื่อ-คะแนน'!AA$4="A",'ชื่อ-คะแนน'!AA48,IF('ชื่อ-คะแนน'!AA$4="P","0",IF('ชื่อ-คะแนน'!AA$4="K","0","0")))+IF('ชื่อ-คะแนน'!AB$4="A",'ชื่อ-คะแนน'!AB48,IF('ชื่อ-คะแนน'!AB$4="P","0",IF('ชื่อ-คะแนน'!AB$4="K","0","0")))+IF('ชื่อ-คะแนน'!AC$4="A",'ชื่อ-คะแนน'!AC48,IF('ชื่อ-คะแนน'!AC$4="P","0",IF('ชื่อ-คะแนน'!AC$4="K","0","0")))</f>
        <v>0</v>
      </c>
      <c r="O50" s="549">
        <f>IF('ชื่อ-คะแนน'!AH$4="K",'ชื่อ-คะแนน'!AH48,IF('ชื่อ-คะแนน'!AH$4="P","0",IF('ชื่อ-คะแนน'!AH$4="A","0","0")))+IF('ชื่อ-คะแนน'!AI$4="K",'ชื่อ-คะแนน'!AI48,IF('ชื่อ-คะแนน'!AI$4="P","0",IF('ชื่อ-คะแนน'!AI$4="A","0","0")))+IF('ชื่อ-คะแนน'!AJ$4="K",'ชื่อ-คะแนน'!AJ48,IF('ชื่อ-คะแนน'!AJ$4="P","0",IF('ชื่อ-คะแนน'!AJ$4="A","0","0")))+IF('ชื่อ-คะแนน'!AK$4="K",'ชื่อ-คะแนน'!AK48,IF('ชื่อ-คะแนน'!AK$4="P","0",IF('ชื่อ-คะแนน'!AK$4="A","0","0")))</f>
        <v>0</v>
      </c>
      <c r="P50" s="550">
        <f>IF('ชื่อ-คะแนน'!AH$4="p",'ชื่อ-คะแนน'!AH48,IF('ชื่อ-คะแนน'!AH$4="k","0",IF('ชื่อ-คะแนน'!AH$4="A","0","0")))+IF('ชื่อ-คะแนน'!AI$4="p",'ชื่อ-คะแนน'!AI48,IF('ชื่อ-คะแนน'!AI$4="k","0",IF('ชื่อ-คะแนน'!AI$4="A","0","0")))+IF('ชื่อ-คะแนน'!AJ$4="p",'ชื่อ-คะแนน'!AJ48,IF('ชื่อ-คะแนน'!AJ$4="k","0",IF('ชื่อ-คะแนน'!AJ$4="A","0","0")))+IF('ชื่อ-คะแนน'!AK$4="p",'ชื่อ-คะแนน'!AK48,IF('ชื่อ-คะแนน'!AK$4="k","0",IF('ชื่อ-คะแนน'!AK$4="A","0","0")))</f>
        <v>0</v>
      </c>
      <c r="Q50" s="552">
        <f>IF('ชื่อ-คะแนน'!AH$4="a",'ชื่อ-คะแนน'!AH48,IF('ชื่อ-คะแนน'!AH$4="P","0",IF('ชื่อ-คะแนน'!AH$4="k","0","0")))+IF('ชื่อ-คะแนน'!AI$4="a",'ชื่อ-คะแนน'!AI48,IF('ชื่อ-คะแนน'!AI$4="P","0",IF('ชื่อ-คะแนน'!AI$4="k","0","0")))+IF('ชื่อ-คะแนน'!AJ$4="a",'ชื่อ-คะแนน'!AJ48,IF('ชื่อ-คะแนน'!AJ$4="P","0",IF('ชื่อ-คะแนน'!AJ$4="k","0","0")))+IF('ชื่อ-คะแนน'!AK$4="a",'ชื่อ-คะแนน'!AK48,IF('ชื่อ-คะแนน'!AK$4="P","0",IF('ชื่อ-คะแนน'!AK$4="k","0","0")))</f>
        <v>0</v>
      </c>
      <c r="R50" s="573" t="str">
        <f>IF('ชื่อ-คะแนน'!C48="","",IF(E50="พัก","",IF(E50="ออก","",IF(E50="ย้าย","",IF(E50="","ผิด",(F50+I50+L50+O50))))))</f>
        <v/>
      </c>
      <c r="S50" s="554" t="str">
        <f>IF('ชื่อ-คะแนน'!C48="","",IF(E50="พัก","",IF(E50="ออก","",IF(E50="ย้าย","",IF(E50="","ผิด",(G50+J50+M50+P50))))))</f>
        <v/>
      </c>
      <c r="T50" s="555" t="str">
        <f>IF('ชื่อ-คะแนน'!C48="","",IF(E50="พัก","",IF(E50="ออก","",IF(E50="ย้าย","",IF(E50="","ผิด",(H50+K50+N50+Q50))))))</f>
        <v/>
      </c>
      <c r="U50" s="556"/>
    </row>
    <row r="51" spans="1:21" s="3" customFormat="1" ht="18" customHeight="1" x14ac:dyDescent="0.5">
      <c r="A51" s="531"/>
      <c r="B51" s="276" t="str">
        <f>'ชื่อ-คะแนน'!A49</f>
        <v/>
      </c>
      <c r="C51" s="544">
        <f>'ชื่อ-คะแนน'!B49</f>
        <v>0</v>
      </c>
      <c r="D51" s="1315">
        <f>'ชื่อ-คะแนน'!C49</f>
        <v>0</v>
      </c>
      <c r="E51" s="546" t="str">
        <f>'ชื่อ-คะแนน'!D49</f>
        <v/>
      </c>
      <c r="F51" s="547">
        <f>IF('ชื่อ-คะแนน'!H$4="K",'ชื่อ-คะแนน'!H49,IF('ชื่อ-คะแนน'!H$4="P","0",IF('ชื่อ-คะแนน'!H$4="A","0","0")))+IF('ชื่อ-คะแนน'!I$4="K",'ชื่อ-คะแนน'!I49,IF('ชื่อ-คะแนน'!I$4="P","0",IF('ชื่อ-คะแนน'!I$4="A","0","0")))+IF('ชื่อ-คะแนน'!J$4="K",'ชื่อ-คะแนน'!J49,IF('ชื่อ-คะแนน'!J$4="P","0",IF('ชื่อ-คะแนน'!J$4="A","0","0")))+IF('ชื่อ-คะแนน'!K$4="K",'ชื่อ-คะแนน'!K49,IF('ชื่อ-คะแนน'!K$4="P","0",IF('ชื่อ-คะแนน'!K$4="A","0","0")))+IF('ชื่อ-คะแนน'!L$4="K",'ชื่อ-คะแนน'!L49,IF('ชื่อ-คะแนน'!L$4="P","0",IF('ชื่อ-คะแนน'!L$4="A","0","0")))+IF('ชื่อ-คะแนน'!M$4="K",'ชื่อ-คะแนน'!M49,IF('ชื่อ-คะแนน'!M$4="P","0",IF('ชื่อ-คะแนน'!M$4="A","0","0")))</f>
        <v>0</v>
      </c>
      <c r="G51" s="548">
        <f>IF('ชื่อ-คะแนน'!H$4="P",'ชื่อ-คะแนน'!H49,IF('ชื่อ-คะแนน'!H$4="K","0",IF('ชื่อ-คะแนน'!H$4="A","0","0")))+IF('ชื่อ-คะแนน'!I$4="P",'ชื่อ-คะแนน'!I49,IF('ชื่อ-คะแนน'!I$4="K","0",IF('ชื่อ-คะแนน'!I$4="A","0","0")))+IF('ชื่อ-คะแนน'!J$4="P",'ชื่อ-คะแนน'!J49,IF('ชื่อ-คะแนน'!J$4="K","0",IF('ชื่อ-คะแนน'!J$4="A","0","0")))+IF('ชื่อ-คะแนน'!K$4="P",'ชื่อ-คะแนน'!K49,IF('ชื่อ-คะแนน'!K$4="K","0",IF('ชื่อ-คะแนน'!K$4="A","0","0")))+IF('ชื่อ-คะแนน'!L$4="P",'ชื่อ-คะแนน'!L49,IF('ชื่อ-คะแนน'!L$4="K","0",IF('ชื่อ-คะแนน'!L$4="A","0","0")))+IF('ชื่อ-คะแนน'!M$4="P",'ชื่อ-คะแนน'!M49,IF('ชื่อ-คะแนน'!M$4="K","0",IF('ชื่อ-คะแนน'!M$4="A","0","0")))</f>
        <v>0</v>
      </c>
      <c r="H51" s="572">
        <f>IF('ชื่อ-คะแนน'!H$4="A",'ชื่อ-คะแนน'!H49,IF('ชื่อ-คะแนน'!H$4="P","0",IF('ชื่อ-คะแนน'!H$4="K","0","0")))+IF('ชื่อ-คะแนน'!I$4="A",'ชื่อ-คะแนน'!I49,IF('ชื่อ-คะแนน'!I$4="P","0",IF('ชื่อ-คะแนน'!I$4="K","0","0")))+IF('ชื่อ-คะแนน'!J$4="A",'ชื่อ-คะแนน'!J49,IF('ชื่อ-คะแนน'!J$4="P","0",IF('ชื่อ-คะแนน'!J$4="K","0","0")))+IF('ชื่อ-คะแนน'!K$4="A",'ชื่อ-คะแนน'!K49,IF('ชื่อ-คะแนน'!K$4="P","0",IF('ชื่อ-คะแนน'!K$4="K","0","0")))+IF('ชื่อ-คะแนน'!L$4="A",'ชื่อ-คะแนน'!L49,IF('ชื่อ-คะแนน'!L$4="P","0",IF('ชื่อ-คะแนน'!L$4="K","0","0")))+IF('ชื่อ-คะแนน'!M$4="A",'ชื่อ-คะแนน'!M49,IF('ชื่อ-คะแนน'!M$4="P","0",IF('ชื่อ-คะแนน'!M$4="K","0","0")))</f>
        <v>0</v>
      </c>
      <c r="I51" s="549" t="str">
        <f>IF('ชื่อ-คะแนน'!C49="","",IF('ชื่อ-คะแนน'!P$4="K",'ชื่อ-คะแนน'!P49,IF('ชื่อ-คะแนน'!P$4="P","0",IF('ชื่อ-คะแนน'!P$4="A","0","0")))+IF('ชื่อ-คะแนน'!Q$4="K",'ชื่อ-คะแนน'!Q49,IF('ชื่อ-คะแนน'!Q$4="P","0",IF('ชื่อ-คะแนน'!Q$4="A","0","0")))+IF('ชื่อ-คะแนน'!R$4="K",'ชื่อ-คะแนน'!R49,IF('ชื่อ-คะแนน'!R$4="P","0",IF('ชื่อ-คะแนน'!R$4="A","0","0"))))</f>
        <v/>
      </c>
      <c r="J51" s="550" t="str">
        <f>IF('ชื่อ-คะแนน'!C49="","",IF('ชื่อ-คะแนน'!P$4="P",'ชื่อ-คะแนน'!P49,IF('ชื่อ-คะแนน'!P$4="K","0",IF('ชื่อ-คะแนน'!P$4="A","0","0")))+IF('ชื่อ-คะแนน'!Q$4="P",'ชื่อ-คะแนน'!Q49,IF('ชื่อ-คะแนน'!Q$4="K","0",IF('ชื่อ-คะแนน'!Q$4="A","0","0")))+IF('ชื่อ-คะแนน'!R$4="P",'ชื่อ-คะแนน'!R49,IF('ชื่อ-คะแนน'!R$4="K","0",IF('ชื่อ-คะแนน'!R$4="A","0","0"))))</f>
        <v/>
      </c>
      <c r="K51" s="551" t="str">
        <f>IF('ชื่อ-คะแนน'!C49="","",IF('ชื่อ-คะแนน'!P$4="A",'ชื่อ-คะแนน'!P49,IF('ชื่อ-คะแนน'!P$4="P","0",IF('ชื่อ-คะแนน'!P$4="K","0","0")))+IF('ชื่อ-คะแนน'!Q$4="A",'ชื่อ-คะแนน'!Q49,IF('ชื่อ-คะแนน'!Q$4="P","0",IF('ชื่อ-คะแนน'!Q$4="K","0","0")))+IF('ชื่อ-คะแนน'!R$4="A",'ชื่อ-คะแนน'!R49,IF('ชื่อ-คะแนน'!R$4="P","0",IF('ชื่อ-คะแนน'!R$4="K","0","0"))))</f>
        <v/>
      </c>
      <c r="L51" s="547">
        <f>IF('ชื่อ-คะแนน'!W$4="K",'ชื่อ-คะแนน'!W49,IF('ชื่อ-คะแนน'!W$4="P","0",IF('ชื่อ-คะแนน'!W$4="A","0","0")))+IF('ชื่อ-คะแนน'!X$4="K",'ชื่อ-คะแนน'!X49,IF('ชื่อ-คะแนน'!X$4="P","0",IF('ชื่อ-คะแนน'!X$4="A","0","0")))+IF('ชื่อ-คะแนน'!Y$4="K",'ชื่อ-คะแนน'!Y49,IF('ชื่อ-คะแนน'!Y$4="P","0",IF('ชื่อ-คะแนน'!Y$4="A","0","0")))+IF('ชื่อ-คะแนน'!Z$4="K",'ชื่อ-คะแนน'!Z49,IF('ชื่อ-คะแนน'!Z$4="P","0",IF('ชื่อ-คะแนน'!Z$4="A","0","0")))+IF('ชื่อ-คะแนน'!AA$4="K",'ชื่อ-คะแนน'!AA49,IF('ชื่อ-คะแนน'!AA$4="P","0",IF('ชื่อ-คะแนน'!AA$4="A","0","0")))+IF('ชื่อ-คะแนน'!AB$4="K",'ชื่อ-คะแนน'!AB49,IF('ชื่อ-คะแนน'!AB$4="P","0",IF('ชื่อ-คะแนน'!AB$4="A","0","0")))+IF('ชื่อ-คะแนน'!AC$4="K",'ชื่อ-คะแนน'!AC49,IF('ชื่อ-คะแนน'!AC$4="P","0",IF('ชื่อ-คะแนน'!AC$4="A","0","0")))</f>
        <v>0</v>
      </c>
      <c r="M51" s="548">
        <f>IF('ชื่อ-คะแนน'!W$4="P",'ชื่อ-คะแนน'!W49,IF('ชื่อ-คะแนน'!W$4="K","0",IF('ชื่อ-คะแนน'!W$4="A","0","0")))*IF('ชื่อ-คะแนน'!X$4="P",'ชื่อ-คะแนน'!X49,IF('ชื่อ-คะแนน'!X$4="K","0",IF('ชื่อ-คะแนน'!X$4="A","0","0")))+IF('ชื่อ-คะแนน'!Y$4="P",'ชื่อ-คะแนน'!Y49,IF('ชื่อ-คะแนน'!Y$4="K","0",IF('ชื่อ-คะแนน'!Y$4="A","0","0")))+IF('ชื่อ-คะแนน'!Z$4="P",'ชื่อ-คะแนน'!Z49,IF('ชื่อ-คะแนน'!Z$4="K","0",IF('ชื่อ-คะแนน'!Z$4="A","0","0")))+IF('ชื่อ-คะแนน'!AA$4="P",'ชื่อ-คะแนน'!AA49,IF('ชื่อ-คะแนน'!AA$4="K","0",IF('ชื่อ-คะแนน'!AA$4="A","0","0")))+IF('ชื่อ-คะแนน'!AB$4="P",'ชื่อ-คะแนน'!AB49,IF('ชื่อ-คะแนน'!AB$4="K","0",IF('ชื่อ-คะแนน'!AB$4="A","0","0")))+IF('ชื่อ-คะแนน'!AC$4="P",'ชื่อ-คะแนน'!AC49,IF('ชื่อ-คะแนน'!AC$4="K","0",IF('ชื่อ-คะแนน'!AC$4="A","0","0")))</f>
        <v>0</v>
      </c>
      <c r="N51" s="572">
        <f>IF('ชื่อ-คะแนน'!W$4="A",'ชื่อ-คะแนน'!W49,IF('ชื่อ-คะแนน'!W$4="P","0",IF('ชื่อ-คะแนน'!W$4="K","0","0")))+IF('ชื่อ-คะแนน'!X$4="A",'ชื่อ-คะแนน'!X49,IF('ชื่อ-คะแนน'!X$4="P","0",IF('ชื่อ-คะแนน'!X$4="K","0","0")))+IF('ชื่อ-คะแนน'!Y$4="A",'ชื่อ-คะแนน'!Y49,IF('ชื่อ-คะแนน'!Y$4="P","0",IF('ชื่อ-คะแนน'!Y$4="K","0","0")))+IF('ชื่อ-คะแนน'!Z$4="A",'ชื่อ-คะแนน'!Z49,IF('ชื่อ-คะแนน'!Z$4="P","0",IF('ชื่อ-คะแนน'!Z$4="K","0","0")))+IF('ชื่อ-คะแนน'!AA$4="A",'ชื่อ-คะแนน'!AA49,IF('ชื่อ-คะแนน'!AA$4="P","0",IF('ชื่อ-คะแนน'!AA$4="K","0","0")))+IF('ชื่อ-คะแนน'!AB$4="A",'ชื่อ-คะแนน'!AB49,IF('ชื่อ-คะแนน'!AB$4="P","0",IF('ชื่อ-คะแนน'!AB$4="K","0","0")))+IF('ชื่อ-คะแนน'!AC$4="A",'ชื่อ-คะแนน'!AC49,IF('ชื่อ-คะแนน'!AC$4="P","0",IF('ชื่อ-คะแนน'!AC$4="K","0","0")))</f>
        <v>0</v>
      </c>
      <c r="O51" s="549">
        <f>IF('ชื่อ-คะแนน'!AH$4="K",'ชื่อ-คะแนน'!AH49,IF('ชื่อ-คะแนน'!AH$4="P","0",IF('ชื่อ-คะแนน'!AH$4="A","0","0")))+IF('ชื่อ-คะแนน'!AI$4="K",'ชื่อ-คะแนน'!AI49,IF('ชื่อ-คะแนน'!AI$4="P","0",IF('ชื่อ-คะแนน'!AI$4="A","0","0")))+IF('ชื่อ-คะแนน'!AJ$4="K",'ชื่อ-คะแนน'!AJ49,IF('ชื่อ-คะแนน'!AJ$4="P","0",IF('ชื่อ-คะแนน'!AJ$4="A","0","0")))+IF('ชื่อ-คะแนน'!AK$4="K",'ชื่อ-คะแนน'!AK49,IF('ชื่อ-คะแนน'!AK$4="P","0",IF('ชื่อ-คะแนน'!AK$4="A","0","0")))</f>
        <v>0</v>
      </c>
      <c r="P51" s="550">
        <f>IF('ชื่อ-คะแนน'!AH$4="p",'ชื่อ-คะแนน'!AH49,IF('ชื่อ-คะแนน'!AH$4="k","0",IF('ชื่อ-คะแนน'!AH$4="A","0","0")))+IF('ชื่อ-คะแนน'!AI$4="p",'ชื่อ-คะแนน'!AI49,IF('ชื่อ-คะแนน'!AI$4="k","0",IF('ชื่อ-คะแนน'!AI$4="A","0","0")))+IF('ชื่อ-คะแนน'!AJ$4="p",'ชื่อ-คะแนน'!AJ49,IF('ชื่อ-คะแนน'!AJ$4="k","0",IF('ชื่อ-คะแนน'!AJ$4="A","0","0")))+IF('ชื่อ-คะแนน'!AK$4="p",'ชื่อ-คะแนน'!AK49,IF('ชื่อ-คะแนน'!AK$4="k","0",IF('ชื่อ-คะแนน'!AK$4="A","0","0")))</f>
        <v>0</v>
      </c>
      <c r="Q51" s="552">
        <f>IF('ชื่อ-คะแนน'!AH$4="a",'ชื่อ-คะแนน'!AH49,IF('ชื่อ-คะแนน'!AH$4="P","0",IF('ชื่อ-คะแนน'!AH$4="k","0","0")))+IF('ชื่อ-คะแนน'!AI$4="a",'ชื่อ-คะแนน'!AI49,IF('ชื่อ-คะแนน'!AI$4="P","0",IF('ชื่อ-คะแนน'!AI$4="k","0","0")))+IF('ชื่อ-คะแนน'!AJ$4="a",'ชื่อ-คะแนน'!AJ49,IF('ชื่อ-คะแนน'!AJ$4="P","0",IF('ชื่อ-คะแนน'!AJ$4="k","0","0")))+IF('ชื่อ-คะแนน'!AK$4="a",'ชื่อ-คะแนน'!AK49,IF('ชื่อ-คะแนน'!AK$4="P","0",IF('ชื่อ-คะแนน'!AK$4="k","0","0")))</f>
        <v>0</v>
      </c>
      <c r="R51" s="573" t="str">
        <f>IF('ชื่อ-คะแนน'!C49="","",IF(E51="พัก","",IF(E51="ออก","",IF(E51="ย้าย","",IF(E51="","ผิด",(F51+I51+L51+O51))))))</f>
        <v/>
      </c>
      <c r="S51" s="554" t="str">
        <f>IF('ชื่อ-คะแนน'!C49="","",IF(E51="พัก","",IF(E51="ออก","",IF(E51="ย้าย","",IF(E51="","ผิด",(G51+J51+M51+P51))))))</f>
        <v/>
      </c>
      <c r="T51" s="555" t="str">
        <f>IF('ชื่อ-คะแนน'!C49="","",IF(E51="พัก","",IF(E51="ออก","",IF(E51="ย้าย","",IF(E51="","ผิด",(H51+K51+N51+Q51))))))</f>
        <v/>
      </c>
      <c r="U51" s="556"/>
    </row>
    <row r="52" spans="1:21" s="3" customFormat="1" ht="18" customHeight="1" thickBot="1" x14ac:dyDescent="0.55000000000000004">
      <c r="A52" s="531"/>
      <c r="B52" s="276" t="str">
        <f>'ชื่อ-คะแนน'!A50</f>
        <v/>
      </c>
      <c r="C52" s="544">
        <f>'ชื่อ-คะแนน'!B50</f>
        <v>0</v>
      </c>
      <c r="D52" s="1315">
        <f>'ชื่อ-คะแนน'!C50</f>
        <v>0</v>
      </c>
      <c r="E52" s="557" t="str">
        <f>'ชื่อ-คะแนน'!D50</f>
        <v/>
      </c>
      <c r="F52" s="558">
        <f>IF('ชื่อ-คะแนน'!H$4="K",'ชื่อ-คะแนน'!H50,IF('ชื่อ-คะแนน'!H$4="P","0",IF('ชื่อ-คะแนน'!H$4="A","0","0")))+IF('ชื่อ-คะแนน'!I$4="K",'ชื่อ-คะแนน'!I50,IF('ชื่อ-คะแนน'!I$4="P","0",IF('ชื่อ-คะแนน'!I$4="A","0","0")))+IF('ชื่อ-คะแนน'!J$4="K",'ชื่อ-คะแนน'!J50,IF('ชื่อ-คะแนน'!J$4="P","0",IF('ชื่อ-คะแนน'!J$4="A","0","0")))+IF('ชื่อ-คะแนน'!K$4="K",'ชื่อ-คะแนน'!K50,IF('ชื่อ-คะแนน'!K$4="P","0",IF('ชื่อ-คะแนน'!K$4="A","0","0")))+IF('ชื่อ-คะแนน'!L$4="K",'ชื่อ-คะแนน'!L50,IF('ชื่อ-คะแนน'!L$4="P","0",IF('ชื่อ-คะแนน'!L$4="A","0","0")))+IF('ชื่อ-คะแนน'!M$4="K",'ชื่อ-คะแนน'!M50,IF('ชื่อ-คะแนน'!M$4="P","0",IF('ชื่อ-คะแนน'!M$4="A","0","0")))</f>
        <v>0</v>
      </c>
      <c r="G52" s="559">
        <f>IF('ชื่อ-คะแนน'!H$4="P",'ชื่อ-คะแนน'!H50,IF('ชื่อ-คะแนน'!H$4="K","0",IF('ชื่อ-คะแนน'!H$4="A","0","0")))+IF('ชื่อ-คะแนน'!I$4="P",'ชื่อ-คะแนน'!I50,IF('ชื่อ-คะแนน'!I$4="K","0",IF('ชื่อ-คะแนน'!I$4="A","0","0")))+IF('ชื่อ-คะแนน'!J$4="P",'ชื่อ-คะแนน'!J50,IF('ชื่อ-คะแนน'!J$4="K","0",IF('ชื่อ-คะแนน'!J$4="A","0","0")))+IF('ชื่อ-คะแนน'!K$4="P",'ชื่อ-คะแนน'!K50,IF('ชื่อ-คะแนน'!K$4="K","0",IF('ชื่อ-คะแนน'!K$4="A","0","0")))+IF('ชื่อ-คะแนน'!L$4="P",'ชื่อ-คะแนน'!L50,IF('ชื่อ-คะแนน'!L$4="K","0",IF('ชื่อ-คะแนน'!L$4="A","0","0")))+IF('ชื่อ-คะแนน'!M$4="P",'ชื่อ-คะแนน'!M50,IF('ชื่อ-คะแนน'!M$4="K","0",IF('ชื่อ-คะแนน'!M$4="A","0","0")))</f>
        <v>0</v>
      </c>
      <c r="H52" s="574">
        <f>IF('ชื่อ-คะแนน'!H$4="A",'ชื่อ-คะแนน'!H50,IF('ชื่อ-คะแนน'!H$4="P","0",IF('ชื่อ-คะแนน'!H$4="K","0","0")))+IF('ชื่อ-คะแนน'!I$4="A",'ชื่อ-คะแนน'!I50,IF('ชื่อ-คะแนน'!I$4="P","0",IF('ชื่อ-คะแนน'!I$4="K","0","0")))+IF('ชื่อ-คะแนน'!J$4="A",'ชื่อ-คะแนน'!J50,IF('ชื่อ-คะแนน'!J$4="P","0",IF('ชื่อ-คะแนน'!J$4="K","0","0")))+IF('ชื่อ-คะแนน'!K$4="A",'ชื่อ-คะแนน'!K50,IF('ชื่อ-คะแนน'!K$4="P","0",IF('ชื่อ-คะแนน'!K$4="K","0","0")))+IF('ชื่อ-คะแนน'!L$4="A",'ชื่อ-คะแนน'!L50,IF('ชื่อ-คะแนน'!L$4="P","0",IF('ชื่อ-คะแนน'!L$4="K","0","0")))+IF('ชื่อ-คะแนน'!M$4="A",'ชื่อ-คะแนน'!M50,IF('ชื่อ-คะแนน'!M$4="P","0",IF('ชื่อ-คะแนน'!M$4="K","0","0")))</f>
        <v>0</v>
      </c>
      <c r="I52" s="560" t="str">
        <f>IF('ชื่อ-คะแนน'!C50="","",IF('ชื่อ-คะแนน'!P$4="K",'ชื่อ-คะแนน'!P50,IF('ชื่อ-คะแนน'!P$4="P","0",IF('ชื่อ-คะแนน'!P$4="A","0","0")))+IF('ชื่อ-คะแนน'!Q$4="K",'ชื่อ-คะแนน'!Q50,IF('ชื่อ-คะแนน'!Q$4="P","0",IF('ชื่อ-คะแนน'!Q$4="A","0","0")))+IF('ชื่อ-คะแนน'!R$4="K",'ชื่อ-คะแนน'!R50,IF('ชื่อ-คะแนน'!R$4="P","0",IF('ชื่อ-คะแนน'!R$4="A","0","0"))))</f>
        <v/>
      </c>
      <c r="J52" s="561" t="str">
        <f>IF('ชื่อ-คะแนน'!C50="","",IF('ชื่อ-คะแนน'!P$4="P",'ชื่อ-คะแนน'!P50,IF('ชื่อ-คะแนน'!P$4="K","0",IF('ชื่อ-คะแนน'!P$4="A","0","0")))+IF('ชื่อ-คะแนน'!Q$4="P",'ชื่อ-คะแนน'!Q50,IF('ชื่อ-คะแนน'!Q$4="K","0",IF('ชื่อ-คะแนน'!Q$4="A","0","0")))+IF('ชื่อ-คะแนน'!R$4="P",'ชื่อ-คะแนน'!R50,IF('ชื่อ-คะแนน'!R$4="K","0",IF('ชื่อ-คะแนน'!R$4="A","0","0"))))</f>
        <v/>
      </c>
      <c r="K52" s="562" t="str">
        <f>IF('ชื่อ-คะแนน'!C50="","",IF('ชื่อ-คะแนน'!P$4="A",'ชื่อ-คะแนน'!P50,IF('ชื่อ-คะแนน'!P$4="P","0",IF('ชื่อ-คะแนน'!P$4="K","0","0")))+IF('ชื่อ-คะแนน'!Q$4="A",'ชื่อ-คะแนน'!Q50,IF('ชื่อ-คะแนน'!Q$4="P","0",IF('ชื่อ-คะแนน'!Q$4="K","0","0")))+IF('ชื่อ-คะแนน'!R$4="A",'ชื่อ-คะแนน'!R50,IF('ชื่อ-คะแนน'!R$4="P","0",IF('ชื่อ-คะแนน'!R$4="K","0","0"))))</f>
        <v/>
      </c>
      <c r="L52" s="558">
        <f>IF('ชื่อ-คะแนน'!W$4="K",'ชื่อ-คะแนน'!W50,IF('ชื่อ-คะแนน'!W$4="P","0",IF('ชื่อ-คะแนน'!W$4="A","0","0")))+IF('ชื่อ-คะแนน'!X$4="K",'ชื่อ-คะแนน'!X50,IF('ชื่อ-คะแนน'!X$4="P","0",IF('ชื่อ-คะแนน'!X$4="A","0","0")))+IF('ชื่อ-คะแนน'!Y$4="K",'ชื่อ-คะแนน'!Y50,IF('ชื่อ-คะแนน'!Y$4="P","0",IF('ชื่อ-คะแนน'!Y$4="A","0","0")))+IF('ชื่อ-คะแนน'!Z$4="K",'ชื่อ-คะแนน'!Z50,IF('ชื่อ-คะแนน'!Z$4="P","0",IF('ชื่อ-คะแนน'!Z$4="A","0","0")))+IF('ชื่อ-คะแนน'!AA$4="K",'ชื่อ-คะแนน'!AA50,IF('ชื่อ-คะแนน'!AA$4="P","0",IF('ชื่อ-คะแนน'!AA$4="A","0","0")))+IF('ชื่อ-คะแนน'!AB$4="K",'ชื่อ-คะแนน'!AB50,IF('ชื่อ-คะแนน'!AB$4="P","0",IF('ชื่อ-คะแนน'!AB$4="A","0","0")))+IF('ชื่อ-คะแนน'!AC$4="K",'ชื่อ-คะแนน'!AC50,IF('ชื่อ-คะแนน'!AC$4="P","0",IF('ชื่อ-คะแนน'!AC$4="A","0","0")))</f>
        <v>0</v>
      </c>
      <c r="M52" s="559">
        <f>IF('ชื่อ-คะแนน'!W$4="P",'ชื่อ-คะแนน'!W50,IF('ชื่อ-คะแนน'!W$4="K","0",IF('ชื่อ-คะแนน'!W$4="A","0","0")))*IF('ชื่อ-คะแนน'!X$4="P",'ชื่อ-คะแนน'!X50,IF('ชื่อ-คะแนน'!X$4="K","0",IF('ชื่อ-คะแนน'!X$4="A","0","0")))+IF('ชื่อ-คะแนน'!Y$4="P",'ชื่อ-คะแนน'!Y50,IF('ชื่อ-คะแนน'!Y$4="K","0",IF('ชื่อ-คะแนน'!Y$4="A","0","0")))+IF('ชื่อ-คะแนน'!Z$4="P",'ชื่อ-คะแนน'!Z50,IF('ชื่อ-คะแนน'!Z$4="K","0",IF('ชื่อ-คะแนน'!Z$4="A","0","0")))+IF('ชื่อ-คะแนน'!AA$4="P",'ชื่อ-คะแนน'!AA50,IF('ชื่อ-คะแนน'!AA$4="K","0",IF('ชื่อ-คะแนน'!AA$4="A","0","0")))+IF('ชื่อ-คะแนน'!AB$4="P",'ชื่อ-คะแนน'!AB50,IF('ชื่อ-คะแนน'!AB$4="K","0",IF('ชื่อ-คะแนน'!AB$4="A","0","0")))+IF('ชื่อ-คะแนน'!AC$4="P",'ชื่อ-คะแนน'!AC50,IF('ชื่อ-คะแนน'!AC$4="K","0",IF('ชื่อ-คะแนน'!AC$4="A","0","0")))</f>
        <v>0</v>
      </c>
      <c r="N52" s="574">
        <f>IF('ชื่อ-คะแนน'!W$4="A",'ชื่อ-คะแนน'!W50,IF('ชื่อ-คะแนน'!W$4="P","0",IF('ชื่อ-คะแนน'!W$4="K","0","0")))+IF('ชื่อ-คะแนน'!X$4="A",'ชื่อ-คะแนน'!X50,IF('ชื่อ-คะแนน'!X$4="P","0",IF('ชื่อ-คะแนน'!X$4="K","0","0")))+IF('ชื่อ-คะแนน'!Y$4="A",'ชื่อ-คะแนน'!Y50,IF('ชื่อ-คะแนน'!Y$4="P","0",IF('ชื่อ-คะแนน'!Y$4="K","0","0")))+IF('ชื่อ-คะแนน'!Z$4="A",'ชื่อ-คะแนน'!Z50,IF('ชื่อ-คะแนน'!Z$4="P","0",IF('ชื่อ-คะแนน'!Z$4="K","0","0")))+IF('ชื่อ-คะแนน'!AA$4="A",'ชื่อ-คะแนน'!AA50,IF('ชื่อ-คะแนน'!AA$4="P","0",IF('ชื่อ-คะแนน'!AA$4="K","0","0")))+IF('ชื่อ-คะแนน'!AB$4="A",'ชื่อ-คะแนน'!AB50,IF('ชื่อ-คะแนน'!AB$4="P","0",IF('ชื่อ-คะแนน'!AB$4="K","0","0")))+IF('ชื่อ-คะแนน'!AC$4="A",'ชื่อ-คะแนน'!AC50,IF('ชื่อ-คะแนน'!AC$4="P","0",IF('ชื่อ-คะแนน'!AC$4="K","0","0")))</f>
        <v>0</v>
      </c>
      <c r="O52" s="560">
        <f>IF('ชื่อ-คะแนน'!AH$4="K",'ชื่อ-คะแนน'!AH50,IF('ชื่อ-คะแนน'!AH$4="P","0",IF('ชื่อ-คะแนน'!AH$4="A","0","0")))+IF('ชื่อ-คะแนน'!AI$4="K",'ชื่อ-คะแนน'!AI50,IF('ชื่อ-คะแนน'!AI$4="P","0",IF('ชื่อ-คะแนน'!AI$4="A","0","0")))+IF('ชื่อ-คะแนน'!AJ$4="K",'ชื่อ-คะแนน'!AJ50,IF('ชื่อ-คะแนน'!AJ$4="P","0",IF('ชื่อ-คะแนน'!AJ$4="A","0","0")))+IF('ชื่อ-คะแนน'!AK$4="K",'ชื่อ-คะแนน'!AK50,IF('ชื่อ-คะแนน'!AK$4="P","0",IF('ชื่อ-คะแนน'!AK$4="A","0","0")))</f>
        <v>0</v>
      </c>
      <c r="P52" s="561">
        <f>IF('ชื่อ-คะแนน'!AH$4="p",'ชื่อ-คะแนน'!AH50,IF('ชื่อ-คะแนน'!AH$4="k","0",IF('ชื่อ-คะแนน'!AH$4="A","0","0")))+IF('ชื่อ-คะแนน'!AI$4="p",'ชื่อ-คะแนน'!AI50,IF('ชื่อ-คะแนน'!AI$4="k","0",IF('ชื่อ-คะแนน'!AI$4="A","0","0")))+IF('ชื่อ-คะแนน'!AJ$4="p",'ชื่อ-คะแนน'!AJ50,IF('ชื่อ-คะแนน'!AJ$4="k","0",IF('ชื่อ-คะแนน'!AJ$4="A","0","0")))+IF('ชื่อ-คะแนน'!AK$4="p",'ชื่อ-คะแนน'!AK50,IF('ชื่อ-คะแนน'!AK$4="k","0",IF('ชื่อ-คะแนน'!AK$4="A","0","0")))</f>
        <v>0</v>
      </c>
      <c r="Q52" s="563">
        <f>IF('ชื่อ-คะแนน'!AH$4="a",'ชื่อ-คะแนน'!AH50,IF('ชื่อ-คะแนน'!AH$4="P","0",IF('ชื่อ-คะแนน'!AH$4="k","0","0")))+IF('ชื่อ-คะแนน'!AI$4="a",'ชื่อ-คะแนน'!AI50,IF('ชื่อ-คะแนน'!AI$4="P","0",IF('ชื่อ-คะแนน'!AI$4="k","0","0")))+IF('ชื่อ-คะแนน'!AJ$4="a",'ชื่อ-คะแนน'!AJ50,IF('ชื่อ-คะแนน'!AJ$4="P","0",IF('ชื่อ-คะแนน'!AJ$4="k","0","0")))+IF('ชื่อ-คะแนน'!AK$4="a",'ชื่อ-คะแนน'!AK50,IF('ชื่อ-คะแนน'!AK$4="P","0",IF('ชื่อ-คะแนน'!AK$4="k","0","0")))</f>
        <v>0</v>
      </c>
      <c r="R52" s="575" t="str">
        <f>IF('ชื่อ-คะแนน'!C50="","",IF(E52="พัก","",IF(E52="ออก","",IF(E52="ย้าย","",IF(E52="","ผิด",(F52+I52+L52+O52))))))</f>
        <v/>
      </c>
      <c r="S52" s="565" t="str">
        <f>IF('ชื่อ-คะแนน'!C50="","",IF(E52="พัก","",IF(E52="ออก","",IF(E52="ย้าย","",IF(E52="","ผิด",(G52+J52+M52+P52))))))</f>
        <v/>
      </c>
      <c r="T52" s="566" t="str">
        <f>IF('ชื่อ-คะแนน'!C50="","",IF(E52="พัก","",IF(E52="ออก","",IF(E52="ย้าย","",IF(E52="","ผิด",(H52+K52+N52+Q52))))))</f>
        <v/>
      </c>
      <c r="U52" s="556"/>
    </row>
    <row r="53" spans="1:21" s="3" customFormat="1" ht="18" customHeight="1" x14ac:dyDescent="0.5">
      <c r="A53" s="531"/>
      <c r="B53" s="262" t="str">
        <f>'ชื่อ-คะแนน'!A51</f>
        <v/>
      </c>
      <c r="C53" s="532">
        <f>'ชื่อ-คะแนน'!B51</f>
        <v>0</v>
      </c>
      <c r="D53" s="1314">
        <f>'ชื่อ-คะแนน'!C51</f>
        <v>0</v>
      </c>
      <c r="E53" s="533" t="str">
        <f>'ชื่อ-คะแนน'!D51</f>
        <v/>
      </c>
      <c r="F53" s="534">
        <f>IF('ชื่อ-คะแนน'!H$4="K",'ชื่อ-คะแนน'!H51,IF('ชื่อ-คะแนน'!H$4="P","0",IF('ชื่อ-คะแนน'!H$4="A","0","0")))+IF('ชื่อ-คะแนน'!I$4="K",'ชื่อ-คะแนน'!I51,IF('ชื่อ-คะแนน'!I$4="P","0",IF('ชื่อ-คะแนน'!I$4="A","0","0")))+IF('ชื่อ-คะแนน'!J$4="K",'ชื่อ-คะแนน'!J51,IF('ชื่อ-คะแนน'!J$4="P","0",IF('ชื่อ-คะแนน'!J$4="A","0","0")))+IF('ชื่อ-คะแนน'!K$4="K",'ชื่อ-คะแนน'!K51,IF('ชื่อ-คะแนน'!K$4="P","0",IF('ชื่อ-คะแนน'!K$4="A","0","0")))+IF('ชื่อ-คะแนน'!L$4="K",'ชื่อ-คะแนน'!L51,IF('ชื่อ-คะแนน'!L$4="P","0",IF('ชื่อ-คะแนน'!L$4="A","0","0")))+IF('ชื่อ-คะแนน'!M$4="K",'ชื่อ-คะแนน'!M51,IF('ชื่อ-คะแนน'!M$4="P","0",IF('ชื่อ-คะแนน'!M$4="A","0","0")))</f>
        <v>0</v>
      </c>
      <c r="G53" s="535">
        <f>IF('ชื่อ-คะแนน'!H$4="P",'ชื่อ-คะแนน'!H51,IF('ชื่อ-คะแนน'!H$4="K","0",IF('ชื่อ-คะแนน'!H$4="A","0","0")))+IF('ชื่อ-คะแนน'!I$4="P",'ชื่อ-คะแนน'!I51,IF('ชื่อ-คะแนน'!I$4="K","0",IF('ชื่อ-คะแนน'!I$4="A","0","0")))+IF('ชื่อ-คะแนน'!J$4="P",'ชื่อ-คะแนน'!J51,IF('ชื่อ-คะแนน'!J$4="K","0",IF('ชื่อ-คะแนน'!J$4="A","0","0")))+IF('ชื่อ-คะแนน'!K$4="P",'ชื่อ-คะแนน'!K51,IF('ชื่อ-คะแนน'!K$4="K","0",IF('ชื่อ-คะแนน'!K$4="A","0","0")))+IF('ชื่อ-คะแนน'!L$4="P",'ชื่อ-คะแนน'!L51,IF('ชื่อ-คะแนน'!L$4="K","0",IF('ชื่อ-คะแนน'!L$4="A","0","0")))+IF('ชื่อ-คะแนน'!M$4="P",'ชื่อ-คะแนน'!M51,IF('ชื่อ-คะแนน'!M$4="K","0",IF('ชื่อ-คะแนน'!M$4="A","0","0")))</f>
        <v>0</v>
      </c>
      <c r="H53" s="568">
        <f>IF('ชื่อ-คะแนน'!H$4="A",'ชื่อ-คะแนน'!H51,IF('ชื่อ-คะแนน'!H$4="P","0",IF('ชื่อ-คะแนน'!H$4="K","0","0")))+IF('ชื่อ-คะแนน'!I$4="A",'ชื่อ-คะแนน'!I51,IF('ชื่อ-คะแนน'!I$4="P","0",IF('ชื่อ-คะแนน'!I$4="K","0","0")))+IF('ชื่อ-คะแนน'!J$4="A",'ชื่อ-คะแนน'!J51,IF('ชื่อ-คะแนน'!J$4="P","0",IF('ชื่อ-คะแนน'!J$4="K","0","0")))+IF('ชื่อ-คะแนน'!K$4="A",'ชื่อ-คะแนน'!K51,IF('ชื่อ-คะแนน'!K$4="P","0",IF('ชื่อ-คะแนน'!K$4="K","0","0")))+IF('ชื่อ-คะแนน'!L$4="A",'ชื่อ-คะแนน'!L51,IF('ชื่อ-คะแนน'!L$4="P","0",IF('ชื่อ-คะแนน'!L$4="K","0","0")))+IF('ชื่อ-คะแนน'!M$4="A",'ชื่อ-คะแนน'!M51,IF('ชื่อ-คะแนน'!M$4="P","0",IF('ชื่อ-คะแนน'!M$4="K","0","0")))</f>
        <v>0</v>
      </c>
      <c r="I53" s="536" t="str">
        <f>IF('ชื่อ-คะแนน'!C51="","",IF('ชื่อ-คะแนน'!P$4="K",'ชื่อ-คะแนน'!P51,IF('ชื่อ-คะแนน'!P$4="P","0",IF('ชื่อ-คะแนน'!P$4="A","0","0")))+IF('ชื่อ-คะแนน'!Q$4="K",'ชื่อ-คะแนน'!Q51,IF('ชื่อ-คะแนน'!Q$4="P","0",IF('ชื่อ-คะแนน'!Q$4="A","0","0")))+IF('ชื่อ-คะแนน'!R$4="K",'ชื่อ-คะแนน'!R51,IF('ชื่อ-คะแนน'!R$4="P","0",IF('ชื่อ-คะแนน'!R$4="A","0","0"))))</f>
        <v/>
      </c>
      <c r="J53" s="537" t="str">
        <f>IF('ชื่อ-คะแนน'!C51="","",IF('ชื่อ-คะแนน'!P$4="P",'ชื่อ-คะแนน'!P51,IF('ชื่อ-คะแนน'!P$4="K","0",IF('ชื่อ-คะแนน'!P$4="A","0","0")))+IF('ชื่อ-คะแนน'!Q$4="P",'ชื่อ-คะแนน'!Q51,IF('ชื่อ-คะแนน'!Q$4="K","0",IF('ชื่อ-คะแนน'!Q$4="A","0","0")))+IF('ชื่อ-คะแนน'!R$4="P",'ชื่อ-คะแนน'!R51,IF('ชื่อ-คะแนน'!R$4="K","0",IF('ชื่อ-คะแนน'!R$4="A","0","0"))))</f>
        <v/>
      </c>
      <c r="K53" s="538" t="str">
        <f>IF('ชื่อ-คะแนน'!C51="","",IF('ชื่อ-คะแนน'!P$4="A",'ชื่อ-คะแนน'!P51,IF('ชื่อ-คะแนน'!P$4="P","0",IF('ชื่อ-คะแนน'!P$4="K","0","0")))+IF('ชื่อ-คะแนน'!Q$4="A",'ชื่อ-คะแนน'!Q51,IF('ชื่อ-คะแนน'!Q$4="P","0",IF('ชื่อ-คะแนน'!Q$4="K","0","0")))+IF('ชื่อ-คะแนน'!R$4="A",'ชื่อ-คะแนน'!R51,IF('ชื่อ-คะแนน'!R$4="P","0",IF('ชื่อ-คะแนน'!R$4="K","0","0"))))</f>
        <v/>
      </c>
      <c r="L53" s="534">
        <f>IF('ชื่อ-คะแนน'!W$4="K",'ชื่อ-คะแนน'!W51,IF('ชื่อ-คะแนน'!W$4="P","0",IF('ชื่อ-คะแนน'!W$4="A","0","0")))+IF('ชื่อ-คะแนน'!X$4="K",'ชื่อ-คะแนน'!X51,IF('ชื่อ-คะแนน'!X$4="P","0",IF('ชื่อ-คะแนน'!X$4="A","0","0")))+IF('ชื่อ-คะแนน'!Y$4="K",'ชื่อ-คะแนน'!Y51,IF('ชื่อ-คะแนน'!Y$4="P","0",IF('ชื่อ-คะแนน'!Y$4="A","0","0")))+IF('ชื่อ-คะแนน'!Z$4="K",'ชื่อ-คะแนน'!Z51,IF('ชื่อ-คะแนน'!Z$4="P","0",IF('ชื่อ-คะแนน'!Z$4="A","0","0")))+IF('ชื่อ-คะแนน'!AA$4="K",'ชื่อ-คะแนน'!AA51,IF('ชื่อ-คะแนน'!AA$4="P","0",IF('ชื่อ-คะแนน'!AA$4="A","0","0")))+IF('ชื่อ-คะแนน'!AB$4="K",'ชื่อ-คะแนน'!AB51,IF('ชื่อ-คะแนน'!AB$4="P","0",IF('ชื่อ-คะแนน'!AB$4="A","0","0")))+IF('ชื่อ-คะแนน'!AC$4="K",'ชื่อ-คะแนน'!AC51,IF('ชื่อ-คะแนน'!AC$4="P","0",IF('ชื่อ-คะแนน'!AC$4="A","0","0")))</f>
        <v>0</v>
      </c>
      <c r="M53" s="535">
        <f>IF('ชื่อ-คะแนน'!W$4="P",'ชื่อ-คะแนน'!W51,IF('ชื่อ-คะแนน'!W$4="K","0",IF('ชื่อ-คะแนน'!W$4="A","0","0")))*IF('ชื่อ-คะแนน'!X$4="P",'ชื่อ-คะแนน'!X51,IF('ชื่อ-คะแนน'!X$4="K","0",IF('ชื่อ-คะแนน'!X$4="A","0","0")))+IF('ชื่อ-คะแนน'!Y$4="P",'ชื่อ-คะแนน'!Y51,IF('ชื่อ-คะแนน'!Y$4="K","0",IF('ชื่อ-คะแนน'!Y$4="A","0","0")))+IF('ชื่อ-คะแนน'!Z$4="P",'ชื่อ-คะแนน'!Z51,IF('ชื่อ-คะแนน'!Z$4="K","0",IF('ชื่อ-คะแนน'!Z$4="A","0","0")))+IF('ชื่อ-คะแนน'!AA$4="P",'ชื่อ-คะแนน'!AA51,IF('ชื่อ-คะแนน'!AA$4="K","0",IF('ชื่อ-คะแนน'!AA$4="A","0","0")))+IF('ชื่อ-คะแนน'!AB$4="P",'ชื่อ-คะแนน'!AB51,IF('ชื่อ-คะแนน'!AB$4="K","0",IF('ชื่อ-คะแนน'!AB$4="A","0","0")))+IF('ชื่อ-คะแนน'!AC$4="P",'ชื่อ-คะแนน'!AC51,IF('ชื่อ-คะแนน'!AC$4="K","0",IF('ชื่อ-คะแนน'!AC$4="A","0","0")))</f>
        <v>0</v>
      </c>
      <c r="N53" s="568">
        <f>IF('ชื่อ-คะแนน'!W$4="A",'ชื่อ-คะแนน'!W51,IF('ชื่อ-คะแนน'!W$4="P","0",IF('ชื่อ-คะแนน'!W$4="K","0","0")))+IF('ชื่อ-คะแนน'!X$4="A",'ชื่อ-คะแนน'!X51,IF('ชื่อ-คะแนน'!X$4="P","0",IF('ชื่อ-คะแนน'!X$4="K","0","0")))+IF('ชื่อ-คะแนน'!Y$4="A",'ชื่อ-คะแนน'!Y51,IF('ชื่อ-คะแนน'!Y$4="P","0",IF('ชื่อ-คะแนน'!Y$4="K","0","0")))+IF('ชื่อ-คะแนน'!Z$4="A",'ชื่อ-คะแนน'!Z51,IF('ชื่อ-คะแนน'!Z$4="P","0",IF('ชื่อ-คะแนน'!Z$4="K","0","0")))+IF('ชื่อ-คะแนน'!AA$4="A",'ชื่อ-คะแนน'!AA51,IF('ชื่อ-คะแนน'!AA$4="P","0",IF('ชื่อ-คะแนน'!AA$4="K","0","0")))+IF('ชื่อ-คะแนน'!AB$4="A",'ชื่อ-คะแนน'!AB51,IF('ชื่อ-คะแนน'!AB$4="P","0",IF('ชื่อ-คะแนน'!AB$4="K","0","0")))+IF('ชื่อ-คะแนน'!AC$4="A",'ชื่อ-คะแนน'!AC51,IF('ชื่อ-คะแนน'!AC$4="P","0",IF('ชื่อ-คะแนน'!AC$4="K","0","0")))</f>
        <v>0</v>
      </c>
      <c r="O53" s="536">
        <f>IF('ชื่อ-คะแนน'!AH$4="K",'ชื่อ-คะแนน'!AH51,IF('ชื่อ-คะแนน'!AH$4="P","0",IF('ชื่อ-คะแนน'!AH$4="A","0","0")))+IF('ชื่อ-คะแนน'!AI$4="K",'ชื่อ-คะแนน'!AI51,IF('ชื่อ-คะแนน'!AI$4="P","0",IF('ชื่อ-คะแนน'!AI$4="A","0","0")))+IF('ชื่อ-คะแนน'!AJ$4="K",'ชื่อ-คะแนน'!AJ51,IF('ชื่อ-คะแนน'!AJ$4="P","0",IF('ชื่อ-คะแนน'!AJ$4="A","0","0")))+IF('ชื่อ-คะแนน'!AK$4="K",'ชื่อ-คะแนน'!AK51,IF('ชื่อ-คะแนน'!AK$4="P","0",IF('ชื่อ-คะแนน'!AK$4="A","0","0")))</f>
        <v>0</v>
      </c>
      <c r="P53" s="537">
        <f>IF('ชื่อ-คะแนน'!AH$4="p",'ชื่อ-คะแนน'!AH51,IF('ชื่อ-คะแนน'!AH$4="k","0",IF('ชื่อ-คะแนน'!AH$4="A","0","0")))+IF('ชื่อ-คะแนน'!AI$4="p",'ชื่อ-คะแนน'!AI51,IF('ชื่อ-คะแนน'!AI$4="k","0",IF('ชื่อ-คะแนน'!AI$4="A","0","0")))+IF('ชื่อ-คะแนน'!AJ$4="p",'ชื่อ-คะแนน'!AJ51,IF('ชื่อ-คะแนน'!AJ$4="k","0",IF('ชื่อ-คะแนน'!AJ$4="A","0","0")))+IF('ชื่อ-คะแนน'!AK$4="p",'ชื่อ-คะแนน'!AK51,IF('ชื่อ-คะแนน'!AK$4="k","0",IF('ชื่อ-คะแนน'!AK$4="A","0","0")))</f>
        <v>0</v>
      </c>
      <c r="Q53" s="539">
        <f>IF('ชื่อ-คะแนน'!AH$4="a",'ชื่อ-คะแนน'!AH51,IF('ชื่อ-คะแนน'!AH$4="P","0",IF('ชื่อ-คะแนน'!AH$4="k","0","0")))+IF('ชื่อ-คะแนน'!AI$4="a",'ชื่อ-คะแนน'!AI51,IF('ชื่อ-คะแนน'!AI$4="P","0",IF('ชื่อ-คะแนน'!AI$4="k","0","0")))+IF('ชื่อ-คะแนน'!AJ$4="a",'ชื่อ-คะแนน'!AJ51,IF('ชื่อ-คะแนน'!AJ$4="P","0",IF('ชื่อ-คะแนน'!AJ$4="k","0","0")))+IF('ชื่อ-คะแนน'!AK$4="a",'ชื่อ-คะแนน'!AK51,IF('ชื่อ-คะแนน'!AK$4="P","0",IF('ชื่อ-คะแนน'!AK$4="k","0","0")))</f>
        <v>0</v>
      </c>
      <c r="R53" s="569" t="str">
        <f>IF('ชื่อ-คะแนน'!C51="","",IF(E53="พัก","",IF(E53="ออก","",IF(E53="ย้าย","",IF(E53="","ผิด",(F53+I53+L53+O53))))))</f>
        <v/>
      </c>
      <c r="S53" s="570" t="str">
        <f>IF('ชื่อ-คะแนน'!C51="","",IF(E53="พัก","",IF(E53="ออก","",IF(E53="ย้าย","",IF(E53="","ผิด",(G53+J53+M53+P53))))))</f>
        <v/>
      </c>
      <c r="T53" s="571" t="str">
        <f>IF('ชื่อ-คะแนน'!C51="","",IF(E53="พัก","",IF(E53="ออก","",IF(E53="ย้าย","",IF(E53="","ผิด",(H53+K53+N53+Q53))))))</f>
        <v/>
      </c>
      <c r="U53" s="543"/>
    </row>
    <row r="54" spans="1:21" s="3" customFormat="1" ht="18" customHeight="1" x14ac:dyDescent="0.5">
      <c r="A54" s="531"/>
      <c r="B54" s="276" t="str">
        <f>'ชื่อ-คะแนน'!A52</f>
        <v/>
      </c>
      <c r="C54" s="544">
        <f>'ชื่อ-คะแนน'!B52</f>
        <v>0</v>
      </c>
      <c r="D54" s="1315">
        <f>'ชื่อ-คะแนน'!C52</f>
        <v>0</v>
      </c>
      <c r="E54" s="546" t="str">
        <f>'ชื่อ-คะแนน'!D52</f>
        <v/>
      </c>
      <c r="F54" s="547">
        <f>IF('ชื่อ-คะแนน'!H$4="K",'ชื่อ-คะแนน'!H52,IF('ชื่อ-คะแนน'!H$4="P","0",IF('ชื่อ-คะแนน'!H$4="A","0","0")))+IF('ชื่อ-คะแนน'!I$4="K",'ชื่อ-คะแนน'!I52,IF('ชื่อ-คะแนน'!I$4="P","0",IF('ชื่อ-คะแนน'!I$4="A","0","0")))+IF('ชื่อ-คะแนน'!J$4="K",'ชื่อ-คะแนน'!J52,IF('ชื่อ-คะแนน'!J$4="P","0",IF('ชื่อ-คะแนน'!J$4="A","0","0")))+IF('ชื่อ-คะแนน'!K$4="K",'ชื่อ-คะแนน'!K52,IF('ชื่อ-คะแนน'!K$4="P","0",IF('ชื่อ-คะแนน'!K$4="A","0","0")))+IF('ชื่อ-คะแนน'!L$4="K",'ชื่อ-คะแนน'!L52,IF('ชื่อ-คะแนน'!L$4="P","0",IF('ชื่อ-คะแนน'!L$4="A","0","0")))+IF('ชื่อ-คะแนน'!M$4="K",'ชื่อ-คะแนน'!M52,IF('ชื่อ-คะแนน'!M$4="P","0",IF('ชื่อ-คะแนน'!M$4="A","0","0")))</f>
        <v>0</v>
      </c>
      <c r="G54" s="548">
        <f>IF('ชื่อ-คะแนน'!H$4="P",'ชื่อ-คะแนน'!H52,IF('ชื่อ-คะแนน'!H$4="K","0",IF('ชื่อ-คะแนน'!H$4="A","0","0")))+IF('ชื่อ-คะแนน'!I$4="P",'ชื่อ-คะแนน'!I52,IF('ชื่อ-คะแนน'!I$4="K","0",IF('ชื่อ-คะแนน'!I$4="A","0","0")))+IF('ชื่อ-คะแนน'!J$4="P",'ชื่อ-คะแนน'!J52,IF('ชื่อ-คะแนน'!J$4="K","0",IF('ชื่อ-คะแนน'!J$4="A","0","0")))+IF('ชื่อ-คะแนน'!K$4="P",'ชื่อ-คะแนน'!K52,IF('ชื่อ-คะแนน'!K$4="K","0",IF('ชื่อ-คะแนน'!K$4="A","0","0")))+IF('ชื่อ-คะแนน'!L$4="P",'ชื่อ-คะแนน'!L52,IF('ชื่อ-คะแนน'!L$4="K","0",IF('ชื่อ-คะแนน'!L$4="A","0","0")))+IF('ชื่อ-คะแนน'!M$4="P",'ชื่อ-คะแนน'!M52,IF('ชื่อ-คะแนน'!M$4="K","0",IF('ชื่อ-คะแนน'!M$4="A","0","0")))</f>
        <v>0</v>
      </c>
      <c r="H54" s="572">
        <f>IF('ชื่อ-คะแนน'!H$4="A",'ชื่อ-คะแนน'!H52,IF('ชื่อ-คะแนน'!H$4="P","0",IF('ชื่อ-คะแนน'!H$4="K","0","0")))+IF('ชื่อ-คะแนน'!I$4="A",'ชื่อ-คะแนน'!I52,IF('ชื่อ-คะแนน'!I$4="P","0",IF('ชื่อ-คะแนน'!I$4="K","0","0")))+IF('ชื่อ-คะแนน'!J$4="A",'ชื่อ-คะแนน'!J52,IF('ชื่อ-คะแนน'!J$4="P","0",IF('ชื่อ-คะแนน'!J$4="K","0","0")))+IF('ชื่อ-คะแนน'!K$4="A",'ชื่อ-คะแนน'!K52,IF('ชื่อ-คะแนน'!K$4="P","0",IF('ชื่อ-คะแนน'!K$4="K","0","0")))+IF('ชื่อ-คะแนน'!L$4="A",'ชื่อ-คะแนน'!L52,IF('ชื่อ-คะแนน'!L$4="P","0",IF('ชื่อ-คะแนน'!L$4="K","0","0")))+IF('ชื่อ-คะแนน'!M$4="A",'ชื่อ-คะแนน'!M52,IF('ชื่อ-คะแนน'!M$4="P","0",IF('ชื่อ-คะแนน'!M$4="K","0","0")))</f>
        <v>0</v>
      </c>
      <c r="I54" s="549" t="str">
        <f>IF('ชื่อ-คะแนน'!C52="","",IF('ชื่อ-คะแนน'!P$4="K",'ชื่อ-คะแนน'!P52,IF('ชื่อ-คะแนน'!P$4="P","0",IF('ชื่อ-คะแนน'!P$4="A","0","0")))+IF('ชื่อ-คะแนน'!Q$4="K",'ชื่อ-คะแนน'!Q52,IF('ชื่อ-คะแนน'!Q$4="P","0",IF('ชื่อ-คะแนน'!Q$4="A","0","0")))+IF('ชื่อ-คะแนน'!R$4="K",'ชื่อ-คะแนน'!R52,IF('ชื่อ-คะแนน'!R$4="P","0",IF('ชื่อ-คะแนน'!R$4="A","0","0"))))</f>
        <v/>
      </c>
      <c r="J54" s="550" t="str">
        <f>IF('ชื่อ-คะแนน'!C52="","",IF('ชื่อ-คะแนน'!P$4="P",'ชื่อ-คะแนน'!P52,IF('ชื่อ-คะแนน'!P$4="K","0",IF('ชื่อ-คะแนน'!P$4="A","0","0")))+IF('ชื่อ-คะแนน'!Q$4="P",'ชื่อ-คะแนน'!Q52,IF('ชื่อ-คะแนน'!Q$4="K","0",IF('ชื่อ-คะแนน'!Q$4="A","0","0")))+IF('ชื่อ-คะแนน'!R$4="P",'ชื่อ-คะแนน'!R52,IF('ชื่อ-คะแนน'!R$4="K","0",IF('ชื่อ-คะแนน'!R$4="A","0","0"))))</f>
        <v/>
      </c>
      <c r="K54" s="551" t="str">
        <f>IF('ชื่อ-คะแนน'!C52="","",IF('ชื่อ-คะแนน'!P$4="A",'ชื่อ-คะแนน'!P52,IF('ชื่อ-คะแนน'!P$4="P","0",IF('ชื่อ-คะแนน'!P$4="K","0","0")))+IF('ชื่อ-คะแนน'!Q$4="A",'ชื่อ-คะแนน'!Q52,IF('ชื่อ-คะแนน'!Q$4="P","0",IF('ชื่อ-คะแนน'!Q$4="K","0","0")))+IF('ชื่อ-คะแนน'!R$4="A",'ชื่อ-คะแนน'!R52,IF('ชื่อ-คะแนน'!R$4="P","0",IF('ชื่อ-คะแนน'!R$4="K","0","0"))))</f>
        <v/>
      </c>
      <c r="L54" s="547">
        <f>IF('ชื่อ-คะแนน'!W$4="K",'ชื่อ-คะแนน'!W52,IF('ชื่อ-คะแนน'!W$4="P","0",IF('ชื่อ-คะแนน'!W$4="A","0","0")))+IF('ชื่อ-คะแนน'!X$4="K",'ชื่อ-คะแนน'!X52,IF('ชื่อ-คะแนน'!X$4="P","0",IF('ชื่อ-คะแนน'!X$4="A","0","0")))+IF('ชื่อ-คะแนน'!Y$4="K",'ชื่อ-คะแนน'!Y52,IF('ชื่อ-คะแนน'!Y$4="P","0",IF('ชื่อ-คะแนน'!Y$4="A","0","0")))+IF('ชื่อ-คะแนน'!Z$4="K",'ชื่อ-คะแนน'!Z52,IF('ชื่อ-คะแนน'!Z$4="P","0",IF('ชื่อ-คะแนน'!Z$4="A","0","0")))+IF('ชื่อ-คะแนน'!AA$4="K",'ชื่อ-คะแนน'!AA52,IF('ชื่อ-คะแนน'!AA$4="P","0",IF('ชื่อ-คะแนน'!AA$4="A","0","0")))+IF('ชื่อ-คะแนน'!AB$4="K",'ชื่อ-คะแนน'!AB52,IF('ชื่อ-คะแนน'!AB$4="P","0",IF('ชื่อ-คะแนน'!AB$4="A","0","0")))+IF('ชื่อ-คะแนน'!AC$4="K",'ชื่อ-คะแนน'!AC52,IF('ชื่อ-คะแนน'!AC$4="P","0",IF('ชื่อ-คะแนน'!AC$4="A","0","0")))</f>
        <v>0</v>
      </c>
      <c r="M54" s="548">
        <f>IF('ชื่อ-คะแนน'!W$4="P",'ชื่อ-คะแนน'!W52,IF('ชื่อ-คะแนน'!W$4="K","0",IF('ชื่อ-คะแนน'!W$4="A","0","0")))*IF('ชื่อ-คะแนน'!X$4="P",'ชื่อ-คะแนน'!X52,IF('ชื่อ-คะแนน'!X$4="K","0",IF('ชื่อ-คะแนน'!X$4="A","0","0")))+IF('ชื่อ-คะแนน'!Y$4="P",'ชื่อ-คะแนน'!Y52,IF('ชื่อ-คะแนน'!Y$4="K","0",IF('ชื่อ-คะแนน'!Y$4="A","0","0")))+IF('ชื่อ-คะแนน'!Z$4="P",'ชื่อ-คะแนน'!Z52,IF('ชื่อ-คะแนน'!Z$4="K","0",IF('ชื่อ-คะแนน'!Z$4="A","0","0")))+IF('ชื่อ-คะแนน'!AA$4="P",'ชื่อ-คะแนน'!AA52,IF('ชื่อ-คะแนน'!AA$4="K","0",IF('ชื่อ-คะแนน'!AA$4="A","0","0")))+IF('ชื่อ-คะแนน'!AB$4="P",'ชื่อ-คะแนน'!AB52,IF('ชื่อ-คะแนน'!AB$4="K","0",IF('ชื่อ-คะแนน'!AB$4="A","0","0")))+IF('ชื่อ-คะแนน'!AC$4="P",'ชื่อ-คะแนน'!AC52,IF('ชื่อ-คะแนน'!AC$4="K","0",IF('ชื่อ-คะแนน'!AC$4="A","0","0")))</f>
        <v>0</v>
      </c>
      <c r="N54" s="572">
        <f>IF('ชื่อ-คะแนน'!W$4="A",'ชื่อ-คะแนน'!W52,IF('ชื่อ-คะแนน'!W$4="P","0",IF('ชื่อ-คะแนน'!W$4="K","0","0")))+IF('ชื่อ-คะแนน'!X$4="A",'ชื่อ-คะแนน'!X52,IF('ชื่อ-คะแนน'!X$4="P","0",IF('ชื่อ-คะแนน'!X$4="K","0","0")))+IF('ชื่อ-คะแนน'!Y$4="A",'ชื่อ-คะแนน'!Y52,IF('ชื่อ-คะแนน'!Y$4="P","0",IF('ชื่อ-คะแนน'!Y$4="K","0","0")))+IF('ชื่อ-คะแนน'!Z$4="A",'ชื่อ-คะแนน'!Z52,IF('ชื่อ-คะแนน'!Z$4="P","0",IF('ชื่อ-คะแนน'!Z$4="K","0","0")))+IF('ชื่อ-คะแนน'!AA$4="A",'ชื่อ-คะแนน'!AA52,IF('ชื่อ-คะแนน'!AA$4="P","0",IF('ชื่อ-คะแนน'!AA$4="K","0","0")))+IF('ชื่อ-คะแนน'!AB$4="A",'ชื่อ-คะแนน'!AB52,IF('ชื่อ-คะแนน'!AB$4="P","0",IF('ชื่อ-คะแนน'!AB$4="K","0","0")))+IF('ชื่อ-คะแนน'!AC$4="A",'ชื่อ-คะแนน'!AC52,IF('ชื่อ-คะแนน'!AC$4="P","0",IF('ชื่อ-คะแนน'!AC$4="K","0","0")))</f>
        <v>0</v>
      </c>
      <c r="O54" s="549">
        <f>IF('ชื่อ-คะแนน'!AH$4="K",'ชื่อ-คะแนน'!AH52,IF('ชื่อ-คะแนน'!AH$4="P","0",IF('ชื่อ-คะแนน'!AH$4="A","0","0")))+IF('ชื่อ-คะแนน'!AI$4="K",'ชื่อ-คะแนน'!AI52,IF('ชื่อ-คะแนน'!AI$4="P","0",IF('ชื่อ-คะแนน'!AI$4="A","0","0")))+IF('ชื่อ-คะแนน'!AJ$4="K",'ชื่อ-คะแนน'!AJ52,IF('ชื่อ-คะแนน'!AJ$4="P","0",IF('ชื่อ-คะแนน'!AJ$4="A","0","0")))+IF('ชื่อ-คะแนน'!AK$4="K",'ชื่อ-คะแนน'!AK52,IF('ชื่อ-คะแนน'!AK$4="P","0",IF('ชื่อ-คะแนน'!AK$4="A","0","0")))</f>
        <v>0</v>
      </c>
      <c r="P54" s="550">
        <f>IF('ชื่อ-คะแนน'!AH$4="p",'ชื่อ-คะแนน'!AH52,IF('ชื่อ-คะแนน'!AH$4="k","0",IF('ชื่อ-คะแนน'!AH$4="A","0","0")))+IF('ชื่อ-คะแนน'!AI$4="p",'ชื่อ-คะแนน'!AI52,IF('ชื่อ-คะแนน'!AI$4="k","0",IF('ชื่อ-คะแนน'!AI$4="A","0","0")))+IF('ชื่อ-คะแนน'!AJ$4="p",'ชื่อ-คะแนน'!AJ52,IF('ชื่อ-คะแนน'!AJ$4="k","0",IF('ชื่อ-คะแนน'!AJ$4="A","0","0")))+IF('ชื่อ-คะแนน'!AK$4="p",'ชื่อ-คะแนน'!AK52,IF('ชื่อ-คะแนน'!AK$4="k","0",IF('ชื่อ-คะแนน'!AK$4="A","0","0")))</f>
        <v>0</v>
      </c>
      <c r="Q54" s="552">
        <f>IF('ชื่อ-คะแนน'!AH$4="a",'ชื่อ-คะแนน'!AH52,IF('ชื่อ-คะแนน'!AH$4="P","0",IF('ชื่อ-คะแนน'!AH$4="k","0","0")))+IF('ชื่อ-คะแนน'!AI$4="a",'ชื่อ-คะแนน'!AI52,IF('ชื่อ-คะแนน'!AI$4="P","0",IF('ชื่อ-คะแนน'!AI$4="k","0","0")))+IF('ชื่อ-คะแนน'!AJ$4="a",'ชื่อ-คะแนน'!AJ52,IF('ชื่อ-คะแนน'!AJ$4="P","0",IF('ชื่อ-คะแนน'!AJ$4="k","0","0")))+IF('ชื่อ-คะแนน'!AK$4="a",'ชื่อ-คะแนน'!AK52,IF('ชื่อ-คะแนน'!AK$4="P","0",IF('ชื่อ-คะแนน'!AK$4="k","0","0")))</f>
        <v>0</v>
      </c>
      <c r="R54" s="573" t="str">
        <f>IF('ชื่อ-คะแนน'!C52="","",IF(E54="พัก","",IF(E54="ออก","",IF(E54="ย้าย","",IF(E54="","ผิด",(F54+I54+L54+O54))))))</f>
        <v/>
      </c>
      <c r="S54" s="554" t="str">
        <f>IF('ชื่อ-คะแนน'!C52="","",IF(E54="พัก","",IF(E54="ออก","",IF(E54="ย้าย","",IF(E54="","ผิด",(G54+J54+M54+P54))))))</f>
        <v/>
      </c>
      <c r="T54" s="555" t="str">
        <f>IF('ชื่อ-คะแนน'!C52="","",IF(E54="พัก","",IF(E54="ออก","",IF(E54="ย้าย","",IF(E54="","ผิด",(H54+K54+N54+Q54))))))</f>
        <v/>
      </c>
      <c r="U54" s="556"/>
    </row>
    <row r="55" spans="1:21" s="3" customFormat="1" ht="18" customHeight="1" x14ac:dyDescent="0.5">
      <c r="A55" s="531"/>
      <c r="B55" s="276" t="str">
        <f>'ชื่อ-คะแนน'!A53</f>
        <v/>
      </c>
      <c r="C55" s="544">
        <f>'ชื่อ-คะแนน'!B53</f>
        <v>0</v>
      </c>
      <c r="D55" s="1315">
        <f>'ชื่อ-คะแนน'!C53</f>
        <v>0</v>
      </c>
      <c r="E55" s="546" t="str">
        <f>'ชื่อ-คะแนน'!D53</f>
        <v/>
      </c>
      <c r="F55" s="547">
        <f>IF('ชื่อ-คะแนน'!H$4="K",'ชื่อ-คะแนน'!H53,IF('ชื่อ-คะแนน'!H$4="P","0",IF('ชื่อ-คะแนน'!H$4="A","0","0")))+IF('ชื่อ-คะแนน'!I$4="K",'ชื่อ-คะแนน'!I53,IF('ชื่อ-คะแนน'!I$4="P","0",IF('ชื่อ-คะแนน'!I$4="A","0","0")))+IF('ชื่อ-คะแนน'!J$4="K",'ชื่อ-คะแนน'!J53,IF('ชื่อ-คะแนน'!J$4="P","0",IF('ชื่อ-คะแนน'!J$4="A","0","0")))+IF('ชื่อ-คะแนน'!K$4="K",'ชื่อ-คะแนน'!K53,IF('ชื่อ-คะแนน'!K$4="P","0",IF('ชื่อ-คะแนน'!K$4="A","0","0")))+IF('ชื่อ-คะแนน'!L$4="K",'ชื่อ-คะแนน'!L53,IF('ชื่อ-คะแนน'!L$4="P","0",IF('ชื่อ-คะแนน'!L$4="A","0","0")))+IF('ชื่อ-คะแนน'!M$4="K",'ชื่อ-คะแนน'!M53,IF('ชื่อ-คะแนน'!M$4="P","0",IF('ชื่อ-คะแนน'!M$4="A","0","0")))</f>
        <v>0</v>
      </c>
      <c r="G55" s="548">
        <f>IF('ชื่อ-คะแนน'!H$4="P",'ชื่อ-คะแนน'!H53,IF('ชื่อ-คะแนน'!H$4="K","0",IF('ชื่อ-คะแนน'!H$4="A","0","0")))+IF('ชื่อ-คะแนน'!I$4="P",'ชื่อ-คะแนน'!I53,IF('ชื่อ-คะแนน'!I$4="K","0",IF('ชื่อ-คะแนน'!I$4="A","0","0")))+IF('ชื่อ-คะแนน'!J$4="P",'ชื่อ-คะแนน'!J53,IF('ชื่อ-คะแนน'!J$4="K","0",IF('ชื่อ-คะแนน'!J$4="A","0","0")))+IF('ชื่อ-คะแนน'!K$4="P",'ชื่อ-คะแนน'!K53,IF('ชื่อ-คะแนน'!K$4="K","0",IF('ชื่อ-คะแนน'!K$4="A","0","0")))+IF('ชื่อ-คะแนน'!L$4="P",'ชื่อ-คะแนน'!L53,IF('ชื่อ-คะแนน'!L$4="K","0",IF('ชื่อ-คะแนน'!L$4="A","0","0")))+IF('ชื่อ-คะแนน'!M$4="P",'ชื่อ-คะแนน'!M53,IF('ชื่อ-คะแนน'!M$4="K","0",IF('ชื่อ-คะแนน'!M$4="A","0","0")))</f>
        <v>0</v>
      </c>
      <c r="H55" s="572">
        <f>IF('ชื่อ-คะแนน'!H$4="A",'ชื่อ-คะแนน'!H53,IF('ชื่อ-คะแนน'!H$4="P","0",IF('ชื่อ-คะแนน'!H$4="K","0","0")))+IF('ชื่อ-คะแนน'!I$4="A",'ชื่อ-คะแนน'!I53,IF('ชื่อ-คะแนน'!I$4="P","0",IF('ชื่อ-คะแนน'!I$4="K","0","0")))+IF('ชื่อ-คะแนน'!J$4="A",'ชื่อ-คะแนน'!J53,IF('ชื่อ-คะแนน'!J$4="P","0",IF('ชื่อ-คะแนน'!J$4="K","0","0")))+IF('ชื่อ-คะแนน'!K$4="A",'ชื่อ-คะแนน'!K53,IF('ชื่อ-คะแนน'!K$4="P","0",IF('ชื่อ-คะแนน'!K$4="K","0","0")))+IF('ชื่อ-คะแนน'!L$4="A",'ชื่อ-คะแนน'!L53,IF('ชื่อ-คะแนน'!L$4="P","0",IF('ชื่อ-คะแนน'!L$4="K","0","0")))+IF('ชื่อ-คะแนน'!M$4="A",'ชื่อ-คะแนน'!M53,IF('ชื่อ-คะแนน'!M$4="P","0",IF('ชื่อ-คะแนน'!M$4="K","0","0")))</f>
        <v>0</v>
      </c>
      <c r="I55" s="549" t="str">
        <f>IF('ชื่อ-คะแนน'!C53="","",IF('ชื่อ-คะแนน'!P$4="K",'ชื่อ-คะแนน'!P53,IF('ชื่อ-คะแนน'!P$4="P","0",IF('ชื่อ-คะแนน'!P$4="A","0","0")))+IF('ชื่อ-คะแนน'!Q$4="K",'ชื่อ-คะแนน'!Q53,IF('ชื่อ-คะแนน'!Q$4="P","0",IF('ชื่อ-คะแนน'!Q$4="A","0","0")))+IF('ชื่อ-คะแนน'!R$4="K",'ชื่อ-คะแนน'!R53,IF('ชื่อ-คะแนน'!R$4="P","0",IF('ชื่อ-คะแนน'!R$4="A","0","0"))))</f>
        <v/>
      </c>
      <c r="J55" s="550" t="str">
        <f>IF('ชื่อ-คะแนน'!C53="","",IF('ชื่อ-คะแนน'!P$4="P",'ชื่อ-คะแนน'!P53,IF('ชื่อ-คะแนน'!P$4="K","0",IF('ชื่อ-คะแนน'!P$4="A","0","0")))+IF('ชื่อ-คะแนน'!Q$4="P",'ชื่อ-คะแนน'!Q53,IF('ชื่อ-คะแนน'!Q$4="K","0",IF('ชื่อ-คะแนน'!Q$4="A","0","0")))+IF('ชื่อ-คะแนน'!R$4="P",'ชื่อ-คะแนน'!R53,IF('ชื่อ-คะแนน'!R$4="K","0",IF('ชื่อ-คะแนน'!R$4="A","0","0"))))</f>
        <v/>
      </c>
      <c r="K55" s="551" t="str">
        <f>IF('ชื่อ-คะแนน'!C53="","",IF('ชื่อ-คะแนน'!P$4="A",'ชื่อ-คะแนน'!P53,IF('ชื่อ-คะแนน'!P$4="P","0",IF('ชื่อ-คะแนน'!P$4="K","0","0")))+IF('ชื่อ-คะแนน'!Q$4="A",'ชื่อ-คะแนน'!Q53,IF('ชื่อ-คะแนน'!Q$4="P","0",IF('ชื่อ-คะแนน'!Q$4="K","0","0")))+IF('ชื่อ-คะแนน'!R$4="A",'ชื่อ-คะแนน'!R53,IF('ชื่อ-คะแนน'!R$4="P","0",IF('ชื่อ-คะแนน'!R$4="K","0","0"))))</f>
        <v/>
      </c>
      <c r="L55" s="547">
        <f>IF('ชื่อ-คะแนน'!W$4="K",'ชื่อ-คะแนน'!W53,IF('ชื่อ-คะแนน'!W$4="P","0",IF('ชื่อ-คะแนน'!W$4="A","0","0")))+IF('ชื่อ-คะแนน'!X$4="K",'ชื่อ-คะแนน'!X53,IF('ชื่อ-คะแนน'!X$4="P","0",IF('ชื่อ-คะแนน'!X$4="A","0","0")))+IF('ชื่อ-คะแนน'!Y$4="K",'ชื่อ-คะแนน'!Y53,IF('ชื่อ-คะแนน'!Y$4="P","0",IF('ชื่อ-คะแนน'!Y$4="A","0","0")))+IF('ชื่อ-คะแนน'!Z$4="K",'ชื่อ-คะแนน'!Z53,IF('ชื่อ-คะแนน'!Z$4="P","0",IF('ชื่อ-คะแนน'!Z$4="A","0","0")))+IF('ชื่อ-คะแนน'!AA$4="K",'ชื่อ-คะแนน'!AA53,IF('ชื่อ-คะแนน'!AA$4="P","0",IF('ชื่อ-คะแนน'!AA$4="A","0","0")))+IF('ชื่อ-คะแนน'!AB$4="K",'ชื่อ-คะแนน'!AB53,IF('ชื่อ-คะแนน'!AB$4="P","0",IF('ชื่อ-คะแนน'!AB$4="A","0","0")))+IF('ชื่อ-คะแนน'!AC$4="K",'ชื่อ-คะแนน'!AC53,IF('ชื่อ-คะแนน'!AC$4="P","0",IF('ชื่อ-คะแนน'!AC$4="A","0","0")))</f>
        <v>0</v>
      </c>
      <c r="M55" s="548">
        <f>IF('ชื่อ-คะแนน'!W$4="P",'ชื่อ-คะแนน'!W53,IF('ชื่อ-คะแนน'!W$4="K","0",IF('ชื่อ-คะแนน'!W$4="A","0","0")))*IF('ชื่อ-คะแนน'!X$4="P",'ชื่อ-คะแนน'!X53,IF('ชื่อ-คะแนน'!X$4="K","0",IF('ชื่อ-คะแนน'!X$4="A","0","0")))+IF('ชื่อ-คะแนน'!Y$4="P",'ชื่อ-คะแนน'!Y53,IF('ชื่อ-คะแนน'!Y$4="K","0",IF('ชื่อ-คะแนน'!Y$4="A","0","0")))+IF('ชื่อ-คะแนน'!Z$4="P",'ชื่อ-คะแนน'!Z53,IF('ชื่อ-คะแนน'!Z$4="K","0",IF('ชื่อ-คะแนน'!Z$4="A","0","0")))+IF('ชื่อ-คะแนน'!AA$4="P",'ชื่อ-คะแนน'!AA53,IF('ชื่อ-คะแนน'!AA$4="K","0",IF('ชื่อ-คะแนน'!AA$4="A","0","0")))+IF('ชื่อ-คะแนน'!AB$4="P",'ชื่อ-คะแนน'!AB53,IF('ชื่อ-คะแนน'!AB$4="K","0",IF('ชื่อ-คะแนน'!AB$4="A","0","0")))+IF('ชื่อ-คะแนน'!AC$4="P",'ชื่อ-คะแนน'!AC53,IF('ชื่อ-คะแนน'!AC$4="K","0",IF('ชื่อ-คะแนน'!AC$4="A","0","0")))</f>
        <v>0</v>
      </c>
      <c r="N55" s="572">
        <f>IF('ชื่อ-คะแนน'!W$4="A",'ชื่อ-คะแนน'!W53,IF('ชื่อ-คะแนน'!W$4="P","0",IF('ชื่อ-คะแนน'!W$4="K","0","0")))+IF('ชื่อ-คะแนน'!X$4="A",'ชื่อ-คะแนน'!X53,IF('ชื่อ-คะแนน'!X$4="P","0",IF('ชื่อ-คะแนน'!X$4="K","0","0")))+IF('ชื่อ-คะแนน'!Y$4="A",'ชื่อ-คะแนน'!Y53,IF('ชื่อ-คะแนน'!Y$4="P","0",IF('ชื่อ-คะแนน'!Y$4="K","0","0")))+IF('ชื่อ-คะแนน'!Z$4="A",'ชื่อ-คะแนน'!Z53,IF('ชื่อ-คะแนน'!Z$4="P","0",IF('ชื่อ-คะแนน'!Z$4="K","0","0")))+IF('ชื่อ-คะแนน'!AA$4="A",'ชื่อ-คะแนน'!AA53,IF('ชื่อ-คะแนน'!AA$4="P","0",IF('ชื่อ-คะแนน'!AA$4="K","0","0")))+IF('ชื่อ-คะแนน'!AB$4="A",'ชื่อ-คะแนน'!AB53,IF('ชื่อ-คะแนน'!AB$4="P","0",IF('ชื่อ-คะแนน'!AB$4="K","0","0")))+IF('ชื่อ-คะแนน'!AC$4="A",'ชื่อ-คะแนน'!AC53,IF('ชื่อ-คะแนน'!AC$4="P","0",IF('ชื่อ-คะแนน'!AC$4="K","0","0")))</f>
        <v>0</v>
      </c>
      <c r="O55" s="549">
        <f>IF('ชื่อ-คะแนน'!AH$4="K",'ชื่อ-คะแนน'!AH53,IF('ชื่อ-คะแนน'!AH$4="P","0",IF('ชื่อ-คะแนน'!AH$4="A","0","0")))+IF('ชื่อ-คะแนน'!AI$4="K",'ชื่อ-คะแนน'!AI53,IF('ชื่อ-คะแนน'!AI$4="P","0",IF('ชื่อ-คะแนน'!AI$4="A","0","0")))+IF('ชื่อ-คะแนน'!AJ$4="K",'ชื่อ-คะแนน'!AJ53,IF('ชื่อ-คะแนน'!AJ$4="P","0",IF('ชื่อ-คะแนน'!AJ$4="A","0","0")))+IF('ชื่อ-คะแนน'!AK$4="K",'ชื่อ-คะแนน'!AK53,IF('ชื่อ-คะแนน'!AK$4="P","0",IF('ชื่อ-คะแนน'!AK$4="A","0","0")))</f>
        <v>0</v>
      </c>
      <c r="P55" s="550">
        <f>IF('ชื่อ-คะแนน'!AH$4="p",'ชื่อ-คะแนน'!AH53,IF('ชื่อ-คะแนน'!AH$4="k","0",IF('ชื่อ-คะแนน'!AH$4="A","0","0")))+IF('ชื่อ-คะแนน'!AI$4="p",'ชื่อ-คะแนน'!AI53,IF('ชื่อ-คะแนน'!AI$4="k","0",IF('ชื่อ-คะแนน'!AI$4="A","0","0")))+IF('ชื่อ-คะแนน'!AJ$4="p",'ชื่อ-คะแนน'!AJ53,IF('ชื่อ-คะแนน'!AJ$4="k","0",IF('ชื่อ-คะแนน'!AJ$4="A","0","0")))+IF('ชื่อ-คะแนน'!AK$4="p",'ชื่อ-คะแนน'!AK53,IF('ชื่อ-คะแนน'!AK$4="k","0",IF('ชื่อ-คะแนน'!AK$4="A","0","0")))</f>
        <v>0</v>
      </c>
      <c r="Q55" s="552">
        <f>IF('ชื่อ-คะแนน'!AH$4="a",'ชื่อ-คะแนน'!AH53,IF('ชื่อ-คะแนน'!AH$4="P","0",IF('ชื่อ-คะแนน'!AH$4="k","0","0")))+IF('ชื่อ-คะแนน'!AI$4="a",'ชื่อ-คะแนน'!AI53,IF('ชื่อ-คะแนน'!AI$4="P","0",IF('ชื่อ-คะแนน'!AI$4="k","0","0")))+IF('ชื่อ-คะแนน'!AJ$4="a",'ชื่อ-คะแนน'!AJ53,IF('ชื่อ-คะแนน'!AJ$4="P","0",IF('ชื่อ-คะแนน'!AJ$4="k","0","0")))+IF('ชื่อ-คะแนน'!AK$4="a",'ชื่อ-คะแนน'!AK53,IF('ชื่อ-คะแนน'!AK$4="P","0",IF('ชื่อ-คะแนน'!AK$4="k","0","0")))</f>
        <v>0</v>
      </c>
      <c r="R55" s="573" t="str">
        <f>IF('ชื่อ-คะแนน'!C53="","",IF(E55="พัก","",IF(E55="ออก","",IF(E55="ย้าย","",IF(E55="","ผิด",(F55+I55+L55+O55))))))</f>
        <v/>
      </c>
      <c r="S55" s="554" t="str">
        <f>IF('ชื่อ-คะแนน'!C53="","",IF(E55="พัก","",IF(E55="ออก","",IF(E55="ย้าย","",IF(E55="","ผิด",(G55+J55+M55+P55))))))</f>
        <v/>
      </c>
      <c r="T55" s="555" t="str">
        <f>IF('ชื่อ-คะแนน'!C53="","",IF(E55="พัก","",IF(E55="ออก","",IF(E55="ย้าย","",IF(E55="","ผิด",(H55+K55+N55+Q55))))))</f>
        <v/>
      </c>
      <c r="U55" s="556"/>
    </row>
    <row r="56" spans="1:21" s="3" customFormat="1" ht="18" customHeight="1" x14ac:dyDescent="0.5">
      <c r="A56" s="531"/>
      <c r="B56" s="276" t="str">
        <f>'ชื่อ-คะแนน'!A54</f>
        <v/>
      </c>
      <c r="C56" s="544">
        <f>'ชื่อ-คะแนน'!B54</f>
        <v>0</v>
      </c>
      <c r="D56" s="1315">
        <f>'ชื่อ-คะแนน'!C54</f>
        <v>0</v>
      </c>
      <c r="E56" s="546" t="str">
        <f>'ชื่อ-คะแนน'!D54</f>
        <v/>
      </c>
      <c r="F56" s="547">
        <f>IF('ชื่อ-คะแนน'!H$4="K",'ชื่อ-คะแนน'!H54,IF('ชื่อ-คะแนน'!H$4="P","0",IF('ชื่อ-คะแนน'!H$4="A","0","0")))+IF('ชื่อ-คะแนน'!I$4="K",'ชื่อ-คะแนน'!I54,IF('ชื่อ-คะแนน'!I$4="P","0",IF('ชื่อ-คะแนน'!I$4="A","0","0")))+IF('ชื่อ-คะแนน'!J$4="K",'ชื่อ-คะแนน'!J54,IF('ชื่อ-คะแนน'!J$4="P","0",IF('ชื่อ-คะแนน'!J$4="A","0","0")))+IF('ชื่อ-คะแนน'!K$4="K",'ชื่อ-คะแนน'!K54,IF('ชื่อ-คะแนน'!K$4="P","0",IF('ชื่อ-คะแนน'!K$4="A","0","0")))+IF('ชื่อ-คะแนน'!L$4="K",'ชื่อ-คะแนน'!L54,IF('ชื่อ-คะแนน'!L$4="P","0",IF('ชื่อ-คะแนน'!L$4="A","0","0")))+IF('ชื่อ-คะแนน'!M$4="K",'ชื่อ-คะแนน'!M54,IF('ชื่อ-คะแนน'!M$4="P","0",IF('ชื่อ-คะแนน'!M$4="A","0","0")))</f>
        <v>0</v>
      </c>
      <c r="G56" s="548">
        <f>IF('ชื่อ-คะแนน'!H$4="P",'ชื่อ-คะแนน'!H54,IF('ชื่อ-คะแนน'!H$4="K","0",IF('ชื่อ-คะแนน'!H$4="A","0","0")))+IF('ชื่อ-คะแนน'!I$4="P",'ชื่อ-คะแนน'!I54,IF('ชื่อ-คะแนน'!I$4="K","0",IF('ชื่อ-คะแนน'!I$4="A","0","0")))+IF('ชื่อ-คะแนน'!J$4="P",'ชื่อ-คะแนน'!J54,IF('ชื่อ-คะแนน'!J$4="K","0",IF('ชื่อ-คะแนน'!J$4="A","0","0")))+IF('ชื่อ-คะแนน'!K$4="P",'ชื่อ-คะแนน'!K54,IF('ชื่อ-คะแนน'!K$4="K","0",IF('ชื่อ-คะแนน'!K$4="A","0","0")))+IF('ชื่อ-คะแนน'!L$4="P",'ชื่อ-คะแนน'!L54,IF('ชื่อ-คะแนน'!L$4="K","0",IF('ชื่อ-คะแนน'!L$4="A","0","0")))+IF('ชื่อ-คะแนน'!M$4="P",'ชื่อ-คะแนน'!M54,IF('ชื่อ-คะแนน'!M$4="K","0",IF('ชื่อ-คะแนน'!M$4="A","0","0")))</f>
        <v>0</v>
      </c>
      <c r="H56" s="572">
        <f>IF('ชื่อ-คะแนน'!H$4="A",'ชื่อ-คะแนน'!H54,IF('ชื่อ-คะแนน'!H$4="P","0",IF('ชื่อ-คะแนน'!H$4="K","0","0")))+IF('ชื่อ-คะแนน'!I$4="A",'ชื่อ-คะแนน'!I54,IF('ชื่อ-คะแนน'!I$4="P","0",IF('ชื่อ-คะแนน'!I$4="K","0","0")))+IF('ชื่อ-คะแนน'!J$4="A",'ชื่อ-คะแนน'!J54,IF('ชื่อ-คะแนน'!J$4="P","0",IF('ชื่อ-คะแนน'!J$4="K","0","0")))+IF('ชื่อ-คะแนน'!K$4="A",'ชื่อ-คะแนน'!K54,IF('ชื่อ-คะแนน'!K$4="P","0",IF('ชื่อ-คะแนน'!K$4="K","0","0")))+IF('ชื่อ-คะแนน'!L$4="A",'ชื่อ-คะแนน'!L54,IF('ชื่อ-คะแนน'!L$4="P","0",IF('ชื่อ-คะแนน'!L$4="K","0","0")))+IF('ชื่อ-คะแนน'!M$4="A",'ชื่อ-คะแนน'!M54,IF('ชื่อ-คะแนน'!M$4="P","0",IF('ชื่อ-คะแนน'!M$4="K","0","0")))</f>
        <v>0</v>
      </c>
      <c r="I56" s="549" t="str">
        <f>IF('ชื่อ-คะแนน'!C54="","",IF('ชื่อ-คะแนน'!P$4="K",'ชื่อ-คะแนน'!P54,IF('ชื่อ-คะแนน'!P$4="P","0",IF('ชื่อ-คะแนน'!P$4="A","0","0")))+IF('ชื่อ-คะแนน'!Q$4="K",'ชื่อ-คะแนน'!Q54,IF('ชื่อ-คะแนน'!Q$4="P","0",IF('ชื่อ-คะแนน'!Q$4="A","0","0")))+IF('ชื่อ-คะแนน'!R$4="K",'ชื่อ-คะแนน'!R54,IF('ชื่อ-คะแนน'!R$4="P","0",IF('ชื่อ-คะแนน'!R$4="A","0","0"))))</f>
        <v/>
      </c>
      <c r="J56" s="550" t="str">
        <f>IF('ชื่อ-คะแนน'!C54="","",IF('ชื่อ-คะแนน'!P$4="P",'ชื่อ-คะแนน'!P54,IF('ชื่อ-คะแนน'!P$4="K","0",IF('ชื่อ-คะแนน'!P$4="A","0","0")))+IF('ชื่อ-คะแนน'!Q$4="P",'ชื่อ-คะแนน'!Q54,IF('ชื่อ-คะแนน'!Q$4="K","0",IF('ชื่อ-คะแนน'!Q$4="A","0","0")))+IF('ชื่อ-คะแนน'!R$4="P",'ชื่อ-คะแนน'!R54,IF('ชื่อ-คะแนน'!R$4="K","0",IF('ชื่อ-คะแนน'!R$4="A","0","0"))))</f>
        <v/>
      </c>
      <c r="K56" s="551" t="str">
        <f>IF('ชื่อ-คะแนน'!C54="","",IF('ชื่อ-คะแนน'!P$4="A",'ชื่อ-คะแนน'!P54,IF('ชื่อ-คะแนน'!P$4="P","0",IF('ชื่อ-คะแนน'!P$4="K","0","0")))+IF('ชื่อ-คะแนน'!Q$4="A",'ชื่อ-คะแนน'!Q54,IF('ชื่อ-คะแนน'!Q$4="P","0",IF('ชื่อ-คะแนน'!Q$4="K","0","0")))+IF('ชื่อ-คะแนน'!R$4="A",'ชื่อ-คะแนน'!R54,IF('ชื่อ-คะแนน'!R$4="P","0",IF('ชื่อ-คะแนน'!R$4="K","0","0"))))</f>
        <v/>
      </c>
      <c r="L56" s="547">
        <f>IF('ชื่อ-คะแนน'!W$4="K",'ชื่อ-คะแนน'!W54,IF('ชื่อ-คะแนน'!W$4="P","0",IF('ชื่อ-คะแนน'!W$4="A","0","0")))+IF('ชื่อ-คะแนน'!X$4="K",'ชื่อ-คะแนน'!X54,IF('ชื่อ-คะแนน'!X$4="P","0",IF('ชื่อ-คะแนน'!X$4="A","0","0")))+IF('ชื่อ-คะแนน'!Y$4="K",'ชื่อ-คะแนน'!Y54,IF('ชื่อ-คะแนน'!Y$4="P","0",IF('ชื่อ-คะแนน'!Y$4="A","0","0")))+IF('ชื่อ-คะแนน'!Z$4="K",'ชื่อ-คะแนน'!Z54,IF('ชื่อ-คะแนน'!Z$4="P","0",IF('ชื่อ-คะแนน'!Z$4="A","0","0")))+IF('ชื่อ-คะแนน'!AA$4="K",'ชื่อ-คะแนน'!AA54,IF('ชื่อ-คะแนน'!AA$4="P","0",IF('ชื่อ-คะแนน'!AA$4="A","0","0")))+IF('ชื่อ-คะแนน'!AB$4="K",'ชื่อ-คะแนน'!AB54,IF('ชื่อ-คะแนน'!AB$4="P","0",IF('ชื่อ-คะแนน'!AB$4="A","0","0")))+IF('ชื่อ-คะแนน'!AC$4="K",'ชื่อ-คะแนน'!AC54,IF('ชื่อ-คะแนน'!AC$4="P","0",IF('ชื่อ-คะแนน'!AC$4="A","0","0")))</f>
        <v>0</v>
      </c>
      <c r="M56" s="548">
        <f>IF('ชื่อ-คะแนน'!W$4="P",'ชื่อ-คะแนน'!W54,IF('ชื่อ-คะแนน'!W$4="K","0",IF('ชื่อ-คะแนน'!W$4="A","0","0")))*IF('ชื่อ-คะแนน'!X$4="P",'ชื่อ-คะแนน'!X54,IF('ชื่อ-คะแนน'!X$4="K","0",IF('ชื่อ-คะแนน'!X$4="A","0","0")))+IF('ชื่อ-คะแนน'!Y$4="P",'ชื่อ-คะแนน'!Y54,IF('ชื่อ-คะแนน'!Y$4="K","0",IF('ชื่อ-คะแนน'!Y$4="A","0","0")))+IF('ชื่อ-คะแนน'!Z$4="P",'ชื่อ-คะแนน'!Z54,IF('ชื่อ-คะแนน'!Z$4="K","0",IF('ชื่อ-คะแนน'!Z$4="A","0","0")))+IF('ชื่อ-คะแนน'!AA$4="P",'ชื่อ-คะแนน'!AA54,IF('ชื่อ-คะแนน'!AA$4="K","0",IF('ชื่อ-คะแนน'!AA$4="A","0","0")))+IF('ชื่อ-คะแนน'!AB$4="P",'ชื่อ-คะแนน'!AB54,IF('ชื่อ-คะแนน'!AB$4="K","0",IF('ชื่อ-คะแนน'!AB$4="A","0","0")))+IF('ชื่อ-คะแนน'!AC$4="P",'ชื่อ-คะแนน'!AC54,IF('ชื่อ-คะแนน'!AC$4="K","0",IF('ชื่อ-คะแนน'!AC$4="A","0","0")))</f>
        <v>0</v>
      </c>
      <c r="N56" s="572">
        <f>IF('ชื่อ-คะแนน'!W$4="A",'ชื่อ-คะแนน'!W54,IF('ชื่อ-คะแนน'!W$4="P","0",IF('ชื่อ-คะแนน'!W$4="K","0","0")))+IF('ชื่อ-คะแนน'!X$4="A",'ชื่อ-คะแนน'!X54,IF('ชื่อ-คะแนน'!X$4="P","0",IF('ชื่อ-คะแนน'!X$4="K","0","0")))+IF('ชื่อ-คะแนน'!Y$4="A",'ชื่อ-คะแนน'!Y54,IF('ชื่อ-คะแนน'!Y$4="P","0",IF('ชื่อ-คะแนน'!Y$4="K","0","0")))+IF('ชื่อ-คะแนน'!Z$4="A",'ชื่อ-คะแนน'!Z54,IF('ชื่อ-คะแนน'!Z$4="P","0",IF('ชื่อ-คะแนน'!Z$4="K","0","0")))+IF('ชื่อ-คะแนน'!AA$4="A",'ชื่อ-คะแนน'!AA54,IF('ชื่อ-คะแนน'!AA$4="P","0",IF('ชื่อ-คะแนน'!AA$4="K","0","0")))+IF('ชื่อ-คะแนน'!AB$4="A",'ชื่อ-คะแนน'!AB54,IF('ชื่อ-คะแนน'!AB$4="P","0",IF('ชื่อ-คะแนน'!AB$4="K","0","0")))+IF('ชื่อ-คะแนน'!AC$4="A",'ชื่อ-คะแนน'!AC54,IF('ชื่อ-คะแนน'!AC$4="P","0",IF('ชื่อ-คะแนน'!AC$4="K","0","0")))</f>
        <v>0</v>
      </c>
      <c r="O56" s="549">
        <f>IF('ชื่อ-คะแนน'!AH$4="K",'ชื่อ-คะแนน'!AH54,IF('ชื่อ-คะแนน'!AH$4="P","0",IF('ชื่อ-คะแนน'!AH$4="A","0","0")))+IF('ชื่อ-คะแนน'!AI$4="K",'ชื่อ-คะแนน'!AI54,IF('ชื่อ-คะแนน'!AI$4="P","0",IF('ชื่อ-คะแนน'!AI$4="A","0","0")))+IF('ชื่อ-คะแนน'!AJ$4="K",'ชื่อ-คะแนน'!AJ54,IF('ชื่อ-คะแนน'!AJ$4="P","0",IF('ชื่อ-คะแนน'!AJ$4="A","0","0")))+IF('ชื่อ-คะแนน'!AK$4="K",'ชื่อ-คะแนน'!AK54,IF('ชื่อ-คะแนน'!AK$4="P","0",IF('ชื่อ-คะแนน'!AK$4="A","0","0")))</f>
        <v>0</v>
      </c>
      <c r="P56" s="550">
        <f>IF('ชื่อ-คะแนน'!AH$4="p",'ชื่อ-คะแนน'!AH54,IF('ชื่อ-คะแนน'!AH$4="k","0",IF('ชื่อ-คะแนน'!AH$4="A","0","0")))+IF('ชื่อ-คะแนน'!AI$4="p",'ชื่อ-คะแนน'!AI54,IF('ชื่อ-คะแนน'!AI$4="k","0",IF('ชื่อ-คะแนน'!AI$4="A","0","0")))+IF('ชื่อ-คะแนน'!AJ$4="p",'ชื่อ-คะแนน'!AJ54,IF('ชื่อ-คะแนน'!AJ$4="k","0",IF('ชื่อ-คะแนน'!AJ$4="A","0","0")))+IF('ชื่อ-คะแนน'!AK$4="p",'ชื่อ-คะแนน'!AK54,IF('ชื่อ-คะแนน'!AK$4="k","0",IF('ชื่อ-คะแนน'!AK$4="A","0","0")))</f>
        <v>0</v>
      </c>
      <c r="Q56" s="552">
        <f>IF('ชื่อ-คะแนน'!AH$4="a",'ชื่อ-คะแนน'!AH54,IF('ชื่อ-คะแนน'!AH$4="P","0",IF('ชื่อ-คะแนน'!AH$4="k","0","0")))+IF('ชื่อ-คะแนน'!AI$4="a",'ชื่อ-คะแนน'!AI54,IF('ชื่อ-คะแนน'!AI$4="P","0",IF('ชื่อ-คะแนน'!AI$4="k","0","0")))+IF('ชื่อ-คะแนน'!AJ$4="a",'ชื่อ-คะแนน'!AJ54,IF('ชื่อ-คะแนน'!AJ$4="P","0",IF('ชื่อ-คะแนน'!AJ$4="k","0","0")))+IF('ชื่อ-คะแนน'!AK$4="a",'ชื่อ-คะแนน'!AK54,IF('ชื่อ-คะแนน'!AK$4="P","0",IF('ชื่อ-คะแนน'!AK$4="k","0","0")))</f>
        <v>0</v>
      </c>
      <c r="R56" s="573" t="str">
        <f>IF('ชื่อ-คะแนน'!C54="","",IF(E56="พัก","",IF(E56="ออก","",IF(E56="ย้าย","",IF(E56="","ผิด",(F56+I56+L56+O56))))))</f>
        <v/>
      </c>
      <c r="S56" s="554" t="str">
        <f>IF('ชื่อ-คะแนน'!C54="","",IF(E56="พัก","",IF(E56="ออก","",IF(E56="ย้าย","",IF(E56="","ผิด",(G56+J56+M56+P56))))))</f>
        <v/>
      </c>
      <c r="T56" s="555" t="str">
        <f>IF('ชื่อ-คะแนน'!C54="","",IF(E56="พัก","",IF(E56="ออก","",IF(E56="ย้าย","",IF(E56="","ผิด",(H56+K56+N56+Q56))))))</f>
        <v/>
      </c>
      <c r="U56" s="556"/>
    </row>
    <row r="57" spans="1:21" s="3" customFormat="1" ht="18" customHeight="1" thickBot="1" x14ac:dyDescent="0.55000000000000004">
      <c r="A57" s="531"/>
      <c r="B57" s="303" t="str">
        <f>'ชื่อ-คะแนน'!A55</f>
        <v/>
      </c>
      <c r="C57" s="576">
        <f>'ชื่อ-คะแนน'!B55</f>
        <v>0</v>
      </c>
      <c r="D57" s="1316">
        <f>'ชื่อ-คะแนน'!C55</f>
        <v>0</v>
      </c>
      <c r="E57" s="557" t="str">
        <f>'ชื่อ-คะแนน'!D55</f>
        <v/>
      </c>
      <c r="F57" s="558">
        <f>IF('ชื่อ-คะแนน'!H$4="K",'ชื่อ-คะแนน'!H55,IF('ชื่อ-คะแนน'!H$4="P","0",IF('ชื่อ-คะแนน'!H$4="A","0","0")))+IF('ชื่อ-คะแนน'!I$4="K",'ชื่อ-คะแนน'!I55,IF('ชื่อ-คะแนน'!I$4="P","0",IF('ชื่อ-คะแนน'!I$4="A","0","0")))+IF('ชื่อ-คะแนน'!J$4="K",'ชื่อ-คะแนน'!J55,IF('ชื่อ-คะแนน'!J$4="P","0",IF('ชื่อ-คะแนน'!J$4="A","0","0")))+IF('ชื่อ-คะแนน'!K$4="K",'ชื่อ-คะแนน'!K55,IF('ชื่อ-คะแนน'!K$4="P","0",IF('ชื่อ-คะแนน'!K$4="A","0","0")))+IF('ชื่อ-คะแนน'!L$4="K",'ชื่อ-คะแนน'!L55,IF('ชื่อ-คะแนน'!L$4="P","0",IF('ชื่อ-คะแนน'!L$4="A","0","0")))+IF('ชื่อ-คะแนน'!M$4="K",'ชื่อ-คะแนน'!M55,IF('ชื่อ-คะแนน'!M$4="P","0",IF('ชื่อ-คะแนน'!M$4="A","0","0")))</f>
        <v>0</v>
      </c>
      <c r="G57" s="559">
        <f>IF('ชื่อ-คะแนน'!H$4="P",'ชื่อ-คะแนน'!H55,IF('ชื่อ-คะแนน'!H$4="K","0",IF('ชื่อ-คะแนน'!H$4="A","0","0")))+IF('ชื่อ-คะแนน'!I$4="P",'ชื่อ-คะแนน'!I55,IF('ชื่อ-คะแนน'!I$4="K","0",IF('ชื่อ-คะแนน'!I$4="A","0","0")))+IF('ชื่อ-คะแนน'!J$4="P",'ชื่อ-คะแนน'!J55,IF('ชื่อ-คะแนน'!J$4="K","0",IF('ชื่อ-คะแนน'!J$4="A","0","0")))+IF('ชื่อ-คะแนน'!K$4="P",'ชื่อ-คะแนน'!K55,IF('ชื่อ-คะแนน'!K$4="K","0",IF('ชื่อ-คะแนน'!K$4="A","0","0")))+IF('ชื่อ-คะแนน'!L$4="P",'ชื่อ-คะแนน'!L55,IF('ชื่อ-คะแนน'!L$4="K","0",IF('ชื่อ-คะแนน'!L$4="A","0","0")))+IF('ชื่อ-คะแนน'!M$4="P",'ชื่อ-คะแนน'!M55,IF('ชื่อ-คะแนน'!M$4="K","0",IF('ชื่อ-คะแนน'!M$4="A","0","0")))</f>
        <v>0</v>
      </c>
      <c r="H57" s="574">
        <f>IF('ชื่อ-คะแนน'!H$4="A",'ชื่อ-คะแนน'!H55,IF('ชื่อ-คะแนน'!H$4="P","0",IF('ชื่อ-คะแนน'!H$4="K","0","0")))+IF('ชื่อ-คะแนน'!I$4="A",'ชื่อ-คะแนน'!I55,IF('ชื่อ-คะแนน'!I$4="P","0",IF('ชื่อ-คะแนน'!I$4="K","0","0")))+IF('ชื่อ-คะแนน'!J$4="A",'ชื่อ-คะแนน'!J55,IF('ชื่อ-คะแนน'!J$4="P","0",IF('ชื่อ-คะแนน'!J$4="K","0","0")))+IF('ชื่อ-คะแนน'!K$4="A",'ชื่อ-คะแนน'!K55,IF('ชื่อ-คะแนน'!K$4="P","0",IF('ชื่อ-คะแนน'!K$4="K","0","0")))+IF('ชื่อ-คะแนน'!L$4="A",'ชื่อ-คะแนน'!L55,IF('ชื่อ-คะแนน'!L$4="P","0",IF('ชื่อ-คะแนน'!L$4="K","0","0")))+IF('ชื่อ-คะแนน'!M$4="A",'ชื่อ-คะแนน'!M55,IF('ชื่อ-คะแนน'!M$4="P","0",IF('ชื่อ-คะแนน'!M$4="K","0","0")))</f>
        <v>0</v>
      </c>
      <c r="I57" s="560" t="str">
        <f>IF('ชื่อ-คะแนน'!C55="","",IF('ชื่อ-คะแนน'!P$4="K",'ชื่อ-คะแนน'!P55,IF('ชื่อ-คะแนน'!P$4="P","0",IF('ชื่อ-คะแนน'!P$4="A","0","0")))+IF('ชื่อ-คะแนน'!Q$4="K",'ชื่อ-คะแนน'!Q55,IF('ชื่อ-คะแนน'!Q$4="P","0",IF('ชื่อ-คะแนน'!Q$4="A","0","0")))+IF('ชื่อ-คะแนน'!R$4="K",'ชื่อ-คะแนน'!R55,IF('ชื่อ-คะแนน'!R$4="P","0",IF('ชื่อ-คะแนน'!R$4="A","0","0"))))</f>
        <v/>
      </c>
      <c r="J57" s="561" t="str">
        <f>IF('ชื่อ-คะแนน'!C55="","",IF('ชื่อ-คะแนน'!P$4="P",'ชื่อ-คะแนน'!P55,IF('ชื่อ-คะแนน'!P$4="K","0",IF('ชื่อ-คะแนน'!P$4="A","0","0")))+IF('ชื่อ-คะแนน'!Q$4="P",'ชื่อ-คะแนน'!Q55,IF('ชื่อ-คะแนน'!Q$4="K","0",IF('ชื่อ-คะแนน'!Q$4="A","0","0")))+IF('ชื่อ-คะแนน'!R$4="P",'ชื่อ-คะแนน'!R55,IF('ชื่อ-คะแนน'!R$4="K","0",IF('ชื่อ-คะแนน'!R$4="A","0","0"))))</f>
        <v/>
      </c>
      <c r="K57" s="562" t="str">
        <f>IF('ชื่อ-คะแนน'!C55="","",IF('ชื่อ-คะแนน'!P$4="A",'ชื่อ-คะแนน'!P55,IF('ชื่อ-คะแนน'!P$4="P","0",IF('ชื่อ-คะแนน'!P$4="K","0","0")))+IF('ชื่อ-คะแนน'!Q$4="A",'ชื่อ-คะแนน'!Q55,IF('ชื่อ-คะแนน'!Q$4="P","0",IF('ชื่อ-คะแนน'!Q$4="K","0","0")))+IF('ชื่อ-คะแนน'!R$4="A",'ชื่อ-คะแนน'!R55,IF('ชื่อ-คะแนน'!R$4="P","0",IF('ชื่อ-คะแนน'!R$4="K","0","0"))))</f>
        <v/>
      </c>
      <c r="L57" s="558">
        <f>IF('ชื่อ-คะแนน'!W$4="K",'ชื่อ-คะแนน'!W55,IF('ชื่อ-คะแนน'!W$4="P","0",IF('ชื่อ-คะแนน'!W$4="A","0","0")))+IF('ชื่อ-คะแนน'!X$4="K",'ชื่อ-คะแนน'!X55,IF('ชื่อ-คะแนน'!X$4="P","0",IF('ชื่อ-คะแนน'!X$4="A","0","0")))+IF('ชื่อ-คะแนน'!Y$4="K",'ชื่อ-คะแนน'!Y55,IF('ชื่อ-คะแนน'!Y$4="P","0",IF('ชื่อ-คะแนน'!Y$4="A","0","0")))+IF('ชื่อ-คะแนน'!Z$4="K",'ชื่อ-คะแนน'!Z55,IF('ชื่อ-คะแนน'!Z$4="P","0",IF('ชื่อ-คะแนน'!Z$4="A","0","0")))+IF('ชื่อ-คะแนน'!AA$4="K",'ชื่อ-คะแนน'!AA55,IF('ชื่อ-คะแนน'!AA$4="P","0",IF('ชื่อ-คะแนน'!AA$4="A","0","0")))+IF('ชื่อ-คะแนน'!AB$4="K",'ชื่อ-คะแนน'!AB55,IF('ชื่อ-คะแนน'!AB$4="P","0",IF('ชื่อ-คะแนน'!AB$4="A","0","0")))+IF('ชื่อ-คะแนน'!AC$4="K",'ชื่อ-คะแนน'!AC55,IF('ชื่อ-คะแนน'!AC$4="P","0",IF('ชื่อ-คะแนน'!AC$4="A","0","0")))</f>
        <v>0</v>
      </c>
      <c r="M57" s="559">
        <f>IF('ชื่อ-คะแนน'!W$4="P",'ชื่อ-คะแนน'!W55,IF('ชื่อ-คะแนน'!W$4="K","0",IF('ชื่อ-คะแนน'!W$4="A","0","0")))*IF('ชื่อ-คะแนน'!X$4="P",'ชื่อ-คะแนน'!X55,IF('ชื่อ-คะแนน'!X$4="K","0",IF('ชื่อ-คะแนน'!X$4="A","0","0")))+IF('ชื่อ-คะแนน'!Y$4="P",'ชื่อ-คะแนน'!Y55,IF('ชื่อ-คะแนน'!Y$4="K","0",IF('ชื่อ-คะแนน'!Y$4="A","0","0")))+IF('ชื่อ-คะแนน'!Z$4="P",'ชื่อ-คะแนน'!Z55,IF('ชื่อ-คะแนน'!Z$4="K","0",IF('ชื่อ-คะแนน'!Z$4="A","0","0")))+IF('ชื่อ-คะแนน'!AA$4="P",'ชื่อ-คะแนน'!AA55,IF('ชื่อ-คะแนน'!AA$4="K","0",IF('ชื่อ-คะแนน'!AA$4="A","0","0")))+IF('ชื่อ-คะแนน'!AB$4="P",'ชื่อ-คะแนน'!AB55,IF('ชื่อ-คะแนน'!AB$4="K","0",IF('ชื่อ-คะแนน'!AB$4="A","0","0")))+IF('ชื่อ-คะแนน'!AC$4="P",'ชื่อ-คะแนน'!AC55,IF('ชื่อ-คะแนน'!AC$4="K","0",IF('ชื่อ-คะแนน'!AC$4="A","0","0")))</f>
        <v>0</v>
      </c>
      <c r="N57" s="574">
        <f>IF('ชื่อ-คะแนน'!W$4="A",'ชื่อ-คะแนน'!W55,IF('ชื่อ-คะแนน'!W$4="P","0",IF('ชื่อ-คะแนน'!W$4="K","0","0")))+IF('ชื่อ-คะแนน'!X$4="A",'ชื่อ-คะแนน'!X55,IF('ชื่อ-คะแนน'!X$4="P","0",IF('ชื่อ-คะแนน'!X$4="K","0","0")))+IF('ชื่อ-คะแนน'!Y$4="A",'ชื่อ-คะแนน'!Y55,IF('ชื่อ-คะแนน'!Y$4="P","0",IF('ชื่อ-คะแนน'!Y$4="K","0","0")))+IF('ชื่อ-คะแนน'!Z$4="A",'ชื่อ-คะแนน'!Z55,IF('ชื่อ-คะแนน'!Z$4="P","0",IF('ชื่อ-คะแนน'!Z$4="K","0","0")))+IF('ชื่อ-คะแนน'!AA$4="A",'ชื่อ-คะแนน'!AA55,IF('ชื่อ-คะแนน'!AA$4="P","0",IF('ชื่อ-คะแนน'!AA$4="K","0","0")))+IF('ชื่อ-คะแนน'!AB$4="A",'ชื่อ-คะแนน'!AB55,IF('ชื่อ-คะแนน'!AB$4="P","0",IF('ชื่อ-คะแนน'!AB$4="K","0","0")))+IF('ชื่อ-คะแนน'!AC$4="A",'ชื่อ-คะแนน'!AC55,IF('ชื่อ-คะแนน'!AC$4="P","0",IF('ชื่อ-คะแนน'!AC$4="K","0","0")))</f>
        <v>0</v>
      </c>
      <c r="O57" s="560">
        <f>IF('ชื่อ-คะแนน'!AH$4="K",'ชื่อ-คะแนน'!AH55,IF('ชื่อ-คะแนน'!AH$4="P","0",IF('ชื่อ-คะแนน'!AH$4="A","0","0")))+IF('ชื่อ-คะแนน'!AI$4="K",'ชื่อ-คะแนน'!AI55,IF('ชื่อ-คะแนน'!AI$4="P","0",IF('ชื่อ-คะแนน'!AI$4="A","0","0")))+IF('ชื่อ-คะแนน'!AJ$4="K",'ชื่อ-คะแนน'!AJ55,IF('ชื่อ-คะแนน'!AJ$4="P","0",IF('ชื่อ-คะแนน'!AJ$4="A","0","0")))+IF('ชื่อ-คะแนน'!AK$4="K",'ชื่อ-คะแนน'!AK55,IF('ชื่อ-คะแนน'!AK$4="P","0",IF('ชื่อ-คะแนน'!AK$4="A","0","0")))</f>
        <v>0</v>
      </c>
      <c r="P57" s="561">
        <f>IF('ชื่อ-คะแนน'!AH$4="p",'ชื่อ-คะแนน'!AH55,IF('ชื่อ-คะแนน'!AH$4="k","0",IF('ชื่อ-คะแนน'!AH$4="A","0","0")))+IF('ชื่อ-คะแนน'!AI$4="p",'ชื่อ-คะแนน'!AI55,IF('ชื่อ-คะแนน'!AI$4="k","0",IF('ชื่อ-คะแนน'!AI$4="A","0","0")))+IF('ชื่อ-คะแนน'!AJ$4="p",'ชื่อ-คะแนน'!AJ55,IF('ชื่อ-คะแนน'!AJ$4="k","0",IF('ชื่อ-คะแนน'!AJ$4="A","0","0")))+IF('ชื่อ-คะแนน'!AK$4="p",'ชื่อ-คะแนน'!AK55,IF('ชื่อ-คะแนน'!AK$4="k","0",IF('ชื่อ-คะแนน'!AK$4="A","0","0")))</f>
        <v>0</v>
      </c>
      <c r="Q57" s="563">
        <f>IF('ชื่อ-คะแนน'!AH$4="a",'ชื่อ-คะแนน'!AH55,IF('ชื่อ-คะแนน'!AH$4="P","0",IF('ชื่อ-คะแนน'!AH$4="k","0","0")))+IF('ชื่อ-คะแนน'!AI$4="a",'ชื่อ-คะแนน'!AI55,IF('ชื่อ-คะแนน'!AI$4="P","0",IF('ชื่อ-คะแนน'!AI$4="k","0","0")))+IF('ชื่อ-คะแนน'!AJ$4="a",'ชื่อ-คะแนน'!AJ55,IF('ชื่อ-คะแนน'!AJ$4="P","0",IF('ชื่อ-คะแนน'!AJ$4="k","0","0")))+IF('ชื่อ-คะแนน'!AK$4="a",'ชื่อ-คะแนน'!AK55,IF('ชื่อ-คะแนน'!AK$4="P","0",IF('ชื่อ-คะแนน'!AK$4="k","0","0")))</f>
        <v>0</v>
      </c>
      <c r="R57" s="575" t="str">
        <f>IF('ชื่อ-คะแนน'!C55="","",IF(E57="พัก","",IF(E57="ออก","",IF(E57="ย้าย","",IF(E57="","ผิด",(F57+I57+L57+O57))))))</f>
        <v/>
      </c>
      <c r="S57" s="565" t="str">
        <f>IF('ชื่อ-คะแนน'!C55="","",IF(E57="พัก","",IF(E57="ออก","",IF(E57="ย้าย","",IF(E57="","ผิด",(G57+J57+M57+P57))))))</f>
        <v/>
      </c>
      <c r="T57" s="566" t="str">
        <f>IF('ชื่อ-คะแนน'!C55="","",IF(E57="พัก","",IF(E57="ออก","",IF(E57="ย้าย","",IF(E57="","ผิด",(H57+K57+N57+Q57))))))</f>
        <v/>
      </c>
      <c r="U57" s="578"/>
    </row>
    <row r="58" spans="1:21" s="3" customFormat="1" ht="18" hidden="1" customHeight="1" x14ac:dyDescent="0.5">
      <c r="A58" s="531"/>
      <c r="B58" s="262" t="str">
        <f>'ชื่อ-คะแนน'!A56</f>
        <v/>
      </c>
      <c r="C58" s="532">
        <f>'ชื่อ-คะแนน'!B56</f>
        <v>0</v>
      </c>
      <c r="D58" s="567" t="e">
        <f>'ชื่อ-คะแนน'!#REF!&amp;" "&amp;'ชื่อ-คะแนน'!C56</f>
        <v>#REF!</v>
      </c>
      <c r="E58" s="533" t="str">
        <f>'ชื่อ-คะแนน'!D56</f>
        <v/>
      </c>
      <c r="F58" s="534" t="str">
        <f>IF('ชื่อ-คะแนน'!C56="","",IF('ชื่อ-คะแนน'!H$4="K",'ชื่อ-คะแนน'!H56,IF('ชื่อ-คะแนน'!H$4="P","0",IF('ชื่อ-คะแนน'!H$4="A","0","0")))+IF('ชื่อ-คะแนน'!I$4="K",'ชื่อ-คะแนน'!I56,IF('ชื่อ-คะแนน'!I$4="P","0",IF('ชื่อ-คะแนน'!I$4="A","0","0")))+IF('ชื่อ-คะแนน'!J$4="K",'ชื่อ-คะแนน'!J56,IF('ชื่อ-คะแนน'!J$4="P","0",IF('ชื่อ-คะแนน'!J$4="A","0","0")))+IF('ชื่อ-คะแนน'!K$4="K",'ชื่อ-คะแนน'!K56,IF('ชื่อ-คะแนน'!K$4="P","0",IF('ชื่อ-คะแนน'!K$4="A","0","0")))+IF('ชื่อ-คะแนน'!L$4="K",'ชื่อ-คะแนน'!L56,IF('ชื่อ-คะแนน'!L$4="P","0",IF('ชื่อ-คะแนน'!L$4="A","0","0")))+IF('ชื่อ-คะแนน'!#REF!="K",'ชื่อ-คะแนน'!#REF!,IF('ชื่อ-คะแนน'!#REF!="P","0",IF('ชื่อ-คะแนน'!#REF!="A","0","0")))+IF('ชื่อ-คะแนน'!#REF!="K",'ชื่อ-คะแนน'!#REF!,IF('ชื่อ-คะแนน'!#REF!="P","0",IF('ชื่อ-คะแนน'!#REF!="A","0","0")))+IF('ชื่อ-คะแนน'!#REF!="K",'ชื่อ-คะแนน'!#REF!,IF('ชื่อ-คะแนน'!#REF!="P","0",IF('ชื่อ-คะแนน'!#REF!="A","0","0")))+IF('ชื่อ-คะแนน'!M$4="K",'ชื่อ-คะแนน'!M56,IF('ชื่อ-คะแนน'!M$4="P","0",IF('ชื่อ-คะแนน'!M$4="A","0","0"))))</f>
        <v/>
      </c>
      <c r="G58" s="535" t="str">
        <f>IF('ชื่อ-คะแนน'!C56="","",IF('ชื่อ-คะแนน'!H$4="P",'ชื่อ-คะแนน'!H56,IF('ชื่อ-คะแนน'!H$4="K","0",IF('ชื่อ-คะแนน'!H$4="A","0","0")))+IF('ชื่อ-คะแนน'!I$4="P",'ชื่อ-คะแนน'!I56,IF('ชื่อ-คะแนน'!I$4="K","0",IF('ชื่อ-คะแนน'!I$4="A","0","0")))+IF('ชื่อ-คะแนน'!J$4="P",'ชื่อ-คะแนน'!J56,IF('ชื่อ-คะแนน'!J$4="K","0",IF('ชื่อ-คะแนน'!J$4="A","0","0")))+IF('ชื่อ-คะแนน'!K$4="P",'ชื่อ-คะแนน'!K56,IF('ชื่อ-คะแนน'!K$4="K","0",IF('ชื่อ-คะแนน'!K$4="A","0","0")))+IF('ชื่อ-คะแนน'!L$4="P",'ชื่อ-คะแนน'!L56,IF('ชื่อ-คะแนน'!L$4="K","0",IF('ชื่อ-คะแนน'!L$4="A","0","0")))+IF('ชื่อ-คะแนน'!#REF!="P",'ชื่อ-คะแนน'!#REF!,IF('ชื่อ-คะแนน'!#REF!="K","0",IF('ชื่อ-คะแนน'!#REF!="A","0","0")))+IF('ชื่อ-คะแนน'!#REF!="P",'ชื่อ-คะแนน'!#REF!,IF('ชื่อ-คะแนน'!#REF!="K","0",IF('ชื่อ-คะแนน'!#REF!="A","0","0")))+IF('ชื่อ-คะแนน'!#REF!="P",'ชื่อ-คะแนน'!#REF!,IF('ชื่อ-คะแนน'!#REF!="K","0",IF('ชื่อ-คะแนน'!#REF!="A","0","0")))+IF('ชื่อ-คะแนน'!M$4="P",'ชื่อ-คะแนน'!M56,IF('ชื่อ-คะแนน'!M$4="K","0",IF('ชื่อ-คะแนน'!M$4="A","0","0"))))</f>
        <v/>
      </c>
      <c r="H58" s="568" t="str">
        <f>IF('ชื่อ-คะแนน'!C56="","",IF('ชื่อ-คะแนน'!H$4="A",'ชื่อ-คะแนน'!H56,IF('ชื่อ-คะแนน'!H$4="P","0",IF('ชื่อ-คะแนน'!H$4="K","0","0")))+IF('ชื่อ-คะแนน'!I$4="A",'ชื่อ-คะแนน'!I56,IF('ชื่อ-คะแนน'!I$4="P","0",IF('ชื่อ-คะแนน'!I$4="K","0","0")))+IF('ชื่อ-คะแนน'!J$4="A",'ชื่อ-คะแนน'!J56,IF('ชื่อ-คะแนน'!J$4="P","0",IF('ชื่อ-คะแนน'!J$4="K","0","0")))+IF('ชื่อ-คะแนน'!K$4="A",'ชื่อ-คะแนน'!K56,IF('ชื่อ-คะแนน'!K$4="P","0",IF('ชื่อ-คะแนน'!K$4="K","0","0")))+IF('ชื่อ-คะแนน'!L$4="A",'ชื่อ-คะแนน'!L56,IF('ชื่อ-คะแนน'!L$4="P","0",IF('ชื่อ-คะแนน'!L$4="K","0","0")))+IF('ชื่อ-คะแนน'!#REF!="A",'ชื่อ-คะแนน'!#REF!,IF('ชื่อ-คะแนน'!#REF!="P","0",IF('ชื่อ-คะแนน'!#REF!="K","0","0")))+IF('ชื่อ-คะแนน'!#REF!="A",'ชื่อ-คะแนน'!#REF!,IF('ชื่อ-คะแนน'!#REF!="P","0",IF('ชื่อ-คะแนน'!#REF!="K","0","0")))+IF('ชื่อ-คะแนน'!#REF!="A",'ชื่อ-คะแนน'!#REF!,IF('ชื่อ-คะแนน'!#REF!="P","0",IF('ชื่อ-คะแนน'!#REF!="K","0","0")))+IF('ชื่อ-คะแนน'!M$4="A",'ชื่อ-คะแนน'!M56,IF('ชื่อ-คะแนน'!M$4="P","0",IF('ชื่อ-คะแนน'!M$4="K","0","0"))))</f>
        <v/>
      </c>
      <c r="I58" s="536" t="str">
        <f>IF('ชื่อ-คะแนน'!C56="","",IF('ชื่อ-คะแนน'!P$4="K",'ชื่อ-คะแนน'!P56,IF('ชื่อ-คะแนน'!P$4="P","0",IF('ชื่อ-คะแนน'!P$4="A","0","0")))+IF('ชื่อ-คะแนน'!Q$4="K",'ชื่อ-คะแนน'!Q56,IF('ชื่อ-คะแนน'!Q$4="P","0",IF('ชื่อ-คะแนน'!Q$4="A","0","0")))+IF('ชื่อ-คะแนน'!R$4="K",'ชื่อ-คะแนน'!R56,IF('ชื่อ-คะแนน'!R$4="P","0",IF('ชื่อ-คะแนน'!R$4="A","0","0"))))</f>
        <v/>
      </c>
      <c r="J58" s="537" t="str">
        <f>IF('ชื่อ-คะแนน'!C56="","",IF('ชื่อ-คะแนน'!P$4="P",'ชื่อ-คะแนน'!P56,IF('ชื่อ-คะแนน'!P$4="K","0",IF('ชื่อ-คะแนน'!P$4="A","0","0")))+IF('ชื่อ-คะแนน'!Q$4="P",'ชื่อ-คะแนน'!Q56,IF('ชื่อ-คะแนน'!Q$4="K","0",IF('ชื่อ-คะแนน'!Q$4="A","0","0")))+IF('ชื่อ-คะแนน'!R$4="P",'ชื่อ-คะแนน'!R56,IF('ชื่อ-คะแนน'!R$4="K","0",IF('ชื่อ-คะแนน'!R$4="A","0","0"))))</f>
        <v/>
      </c>
      <c r="K58" s="539" t="str">
        <f>IF('ชื่อ-คะแนน'!C56="","",IF('ชื่อ-คะแนน'!P$4="A",'ชื่อ-คะแนน'!P56,IF('ชื่อ-คะแนน'!P$4="P","0",IF('ชื่อ-คะแนน'!P$4="K","0","0")))+IF('ชื่อ-คะแนน'!Q$4="A",'ชื่อ-คะแนน'!Q56,IF('ชื่อ-คะแนน'!Q$4="P","0",IF('ชื่อ-คะแนน'!Q$4="K","0","0")))+IF('ชื่อ-คะแนน'!R$4="A",'ชื่อ-คะแนน'!R56,IF('ชื่อ-คะแนน'!R$4="P","0",IF('ชื่อ-คะแนน'!R$4="K","0","0"))))</f>
        <v/>
      </c>
      <c r="L58" s="534" t="str">
        <f>IF('ชื่อ-คะแนน'!C56="","",IF('ชื่อ-คะแนน'!W$4="K",'ชื่อ-คะแนน'!W56,IF('ชื่อ-คะแนน'!W$4="P","0",IF('ชื่อ-คะแนน'!W$4="A","0","0")))+IF('ชื่อ-คะแนน'!#REF!="K",'ชื่อ-คะแนน'!#REF!,IF('ชื่อ-คะแนน'!#REF!="P","0",IF('ชื่อ-คะแนน'!#REF!="A","0","0")))+IF('ชื่อ-คะแนน'!X$4="K",'ชื่อ-คะแนน'!X56,IF('ชื่อ-คะแนน'!X$4="P","0",IF('ชื่อ-คะแนน'!X$4="A","0","0")))+IF('ชื่อ-คะแนน'!Y$4="K",'ชื่อ-คะแนน'!Y56,IF('ชื่อ-คะแนน'!Y$4="P","0",IF('ชื่อ-คะแนน'!Y$4="A","0","0")))+IF('ชื่อ-คะแนน'!#REF!="K",'ชื่อ-คะแนน'!#REF!,IF('ชื่อ-คะแนน'!#REF!="P","0",IF('ชื่อ-คะแนน'!#REF!="A","0","0")))+IF('ชื่อ-คะแนน'!Z$4="K",'ชื่อ-คะแนน'!Z56,IF('ชื่อ-คะแนน'!Z$4="P","0",IF('ชื่อ-คะแนน'!Z$4="A","0","0")))+IF('ชื่อ-คะแนน'!AA$4="K",'ชื่อ-คะแนน'!AA56,IF('ชื่อ-คะแนน'!AA$4="P","0",IF('ชื่อ-คะแนน'!AA$4="A","0","0")))+IF('ชื่อ-คะแนน'!AB$4="K",'ชื่อ-คะแนน'!AB56,IF('ชื่อ-คะแนน'!AB$4="P","0",IF('ชื่อ-คะแนน'!AB$4="A","0","0")))+IF('ชื่อ-คะแนน'!AC$4="K",'ชื่อ-คะแนน'!AC56,IF('ชื่อ-คะแนน'!AC$4="P","0",IF('ชื่อ-คะแนน'!AC$4="A","0","0"))))</f>
        <v/>
      </c>
      <c r="M58" s="535" t="str">
        <f>IF('ชื่อ-คะแนน'!C56="","",IF('ชื่อ-คะแนน'!W$4="P",'ชื่อ-คะแนน'!W56,IF('ชื่อ-คะแนน'!W$4="K","0",IF('ชื่อ-คะแนน'!W$4="A","0","0")))+IF('ชื่อ-คะแนน'!#REF!="P",'ชื่อ-คะแนน'!#REF!,IF('ชื่อ-คะแนน'!#REF!="K","0",IF('ชื่อ-คะแนน'!#REF!="A","0","0")))+IF('ชื่อ-คะแนน'!X$4="P",'ชื่อ-คะแนน'!X56,IF('ชื่อ-คะแนน'!X$4="K","0",IF('ชื่อ-คะแนน'!X$4="A","0","0")))+IF('ชื่อ-คะแนน'!Y$4="P",'ชื่อ-คะแนน'!Y56,IF('ชื่อ-คะแนน'!Y$4="K","0",IF('ชื่อ-คะแนน'!Y$4="A","0","0")))+IF('ชื่อ-คะแนน'!#REF!="P",'ชื่อ-คะแนน'!#REF!,IF('ชื่อ-คะแนน'!#REF!="K","0",IF('ชื่อ-คะแนน'!#REF!="A","0","0")))+IF('ชื่อ-คะแนน'!Z$4="P",'ชื่อ-คะแนน'!Z56,IF('ชื่อ-คะแนน'!Z$4="K","0",IF('ชื่อ-คะแนน'!Z$4="A","0","0")))+IF('ชื่อ-คะแนน'!AA$4="P",'ชื่อ-คะแนน'!AA56,IF('ชื่อ-คะแนน'!AA$4="K","0",IF('ชื่อ-คะแนน'!AA$4="A","0","0")))+IF('ชื่อ-คะแนน'!AB$4="P",'ชื่อ-คะแนน'!AB56,IF('ชื่อ-คะแนน'!AB$4="K","0",IF('ชื่อ-คะแนน'!AB$4="A","0","0")))+IF('ชื่อ-คะแนน'!AC$4="P",'ชื่อ-คะแนน'!AC56,IF('ชื่อ-คะแนน'!AC$4="K","0",IF('ชื่อ-คะแนน'!AC$4="A","0","0"))))</f>
        <v/>
      </c>
      <c r="N58" s="568" t="str">
        <f>IF('ชื่อ-คะแนน'!C56="","",IF('ชื่อ-คะแนน'!W$4="A",'ชื่อ-คะแนน'!W56,IF('ชื่อ-คะแนน'!W$4="P","0",IF('ชื่อ-คะแนน'!W$4="K","0","0")))+IF('ชื่อ-คะแนน'!#REF!="A",'ชื่อ-คะแนน'!#REF!,IF('ชื่อ-คะแนน'!#REF!="P","0",IF('ชื่อ-คะแนน'!#REF!="K","0","0")))+IF('ชื่อ-คะแนน'!X$4="A",'ชื่อ-คะแนน'!X56,IF('ชื่อ-คะแนน'!X$4="P","0",IF('ชื่อ-คะแนน'!X$4="K","0","0")))+IF('ชื่อ-คะแนน'!Y$4="A",'ชื่อ-คะแนน'!Y56,IF('ชื่อ-คะแนน'!Y$4="P","0",IF('ชื่อ-คะแนน'!Y$4="K","0","0")))+IF('ชื่อ-คะแนน'!#REF!="A",'ชื่อ-คะแนน'!#REF!,IF('ชื่อ-คะแนน'!#REF!="P","0",IF('ชื่อ-คะแนน'!#REF!="K","0","0")))+IF('ชื่อ-คะแนน'!Z$4="A",'ชื่อ-คะแนน'!Z56,IF('ชื่อ-คะแนน'!Z$4="P","0",IF('ชื่อ-คะแนน'!Z$4="K","0","0")))+IF('ชื่อ-คะแนน'!AA$4="A",'ชื่อ-คะแนน'!AA56,IF('ชื่อ-คะแนน'!AA$4="P","0",IF('ชื่อ-คะแนน'!AA$4="K","0","0")))+IF('ชื่อ-คะแนน'!AB$4="A",'ชื่อ-คะแนน'!AB56,IF('ชื่อ-คะแนน'!AB$4="P","0",IF('ชื่อ-คะแนน'!AB$4="K","0","0")))+IF('ชื่อ-คะแนน'!AC$4="A",'ชื่อ-คะแนน'!AC56,IF('ชื่อ-คะแนน'!AC$4="P","0",IF('ชื่อ-คะแนน'!AC$4="K","0","0"))))</f>
        <v/>
      </c>
      <c r="O58" s="536" t="str">
        <f>IF('ชื่อ-คะแนน'!C56="","",IF('ชื่อ-คะแนน'!AI$4="K",'ชื่อ-คะแนน'!AI56,IF('ชื่อ-คะแนน'!AI$4="P","0",IF('ชื่อ-คะแนน'!AI$4="A","0","0")))+IF('ชื่อ-คะแนน'!AO$4="K",'ชื่อ-คะแนน'!AO56,IF('ชื่อ-คะแนน'!AO$4="P","0",IF('ชื่อ-คะแนน'!AO$4="A","0","0")))+IF('ชื่อ-คะแนน'!AH$4="K",'ชื่อ-คะแนน'!AH56,IF('ชื่อ-คะแนน'!AH$4="P","0",IF('ชื่อ-คะแนน'!AH$4="A","0","0"))))</f>
        <v/>
      </c>
      <c r="P58" s="537" t="str">
        <f>IF('ชื่อ-คะแนน'!C56="","",IF('ชื่อ-คะแนน'!AI$4="P",'ชื่อ-คะแนน'!AI56,IF('ชื่อ-คะแนน'!AI$4="K","0",IF('ชื่อ-คะแนน'!AI$4="A","0","0")))+IF('ชื่อ-คะแนน'!AO$4="P",'ชื่อ-คะแนน'!AO56,IF('ชื่อ-คะแนน'!AO$4="K","0",IF('ชื่อ-คะแนน'!AO$4="A","0","0")))+IF('ชื่อ-คะแนน'!AH$4="P",'ชื่อ-คะแนน'!AH56,IF('ชื่อ-คะแนน'!AH$4="K","0",IF('ชื่อ-คะแนน'!AH$4="A","0","0"))))</f>
        <v/>
      </c>
      <c r="Q58" s="539" t="str">
        <f>IF('ชื่อ-คะแนน'!C56="","",IF('ชื่อ-คะแนน'!AI$4="A",'ชื่อ-คะแนน'!AI56,IF('ชื่อ-คะแนน'!AI$4="P","0",IF('ชื่อ-คะแนน'!AI$4="K","0","0")))+IF('ชื่อ-คะแนน'!AO$4="A",'ชื่อ-คะแนน'!AO56,IF('ชื่อ-คะแนน'!AO$4="P","0",IF('ชื่อ-คะแนน'!AO$4="K","0","0")))+IF('ชื่อ-คะแนน'!AH$4="A",'ชื่อ-คะแนน'!AH56,IF('ชื่อ-คะแนน'!AH$4="P","0",IF('ชื่อ-คะแนน'!AH$4="K","0","0"))))</f>
        <v/>
      </c>
      <c r="R58" s="569" t="str">
        <f>IF('ชื่อ-คะแนน'!C56="","",IF(E58="พัก","",IF(E58="ออก","",IF(E58="ย้าย","",IF(E58="","ผิด",(F58+I58+L58+O58))))))</f>
        <v/>
      </c>
      <c r="S58" s="570" t="str">
        <f>IF('ชื่อ-คะแนน'!C56="","",IF(E58="พัก","",IF(E58="ออก","",IF(E58="ย้าย","",IF(E58="","ผิด",(G58+J58+M58+P58))))))</f>
        <v/>
      </c>
      <c r="T58" s="571" t="str">
        <f>IF('ชื่อ-คะแนน'!C56="","",IF(E58="พัก","",IF(E58="ออก","",IF(E58="ย้าย","",IF(E58="","ผิด",(H58+K58+N58+Q58))))))</f>
        <v/>
      </c>
      <c r="U58" s="543"/>
    </row>
    <row r="59" spans="1:21" s="3" customFormat="1" ht="18" hidden="1" customHeight="1" x14ac:dyDescent="0.5">
      <c r="A59" s="531"/>
      <c r="B59" s="276" t="str">
        <f>'ชื่อ-คะแนน'!A57</f>
        <v/>
      </c>
      <c r="C59" s="544">
        <f>'ชื่อ-คะแนน'!B57</f>
        <v>0</v>
      </c>
      <c r="D59" s="545" t="e">
        <f>'ชื่อ-คะแนน'!#REF!&amp;" "&amp;'ชื่อ-คะแนน'!C57</f>
        <v>#REF!</v>
      </c>
      <c r="E59" s="546" t="str">
        <f>'ชื่อ-คะแนน'!D57</f>
        <v/>
      </c>
      <c r="F59" s="547" t="str">
        <f>IF('ชื่อ-คะแนน'!C57="","",IF('ชื่อ-คะแนน'!H$4="K",'ชื่อ-คะแนน'!H57,IF('ชื่อ-คะแนน'!H$4="P","0",IF('ชื่อ-คะแนน'!H$4="A","0","0")))+IF('ชื่อ-คะแนน'!I$4="K",'ชื่อ-คะแนน'!I57,IF('ชื่อ-คะแนน'!I$4="P","0",IF('ชื่อ-คะแนน'!I$4="A","0","0")))+IF('ชื่อ-คะแนน'!J$4="K",'ชื่อ-คะแนน'!J57,IF('ชื่อ-คะแนน'!J$4="P","0",IF('ชื่อ-คะแนน'!J$4="A","0","0")))+IF('ชื่อ-คะแนน'!K$4="K",'ชื่อ-คะแนน'!K57,IF('ชื่อ-คะแนน'!K$4="P","0",IF('ชื่อ-คะแนน'!K$4="A","0","0")))+IF('ชื่อ-คะแนน'!L$4="K",'ชื่อ-คะแนน'!L57,IF('ชื่อ-คะแนน'!L$4="P","0",IF('ชื่อ-คะแนน'!L$4="A","0","0")))+IF('ชื่อ-คะแนน'!#REF!="K",'ชื่อ-คะแนน'!#REF!,IF('ชื่อ-คะแนน'!#REF!="P","0",IF('ชื่อ-คะแนน'!#REF!="A","0","0")))+IF('ชื่อ-คะแนน'!#REF!="K",'ชื่อ-คะแนน'!#REF!,IF('ชื่อ-คะแนน'!#REF!="P","0",IF('ชื่อ-คะแนน'!#REF!="A","0","0")))+IF('ชื่อ-คะแนน'!#REF!="K",'ชื่อ-คะแนน'!#REF!,IF('ชื่อ-คะแนน'!#REF!="P","0",IF('ชื่อ-คะแนน'!#REF!="A","0","0")))+IF('ชื่อ-คะแนน'!M$4="K",'ชื่อ-คะแนน'!M57,IF('ชื่อ-คะแนน'!M$4="P","0",IF('ชื่อ-คะแนน'!M$4="A","0","0"))))</f>
        <v/>
      </c>
      <c r="G59" s="548" t="str">
        <f>IF('ชื่อ-คะแนน'!C57="","",IF('ชื่อ-คะแนน'!H$4="P",'ชื่อ-คะแนน'!H57,IF('ชื่อ-คะแนน'!H$4="K","0",IF('ชื่อ-คะแนน'!H$4="A","0","0")))+IF('ชื่อ-คะแนน'!I$4="P",'ชื่อ-คะแนน'!I57,IF('ชื่อ-คะแนน'!I$4="K","0",IF('ชื่อ-คะแนน'!I$4="A","0","0")))+IF('ชื่อ-คะแนน'!J$4="P",'ชื่อ-คะแนน'!J57,IF('ชื่อ-คะแนน'!J$4="K","0",IF('ชื่อ-คะแนน'!J$4="A","0","0")))+IF('ชื่อ-คะแนน'!K$4="P",'ชื่อ-คะแนน'!K57,IF('ชื่อ-คะแนน'!K$4="K","0",IF('ชื่อ-คะแนน'!K$4="A","0","0")))+IF('ชื่อ-คะแนน'!L$4="P",'ชื่อ-คะแนน'!L57,IF('ชื่อ-คะแนน'!L$4="K","0",IF('ชื่อ-คะแนน'!L$4="A","0","0")))+IF('ชื่อ-คะแนน'!#REF!="P",'ชื่อ-คะแนน'!#REF!,IF('ชื่อ-คะแนน'!#REF!="K","0",IF('ชื่อ-คะแนน'!#REF!="A","0","0")))+IF('ชื่อ-คะแนน'!#REF!="P",'ชื่อ-คะแนน'!#REF!,IF('ชื่อ-คะแนน'!#REF!="K","0",IF('ชื่อ-คะแนน'!#REF!="A","0","0")))+IF('ชื่อ-คะแนน'!#REF!="P",'ชื่อ-คะแนน'!#REF!,IF('ชื่อ-คะแนน'!#REF!="K","0",IF('ชื่อ-คะแนน'!#REF!="A","0","0")))+IF('ชื่อ-คะแนน'!M$4="P",'ชื่อ-คะแนน'!M57,IF('ชื่อ-คะแนน'!M$4="K","0",IF('ชื่อ-คะแนน'!M$4="A","0","0"))))</f>
        <v/>
      </c>
      <c r="H59" s="572" t="str">
        <f>IF('ชื่อ-คะแนน'!C57="","",IF('ชื่อ-คะแนน'!H$4="A",'ชื่อ-คะแนน'!H57,IF('ชื่อ-คะแนน'!H$4="P","0",IF('ชื่อ-คะแนน'!H$4="K","0","0")))+IF('ชื่อ-คะแนน'!I$4="A",'ชื่อ-คะแนน'!I57,IF('ชื่อ-คะแนน'!I$4="P","0",IF('ชื่อ-คะแนน'!I$4="K","0","0")))+IF('ชื่อ-คะแนน'!J$4="A",'ชื่อ-คะแนน'!J57,IF('ชื่อ-คะแนน'!J$4="P","0",IF('ชื่อ-คะแนน'!J$4="K","0","0")))+IF('ชื่อ-คะแนน'!K$4="A",'ชื่อ-คะแนน'!K57,IF('ชื่อ-คะแนน'!K$4="P","0",IF('ชื่อ-คะแนน'!K$4="K","0","0")))+IF('ชื่อ-คะแนน'!L$4="A",'ชื่อ-คะแนน'!L57,IF('ชื่อ-คะแนน'!L$4="P","0",IF('ชื่อ-คะแนน'!L$4="K","0","0")))+IF('ชื่อ-คะแนน'!#REF!="A",'ชื่อ-คะแนน'!#REF!,IF('ชื่อ-คะแนน'!#REF!="P","0",IF('ชื่อ-คะแนน'!#REF!="K","0","0")))+IF('ชื่อ-คะแนน'!#REF!="A",'ชื่อ-คะแนน'!#REF!,IF('ชื่อ-คะแนน'!#REF!="P","0",IF('ชื่อ-คะแนน'!#REF!="K","0","0")))+IF('ชื่อ-คะแนน'!#REF!="A",'ชื่อ-คะแนน'!#REF!,IF('ชื่อ-คะแนน'!#REF!="P","0",IF('ชื่อ-คะแนน'!#REF!="K","0","0")))+IF('ชื่อ-คะแนน'!M$4="A",'ชื่อ-คะแนน'!M57,IF('ชื่อ-คะแนน'!M$4="P","0",IF('ชื่อ-คะแนน'!M$4="K","0","0"))))</f>
        <v/>
      </c>
      <c r="I59" s="549" t="str">
        <f>IF('ชื่อ-คะแนน'!C57="","",IF('ชื่อ-คะแนน'!P$4="K",'ชื่อ-คะแนน'!P57,IF('ชื่อ-คะแนน'!P$4="P","0",IF('ชื่อ-คะแนน'!P$4="A","0","0")))+IF('ชื่อ-คะแนน'!Q$4="K",'ชื่อ-คะแนน'!Q57,IF('ชื่อ-คะแนน'!Q$4="P","0",IF('ชื่อ-คะแนน'!Q$4="A","0","0")))+IF('ชื่อ-คะแนน'!R$4="K",'ชื่อ-คะแนน'!R57,IF('ชื่อ-คะแนน'!R$4="P","0",IF('ชื่อ-คะแนน'!R$4="A","0","0"))))</f>
        <v/>
      </c>
      <c r="J59" s="550" t="str">
        <f>IF('ชื่อ-คะแนน'!C57="","",IF('ชื่อ-คะแนน'!P$4="P",'ชื่อ-คะแนน'!P57,IF('ชื่อ-คะแนน'!P$4="K","0",IF('ชื่อ-คะแนน'!P$4="A","0","0")))+IF('ชื่อ-คะแนน'!Q$4="P",'ชื่อ-คะแนน'!Q57,IF('ชื่อ-คะแนน'!Q$4="K","0",IF('ชื่อ-คะแนน'!Q$4="A","0","0")))+IF('ชื่อ-คะแนน'!R$4="P",'ชื่อ-คะแนน'!R57,IF('ชื่อ-คะแนน'!R$4="K","0",IF('ชื่อ-คะแนน'!R$4="A","0","0"))))</f>
        <v/>
      </c>
      <c r="K59" s="552" t="str">
        <f>IF('ชื่อ-คะแนน'!C57="","",IF('ชื่อ-คะแนน'!P$4="A",'ชื่อ-คะแนน'!P57,IF('ชื่อ-คะแนน'!P$4="P","0",IF('ชื่อ-คะแนน'!P$4="K","0","0")))+IF('ชื่อ-คะแนน'!Q$4="A",'ชื่อ-คะแนน'!Q57,IF('ชื่อ-คะแนน'!Q$4="P","0",IF('ชื่อ-คะแนน'!Q$4="K","0","0")))+IF('ชื่อ-คะแนน'!R$4="A",'ชื่อ-คะแนน'!R57,IF('ชื่อ-คะแนน'!R$4="P","0",IF('ชื่อ-คะแนน'!R$4="K","0","0"))))</f>
        <v/>
      </c>
      <c r="L59" s="547" t="str">
        <f>IF('ชื่อ-คะแนน'!C57="","",IF('ชื่อ-คะแนน'!W$4="K",'ชื่อ-คะแนน'!W57,IF('ชื่อ-คะแนน'!W$4="P","0",IF('ชื่อ-คะแนน'!W$4="A","0","0")))+IF('ชื่อ-คะแนน'!#REF!="K",'ชื่อ-คะแนน'!#REF!,IF('ชื่อ-คะแนน'!#REF!="P","0",IF('ชื่อ-คะแนน'!#REF!="A","0","0")))+IF('ชื่อ-คะแนน'!X$4="K",'ชื่อ-คะแนน'!X57,IF('ชื่อ-คะแนน'!X$4="P","0",IF('ชื่อ-คะแนน'!X$4="A","0","0")))+IF('ชื่อ-คะแนน'!Y$4="K",'ชื่อ-คะแนน'!Y57,IF('ชื่อ-คะแนน'!Y$4="P","0",IF('ชื่อ-คะแนน'!Y$4="A","0","0")))+IF('ชื่อ-คะแนน'!#REF!="K",'ชื่อ-คะแนน'!#REF!,IF('ชื่อ-คะแนน'!#REF!="P","0",IF('ชื่อ-คะแนน'!#REF!="A","0","0")))+IF('ชื่อ-คะแนน'!Z$4="K",'ชื่อ-คะแนน'!Z57,IF('ชื่อ-คะแนน'!Z$4="P","0",IF('ชื่อ-คะแนน'!Z$4="A","0","0")))+IF('ชื่อ-คะแนน'!AA$4="K",'ชื่อ-คะแนน'!AA57,IF('ชื่อ-คะแนน'!AA$4="P","0",IF('ชื่อ-คะแนน'!AA$4="A","0","0")))+IF('ชื่อ-คะแนน'!AB$4="K",'ชื่อ-คะแนน'!AB57,IF('ชื่อ-คะแนน'!AB$4="P","0",IF('ชื่อ-คะแนน'!AB$4="A","0","0")))+IF('ชื่อ-คะแนน'!AC$4="K",'ชื่อ-คะแนน'!AC57,IF('ชื่อ-คะแนน'!AC$4="P","0",IF('ชื่อ-คะแนน'!AC$4="A","0","0"))))</f>
        <v/>
      </c>
      <c r="M59" s="548" t="str">
        <f>IF('ชื่อ-คะแนน'!C57="","",IF('ชื่อ-คะแนน'!W$4="P",'ชื่อ-คะแนน'!W57,IF('ชื่อ-คะแนน'!W$4="K","0",IF('ชื่อ-คะแนน'!W$4="A","0","0")))+IF('ชื่อ-คะแนน'!#REF!="P",'ชื่อ-คะแนน'!#REF!,IF('ชื่อ-คะแนน'!#REF!="K","0",IF('ชื่อ-คะแนน'!#REF!="A","0","0")))+IF('ชื่อ-คะแนน'!X$4="P",'ชื่อ-คะแนน'!X57,IF('ชื่อ-คะแนน'!X$4="K","0",IF('ชื่อ-คะแนน'!X$4="A","0","0")))+IF('ชื่อ-คะแนน'!Y$4="P",'ชื่อ-คะแนน'!Y57,IF('ชื่อ-คะแนน'!Y$4="K","0",IF('ชื่อ-คะแนน'!Y$4="A","0","0")))+IF('ชื่อ-คะแนน'!#REF!="P",'ชื่อ-คะแนน'!#REF!,IF('ชื่อ-คะแนน'!#REF!="K","0",IF('ชื่อ-คะแนน'!#REF!="A","0","0")))+IF('ชื่อ-คะแนน'!Z$4="P",'ชื่อ-คะแนน'!Z57,IF('ชื่อ-คะแนน'!Z$4="K","0",IF('ชื่อ-คะแนน'!Z$4="A","0","0")))+IF('ชื่อ-คะแนน'!AA$4="P",'ชื่อ-คะแนน'!AA57,IF('ชื่อ-คะแนน'!AA$4="K","0",IF('ชื่อ-คะแนน'!AA$4="A","0","0")))+IF('ชื่อ-คะแนน'!AB$4="P",'ชื่อ-คะแนน'!AB57,IF('ชื่อ-คะแนน'!AB$4="K","0",IF('ชื่อ-คะแนน'!AB$4="A","0","0")))+IF('ชื่อ-คะแนน'!AC$4="P",'ชื่อ-คะแนน'!AC57,IF('ชื่อ-คะแนน'!AC$4="K","0",IF('ชื่อ-คะแนน'!AC$4="A","0","0"))))</f>
        <v/>
      </c>
      <c r="N59" s="572" t="str">
        <f>IF('ชื่อ-คะแนน'!C57="","",IF('ชื่อ-คะแนน'!W$4="A",'ชื่อ-คะแนน'!W57,IF('ชื่อ-คะแนน'!W$4="P","0",IF('ชื่อ-คะแนน'!W$4="K","0","0")))+IF('ชื่อ-คะแนน'!#REF!="A",'ชื่อ-คะแนน'!#REF!,IF('ชื่อ-คะแนน'!#REF!="P","0",IF('ชื่อ-คะแนน'!#REF!="K","0","0")))+IF('ชื่อ-คะแนน'!X$4="A",'ชื่อ-คะแนน'!X57,IF('ชื่อ-คะแนน'!X$4="P","0",IF('ชื่อ-คะแนน'!X$4="K","0","0")))+IF('ชื่อ-คะแนน'!Y$4="A",'ชื่อ-คะแนน'!Y57,IF('ชื่อ-คะแนน'!Y$4="P","0",IF('ชื่อ-คะแนน'!Y$4="K","0","0")))+IF('ชื่อ-คะแนน'!#REF!="A",'ชื่อ-คะแนน'!#REF!,IF('ชื่อ-คะแนน'!#REF!="P","0",IF('ชื่อ-คะแนน'!#REF!="K","0","0")))+IF('ชื่อ-คะแนน'!Z$4="A",'ชื่อ-คะแนน'!Z57,IF('ชื่อ-คะแนน'!Z$4="P","0",IF('ชื่อ-คะแนน'!Z$4="K","0","0")))+IF('ชื่อ-คะแนน'!AA$4="A",'ชื่อ-คะแนน'!AA57,IF('ชื่อ-คะแนน'!AA$4="P","0",IF('ชื่อ-คะแนน'!AA$4="K","0","0")))+IF('ชื่อ-คะแนน'!AB$4="A",'ชื่อ-คะแนน'!AB57,IF('ชื่อ-คะแนน'!AB$4="P","0",IF('ชื่อ-คะแนน'!AB$4="K","0","0")))+IF('ชื่อ-คะแนน'!AC$4="A",'ชื่อ-คะแนน'!AC57,IF('ชื่อ-คะแนน'!AC$4="P","0",IF('ชื่อ-คะแนน'!AC$4="K","0","0"))))</f>
        <v/>
      </c>
      <c r="O59" s="549" t="str">
        <f>IF('ชื่อ-คะแนน'!C57="","",IF('ชื่อ-คะแนน'!AI$4="K",'ชื่อ-คะแนน'!AI57,IF('ชื่อ-คะแนน'!AI$4="P","0",IF('ชื่อ-คะแนน'!AI$4="A","0","0")))+IF('ชื่อ-คะแนน'!AO$4="K",'ชื่อ-คะแนน'!AO57,IF('ชื่อ-คะแนน'!AO$4="P","0",IF('ชื่อ-คะแนน'!AO$4="A","0","0")))+IF('ชื่อ-คะแนน'!AH$4="K",'ชื่อ-คะแนน'!AH57,IF('ชื่อ-คะแนน'!AH$4="P","0",IF('ชื่อ-คะแนน'!AH$4="A","0","0"))))</f>
        <v/>
      </c>
      <c r="P59" s="550" t="str">
        <f>IF('ชื่อ-คะแนน'!C57="","",IF('ชื่อ-คะแนน'!AI$4="P",'ชื่อ-คะแนน'!AI57,IF('ชื่อ-คะแนน'!AI$4="K","0",IF('ชื่อ-คะแนน'!AI$4="A","0","0")))+IF('ชื่อ-คะแนน'!AO$4="P",'ชื่อ-คะแนน'!AO57,IF('ชื่อ-คะแนน'!AO$4="K","0",IF('ชื่อ-คะแนน'!AO$4="A","0","0")))+IF('ชื่อ-คะแนน'!AH$4="P",'ชื่อ-คะแนน'!AH57,IF('ชื่อ-คะแนน'!AH$4="K","0",IF('ชื่อ-คะแนน'!AH$4="A","0","0"))))</f>
        <v/>
      </c>
      <c r="Q59" s="552" t="str">
        <f>IF('ชื่อ-คะแนน'!C57="","",IF('ชื่อ-คะแนน'!AI$4="A",'ชื่อ-คะแนน'!AI57,IF('ชื่อ-คะแนน'!AI$4="P","0",IF('ชื่อ-คะแนน'!AI$4="K","0","0")))+IF('ชื่อ-คะแนน'!AO$4="A",'ชื่อ-คะแนน'!AO57,IF('ชื่อ-คะแนน'!AO$4="P","0",IF('ชื่อ-คะแนน'!AO$4="K","0","0")))+IF('ชื่อ-คะแนน'!AH$4="A",'ชื่อ-คะแนน'!AH57,IF('ชื่อ-คะแนน'!AH$4="P","0",IF('ชื่อ-คะแนน'!AH$4="K","0","0"))))</f>
        <v/>
      </c>
      <c r="R59" s="573" t="str">
        <f>IF('ชื่อ-คะแนน'!C57="","",IF(E59="พัก","",IF(E59="ออก","",IF(E59="ย้าย","",IF(E59="","ผิด",(F59+I59+L59+O59))))))</f>
        <v/>
      </c>
      <c r="S59" s="554" t="str">
        <f>IF('ชื่อ-คะแนน'!C57="","",IF(E59="พัก","",IF(E59="ออก","",IF(E59="ย้าย","",IF(E59="","ผิด",(G59+J59+M59+P59))))))</f>
        <v/>
      </c>
      <c r="T59" s="555" t="str">
        <f>IF('ชื่อ-คะแนน'!C57="","",IF(E59="พัก","",IF(E59="ออก","",IF(E59="ย้าย","",IF(E59="","ผิด",(H59+K59+N59+Q59))))))</f>
        <v/>
      </c>
      <c r="U59" s="556"/>
    </row>
    <row r="60" spans="1:21" s="3" customFormat="1" ht="18" hidden="1" customHeight="1" x14ac:dyDescent="0.5">
      <c r="A60" s="531"/>
      <c r="B60" s="276" t="str">
        <f>'ชื่อ-คะแนน'!A58</f>
        <v/>
      </c>
      <c r="C60" s="544">
        <f>'ชื่อ-คะแนน'!B58</f>
        <v>0</v>
      </c>
      <c r="D60" s="545" t="e">
        <f>'ชื่อ-คะแนน'!#REF!&amp;" "&amp;'ชื่อ-คะแนน'!C58</f>
        <v>#REF!</v>
      </c>
      <c r="E60" s="546" t="str">
        <f>'ชื่อ-คะแนน'!D58</f>
        <v/>
      </c>
      <c r="F60" s="547" t="str">
        <f>IF('ชื่อ-คะแนน'!C58="","",IF('ชื่อ-คะแนน'!H$4="K",'ชื่อ-คะแนน'!H58,IF('ชื่อ-คะแนน'!H$4="P","0",IF('ชื่อ-คะแนน'!H$4="A","0","0")))+IF('ชื่อ-คะแนน'!I$4="K",'ชื่อ-คะแนน'!I58,IF('ชื่อ-คะแนน'!I$4="P","0",IF('ชื่อ-คะแนน'!I$4="A","0","0")))+IF('ชื่อ-คะแนน'!J$4="K",'ชื่อ-คะแนน'!J58,IF('ชื่อ-คะแนน'!J$4="P","0",IF('ชื่อ-คะแนน'!J$4="A","0","0")))+IF('ชื่อ-คะแนน'!K$4="K",'ชื่อ-คะแนน'!K58,IF('ชื่อ-คะแนน'!K$4="P","0",IF('ชื่อ-คะแนน'!K$4="A","0","0")))+IF('ชื่อ-คะแนน'!L$4="K",'ชื่อ-คะแนน'!L58,IF('ชื่อ-คะแนน'!L$4="P","0",IF('ชื่อ-คะแนน'!L$4="A","0","0")))+IF('ชื่อ-คะแนน'!#REF!="K",'ชื่อ-คะแนน'!#REF!,IF('ชื่อ-คะแนน'!#REF!="P","0",IF('ชื่อ-คะแนน'!#REF!="A","0","0")))+IF('ชื่อ-คะแนน'!#REF!="K",'ชื่อ-คะแนน'!#REF!,IF('ชื่อ-คะแนน'!#REF!="P","0",IF('ชื่อ-คะแนน'!#REF!="A","0","0")))+IF('ชื่อ-คะแนน'!#REF!="K",'ชื่อ-คะแนน'!#REF!,IF('ชื่อ-คะแนน'!#REF!="P","0",IF('ชื่อ-คะแนน'!#REF!="A","0","0")))+IF('ชื่อ-คะแนน'!M$4="K",'ชื่อ-คะแนน'!M58,IF('ชื่อ-คะแนน'!M$4="P","0",IF('ชื่อ-คะแนน'!M$4="A","0","0"))))</f>
        <v/>
      </c>
      <c r="G60" s="548" t="str">
        <f>IF('ชื่อ-คะแนน'!C58="","",IF('ชื่อ-คะแนน'!H$4="P",'ชื่อ-คะแนน'!H58,IF('ชื่อ-คะแนน'!H$4="K","0",IF('ชื่อ-คะแนน'!H$4="A","0","0")))+IF('ชื่อ-คะแนน'!I$4="P",'ชื่อ-คะแนน'!I58,IF('ชื่อ-คะแนน'!I$4="K","0",IF('ชื่อ-คะแนน'!I$4="A","0","0")))+IF('ชื่อ-คะแนน'!J$4="P",'ชื่อ-คะแนน'!J58,IF('ชื่อ-คะแนน'!J$4="K","0",IF('ชื่อ-คะแนน'!J$4="A","0","0")))+IF('ชื่อ-คะแนน'!K$4="P",'ชื่อ-คะแนน'!K58,IF('ชื่อ-คะแนน'!K$4="K","0",IF('ชื่อ-คะแนน'!K$4="A","0","0")))+IF('ชื่อ-คะแนน'!L$4="P",'ชื่อ-คะแนน'!L58,IF('ชื่อ-คะแนน'!L$4="K","0",IF('ชื่อ-คะแนน'!L$4="A","0","0")))+IF('ชื่อ-คะแนน'!#REF!="P",'ชื่อ-คะแนน'!#REF!,IF('ชื่อ-คะแนน'!#REF!="K","0",IF('ชื่อ-คะแนน'!#REF!="A","0","0")))+IF('ชื่อ-คะแนน'!#REF!="P",'ชื่อ-คะแนน'!#REF!,IF('ชื่อ-คะแนน'!#REF!="K","0",IF('ชื่อ-คะแนน'!#REF!="A","0","0")))+IF('ชื่อ-คะแนน'!#REF!="P",'ชื่อ-คะแนน'!#REF!,IF('ชื่อ-คะแนน'!#REF!="K","0",IF('ชื่อ-คะแนน'!#REF!="A","0","0")))+IF('ชื่อ-คะแนน'!M$4="P",'ชื่อ-คะแนน'!M58,IF('ชื่อ-คะแนน'!M$4="K","0",IF('ชื่อ-คะแนน'!M$4="A","0","0"))))</f>
        <v/>
      </c>
      <c r="H60" s="572" t="str">
        <f>IF('ชื่อ-คะแนน'!C58="","",IF('ชื่อ-คะแนน'!H$4="A",'ชื่อ-คะแนน'!H58,IF('ชื่อ-คะแนน'!H$4="P","0",IF('ชื่อ-คะแนน'!H$4="K","0","0")))+IF('ชื่อ-คะแนน'!I$4="A",'ชื่อ-คะแนน'!I58,IF('ชื่อ-คะแนน'!I$4="P","0",IF('ชื่อ-คะแนน'!I$4="K","0","0")))+IF('ชื่อ-คะแนน'!J$4="A",'ชื่อ-คะแนน'!J58,IF('ชื่อ-คะแนน'!J$4="P","0",IF('ชื่อ-คะแนน'!J$4="K","0","0")))+IF('ชื่อ-คะแนน'!K$4="A",'ชื่อ-คะแนน'!K58,IF('ชื่อ-คะแนน'!K$4="P","0",IF('ชื่อ-คะแนน'!K$4="K","0","0")))+IF('ชื่อ-คะแนน'!L$4="A",'ชื่อ-คะแนน'!L58,IF('ชื่อ-คะแนน'!L$4="P","0",IF('ชื่อ-คะแนน'!L$4="K","0","0")))+IF('ชื่อ-คะแนน'!#REF!="A",'ชื่อ-คะแนน'!#REF!,IF('ชื่อ-คะแนน'!#REF!="P","0",IF('ชื่อ-คะแนน'!#REF!="K","0","0")))+IF('ชื่อ-คะแนน'!#REF!="A",'ชื่อ-คะแนน'!#REF!,IF('ชื่อ-คะแนน'!#REF!="P","0",IF('ชื่อ-คะแนน'!#REF!="K","0","0")))+IF('ชื่อ-คะแนน'!#REF!="A",'ชื่อ-คะแนน'!#REF!,IF('ชื่อ-คะแนน'!#REF!="P","0",IF('ชื่อ-คะแนน'!#REF!="K","0","0")))+IF('ชื่อ-คะแนน'!M$4="A",'ชื่อ-คะแนน'!M58,IF('ชื่อ-คะแนน'!M$4="P","0",IF('ชื่อ-คะแนน'!M$4="K","0","0"))))</f>
        <v/>
      </c>
      <c r="I60" s="549" t="str">
        <f>IF('ชื่อ-คะแนน'!C58="","",IF('ชื่อ-คะแนน'!P$4="K",'ชื่อ-คะแนน'!P58,IF('ชื่อ-คะแนน'!P$4="P","0",IF('ชื่อ-คะแนน'!P$4="A","0","0")))+IF('ชื่อ-คะแนน'!Q$4="K",'ชื่อ-คะแนน'!Q58,IF('ชื่อ-คะแนน'!Q$4="P","0",IF('ชื่อ-คะแนน'!Q$4="A","0","0")))+IF('ชื่อ-คะแนน'!R$4="K",'ชื่อ-คะแนน'!R58,IF('ชื่อ-คะแนน'!R$4="P","0",IF('ชื่อ-คะแนน'!R$4="A","0","0"))))</f>
        <v/>
      </c>
      <c r="J60" s="550" t="str">
        <f>IF('ชื่อ-คะแนน'!C58="","",IF('ชื่อ-คะแนน'!P$4="P",'ชื่อ-คะแนน'!P58,IF('ชื่อ-คะแนน'!P$4="K","0",IF('ชื่อ-คะแนน'!P$4="A","0","0")))+IF('ชื่อ-คะแนน'!Q$4="P",'ชื่อ-คะแนน'!Q58,IF('ชื่อ-คะแนน'!Q$4="K","0",IF('ชื่อ-คะแนน'!Q$4="A","0","0")))+IF('ชื่อ-คะแนน'!R$4="P",'ชื่อ-คะแนน'!R58,IF('ชื่อ-คะแนน'!R$4="K","0",IF('ชื่อ-คะแนน'!R$4="A","0","0"))))</f>
        <v/>
      </c>
      <c r="K60" s="552" t="str">
        <f>IF('ชื่อ-คะแนน'!C58="","",IF('ชื่อ-คะแนน'!P$4="A",'ชื่อ-คะแนน'!P58,IF('ชื่อ-คะแนน'!P$4="P","0",IF('ชื่อ-คะแนน'!P$4="K","0","0")))+IF('ชื่อ-คะแนน'!Q$4="A",'ชื่อ-คะแนน'!Q58,IF('ชื่อ-คะแนน'!Q$4="P","0",IF('ชื่อ-คะแนน'!Q$4="K","0","0")))+IF('ชื่อ-คะแนน'!R$4="A",'ชื่อ-คะแนน'!R58,IF('ชื่อ-คะแนน'!R$4="P","0",IF('ชื่อ-คะแนน'!R$4="K","0","0"))))</f>
        <v/>
      </c>
      <c r="L60" s="547" t="str">
        <f>IF('ชื่อ-คะแนน'!C58="","",IF('ชื่อ-คะแนน'!W$4="K",'ชื่อ-คะแนน'!W58,IF('ชื่อ-คะแนน'!W$4="P","0",IF('ชื่อ-คะแนน'!W$4="A","0","0")))+IF('ชื่อ-คะแนน'!#REF!="K",'ชื่อ-คะแนน'!#REF!,IF('ชื่อ-คะแนน'!#REF!="P","0",IF('ชื่อ-คะแนน'!#REF!="A","0","0")))+IF('ชื่อ-คะแนน'!X$4="K",'ชื่อ-คะแนน'!X58,IF('ชื่อ-คะแนน'!X$4="P","0",IF('ชื่อ-คะแนน'!X$4="A","0","0")))+IF('ชื่อ-คะแนน'!Y$4="K",'ชื่อ-คะแนน'!Y58,IF('ชื่อ-คะแนน'!Y$4="P","0",IF('ชื่อ-คะแนน'!Y$4="A","0","0")))+IF('ชื่อ-คะแนน'!#REF!="K",'ชื่อ-คะแนน'!#REF!,IF('ชื่อ-คะแนน'!#REF!="P","0",IF('ชื่อ-คะแนน'!#REF!="A","0","0")))+IF('ชื่อ-คะแนน'!Z$4="K",'ชื่อ-คะแนน'!Z58,IF('ชื่อ-คะแนน'!Z$4="P","0",IF('ชื่อ-คะแนน'!Z$4="A","0","0")))+IF('ชื่อ-คะแนน'!AA$4="K",'ชื่อ-คะแนน'!AA58,IF('ชื่อ-คะแนน'!AA$4="P","0",IF('ชื่อ-คะแนน'!AA$4="A","0","0")))+IF('ชื่อ-คะแนน'!AB$4="K",'ชื่อ-คะแนน'!AB58,IF('ชื่อ-คะแนน'!AB$4="P","0",IF('ชื่อ-คะแนน'!AB$4="A","0","0")))+IF('ชื่อ-คะแนน'!AC$4="K",'ชื่อ-คะแนน'!AC58,IF('ชื่อ-คะแนน'!AC$4="P","0",IF('ชื่อ-คะแนน'!AC$4="A","0","0"))))</f>
        <v/>
      </c>
      <c r="M60" s="548" t="str">
        <f>IF('ชื่อ-คะแนน'!C58="","",IF('ชื่อ-คะแนน'!W$4="P",'ชื่อ-คะแนน'!W58,IF('ชื่อ-คะแนน'!W$4="K","0",IF('ชื่อ-คะแนน'!W$4="A","0","0")))+IF('ชื่อ-คะแนน'!#REF!="P",'ชื่อ-คะแนน'!#REF!,IF('ชื่อ-คะแนน'!#REF!="K","0",IF('ชื่อ-คะแนน'!#REF!="A","0","0")))+IF('ชื่อ-คะแนน'!X$4="P",'ชื่อ-คะแนน'!X58,IF('ชื่อ-คะแนน'!X$4="K","0",IF('ชื่อ-คะแนน'!X$4="A","0","0")))+IF('ชื่อ-คะแนน'!Y$4="P",'ชื่อ-คะแนน'!Y58,IF('ชื่อ-คะแนน'!Y$4="K","0",IF('ชื่อ-คะแนน'!Y$4="A","0","0")))+IF('ชื่อ-คะแนน'!#REF!="P",'ชื่อ-คะแนน'!#REF!,IF('ชื่อ-คะแนน'!#REF!="K","0",IF('ชื่อ-คะแนน'!#REF!="A","0","0")))+IF('ชื่อ-คะแนน'!Z$4="P",'ชื่อ-คะแนน'!Z58,IF('ชื่อ-คะแนน'!Z$4="K","0",IF('ชื่อ-คะแนน'!Z$4="A","0","0")))+IF('ชื่อ-คะแนน'!AA$4="P",'ชื่อ-คะแนน'!AA58,IF('ชื่อ-คะแนน'!AA$4="K","0",IF('ชื่อ-คะแนน'!AA$4="A","0","0")))+IF('ชื่อ-คะแนน'!AB$4="P",'ชื่อ-คะแนน'!AB58,IF('ชื่อ-คะแนน'!AB$4="K","0",IF('ชื่อ-คะแนน'!AB$4="A","0","0")))+IF('ชื่อ-คะแนน'!AC$4="P",'ชื่อ-คะแนน'!AC58,IF('ชื่อ-คะแนน'!AC$4="K","0",IF('ชื่อ-คะแนน'!AC$4="A","0","0"))))</f>
        <v/>
      </c>
      <c r="N60" s="572" t="str">
        <f>IF('ชื่อ-คะแนน'!C58="","",IF('ชื่อ-คะแนน'!W$4="A",'ชื่อ-คะแนน'!W58,IF('ชื่อ-คะแนน'!W$4="P","0",IF('ชื่อ-คะแนน'!W$4="K","0","0")))+IF('ชื่อ-คะแนน'!#REF!="A",'ชื่อ-คะแนน'!#REF!,IF('ชื่อ-คะแนน'!#REF!="P","0",IF('ชื่อ-คะแนน'!#REF!="K","0","0")))+IF('ชื่อ-คะแนน'!X$4="A",'ชื่อ-คะแนน'!X58,IF('ชื่อ-คะแนน'!X$4="P","0",IF('ชื่อ-คะแนน'!X$4="K","0","0")))+IF('ชื่อ-คะแนน'!Y$4="A",'ชื่อ-คะแนน'!Y58,IF('ชื่อ-คะแนน'!Y$4="P","0",IF('ชื่อ-คะแนน'!Y$4="K","0","0")))+IF('ชื่อ-คะแนน'!#REF!="A",'ชื่อ-คะแนน'!#REF!,IF('ชื่อ-คะแนน'!#REF!="P","0",IF('ชื่อ-คะแนน'!#REF!="K","0","0")))+IF('ชื่อ-คะแนน'!Z$4="A",'ชื่อ-คะแนน'!Z58,IF('ชื่อ-คะแนน'!Z$4="P","0",IF('ชื่อ-คะแนน'!Z$4="K","0","0")))+IF('ชื่อ-คะแนน'!AA$4="A",'ชื่อ-คะแนน'!AA58,IF('ชื่อ-คะแนน'!AA$4="P","0",IF('ชื่อ-คะแนน'!AA$4="K","0","0")))+IF('ชื่อ-คะแนน'!AB$4="A",'ชื่อ-คะแนน'!AB58,IF('ชื่อ-คะแนน'!AB$4="P","0",IF('ชื่อ-คะแนน'!AB$4="K","0","0")))+IF('ชื่อ-คะแนน'!AC$4="A",'ชื่อ-คะแนน'!AC58,IF('ชื่อ-คะแนน'!AC$4="P","0",IF('ชื่อ-คะแนน'!AC$4="K","0","0"))))</f>
        <v/>
      </c>
      <c r="O60" s="549" t="str">
        <f>IF('ชื่อ-คะแนน'!C58="","",IF('ชื่อ-คะแนน'!AI$4="K",'ชื่อ-คะแนน'!AI58,IF('ชื่อ-คะแนน'!AI$4="P","0",IF('ชื่อ-คะแนน'!AI$4="A","0","0")))+IF('ชื่อ-คะแนน'!AO$4="K",'ชื่อ-คะแนน'!AO58,IF('ชื่อ-คะแนน'!AO$4="P","0",IF('ชื่อ-คะแนน'!AO$4="A","0","0")))+IF('ชื่อ-คะแนน'!AH$4="K",'ชื่อ-คะแนน'!AH58,IF('ชื่อ-คะแนน'!AH$4="P","0",IF('ชื่อ-คะแนน'!AH$4="A","0","0"))))</f>
        <v/>
      </c>
      <c r="P60" s="550" t="str">
        <f>IF('ชื่อ-คะแนน'!C58="","",IF('ชื่อ-คะแนน'!AI$4="P",'ชื่อ-คะแนน'!AI58,IF('ชื่อ-คะแนน'!AI$4="K","0",IF('ชื่อ-คะแนน'!AI$4="A","0","0")))+IF('ชื่อ-คะแนน'!AO$4="P",'ชื่อ-คะแนน'!AO58,IF('ชื่อ-คะแนน'!AO$4="K","0",IF('ชื่อ-คะแนน'!AO$4="A","0","0")))+IF('ชื่อ-คะแนน'!AH$4="P",'ชื่อ-คะแนน'!AH58,IF('ชื่อ-คะแนน'!AH$4="K","0",IF('ชื่อ-คะแนน'!AH$4="A","0","0"))))</f>
        <v/>
      </c>
      <c r="Q60" s="552" t="str">
        <f>IF('ชื่อ-คะแนน'!C58="","",IF('ชื่อ-คะแนน'!AI$4="A",'ชื่อ-คะแนน'!AI58,IF('ชื่อ-คะแนน'!AI$4="P","0",IF('ชื่อ-คะแนน'!AI$4="K","0","0")))+IF('ชื่อ-คะแนน'!AO$4="A",'ชื่อ-คะแนน'!AO58,IF('ชื่อ-คะแนน'!AO$4="P","0",IF('ชื่อ-คะแนน'!AO$4="K","0","0")))+IF('ชื่อ-คะแนน'!AH$4="A",'ชื่อ-คะแนน'!AH58,IF('ชื่อ-คะแนน'!AH$4="P","0",IF('ชื่อ-คะแนน'!AH$4="K","0","0"))))</f>
        <v/>
      </c>
      <c r="R60" s="573" t="str">
        <f>IF('ชื่อ-คะแนน'!C58="","",IF(E60="พัก","",IF(E60="ออก","",IF(E60="ย้าย","",IF(E60="","ผิด",(F60+I60+L60+O60))))))</f>
        <v/>
      </c>
      <c r="S60" s="554" t="str">
        <f>IF('ชื่อ-คะแนน'!C58="","",IF(E60="พัก","",IF(E60="ออก","",IF(E60="ย้าย","",IF(E60="","ผิด",(G60+J60+M60+P60))))))</f>
        <v/>
      </c>
      <c r="T60" s="555" t="str">
        <f>IF('ชื่อ-คะแนน'!C58="","",IF(E60="พัก","",IF(E60="ออก","",IF(E60="ย้าย","",IF(E60="","ผิด",(H60+K60+N60+Q60))))))</f>
        <v/>
      </c>
      <c r="U60" s="556"/>
    </row>
    <row r="61" spans="1:21" s="3" customFormat="1" ht="18" hidden="1" customHeight="1" x14ac:dyDescent="0.5">
      <c r="A61" s="531"/>
      <c r="B61" s="276" t="str">
        <f>'ชื่อ-คะแนน'!A59</f>
        <v/>
      </c>
      <c r="C61" s="544">
        <f>'ชื่อ-คะแนน'!B59</f>
        <v>0</v>
      </c>
      <c r="D61" s="545" t="e">
        <f>'ชื่อ-คะแนน'!#REF!&amp;" "&amp;'ชื่อ-คะแนน'!C59</f>
        <v>#REF!</v>
      </c>
      <c r="E61" s="546" t="str">
        <f>'ชื่อ-คะแนน'!D59</f>
        <v/>
      </c>
      <c r="F61" s="547" t="str">
        <f>IF('ชื่อ-คะแนน'!C59="","",IF('ชื่อ-คะแนน'!H$4="K",'ชื่อ-คะแนน'!H59,IF('ชื่อ-คะแนน'!H$4="P","0",IF('ชื่อ-คะแนน'!H$4="A","0","0")))+IF('ชื่อ-คะแนน'!I$4="K",'ชื่อ-คะแนน'!I59,IF('ชื่อ-คะแนน'!I$4="P","0",IF('ชื่อ-คะแนน'!I$4="A","0","0")))+IF('ชื่อ-คะแนน'!J$4="K",'ชื่อ-คะแนน'!J59,IF('ชื่อ-คะแนน'!J$4="P","0",IF('ชื่อ-คะแนน'!J$4="A","0","0")))+IF('ชื่อ-คะแนน'!K$4="K",'ชื่อ-คะแนน'!K59,IF('ชื่อ-คะแนน'!K$4="P","0",IF('ชื่อ-คะแนน'!K$4="A","0","0")))+IF('ชื่อ-คะแนน'!L$4="K",'ชื่อ-คะแนน'!L59,IF('ชื่อ-คะแนน'!L$4="P","0",IF('ชื่อ-คะแนน'!L$4="A","0","0")))+IF('ชื่อ-คะแนน'!#REF!="K",'ชื่อ-คะแนน'!#REF!,IF('ชื่อ-คะแนน'!#REF!="P","0",IF('ชื่อ-คะแนน'!#REF!="A","0","0")))+IF('ชื่อ-คะแนน'!#REF!="K",'ชื่อ-คะแนน'!#REF!,IF('ชื่อ-คะแนน'!#REF!="P","0",IF('ชื่อ-คะแนน'!#REF!="A","0","0")))+IF('ชื่อ-คะแนน'!#REF!="K",'ชื่อ-คะแนน'!#REF!,IF('ชื่อ-คะแนน'!#REF!="P","0",IF('ชื่อ-คะแนน'!#REF!="A","0","0")))+IF('ชื่อ-คะแนน'!M$4="K",'ชื่อ-คะแนน'!M59,IF('ชื่อ-คะแนน'!M$4="P","0",IF('ชื่อ-คะแนน'!M$4="A","0","0"))))</f>
        <v/>
      </c>
      <c r="G61" s="548" t="str">
        <f>IF('ชื่อ-คะแนน'!C59="","",IF('ชื่อ-คะแนน'!H$4="P",'ชื่อ-คะแนน'!H59,IF('ชื่อ-คะแนน'!H$4="K","0",IF('ชื่อ-คะแนน'!H$4="A","0","0")))+IF('ชื่อ-คะแนน'!I$4="P",'ชื่อ-คะแนน'!I59,IF('ชื่อ-คะแนน'!I$4="K","0",IF('ชื่อ-คะแนน'!I$4="A","0","0")))+IF('ชื่อ-คะแนน'!J$4="P",'ชื่อ-คะแนน'!J59,IF('ชื่อ-คะแนน'!J$4="K","0",IF('ชื่อ-คะแนน'!J$4="A","0","0")))+IF('ชื่อ-คะแนน'!K$4="P",'ชื่อ-คะแนน'!K59,IF('ชื่อ-คะแนน'!K$4="K","0",IF('ชื่อ-คะแนน'!K$4="A","0","0")))+IF('ชื่อ-คะแนน'!L$4="P",'ชื่อ-คะแนน'!L59,IF('ชื่อ-คะแนน'!L$4="K","0",IF('ชื่อ-คะแนน'!L$4="A","0","0")))+IF('ชื่อ-คะแนน'!#REF!="P",'ชื่อ-คะแนน'!#REF!,IF('ชื่อ-คะแนน'!#REF!="K","0",IF('ชื่อ-คะแนน'!#REF!="A","0","0")))+IF('ชื่อ-คะแนน'!#REF!="P",'ชื่อ-คะแนน'!#REF!,IF('ชื่อ-คะแนน'!#REF!="K","0",IF('ชื่อ-คะแนน'!#REF!="A","0","0")))+IF('ชื่อ-คะแนน'!#REF!="P",'ชื่อ-คะแนน'!#REF!,IF('ชื่อ-คะแนน'!#REF!="K","0",IF('ชื่อ-คะแนน'!#REF!="A","0","0")))+IF('ชื่อ-คะแนน'!M$4="P",'ชื่อ-คะแนน'!M59,IF('ชื่อ-คะแนน'!M$4="K","0",IF('ชื่อ-คะแนน'!M$4="A","0","0"))))</f>
        <v/>
      </c>
      <c r="H61" s="572" t="str">
        <f>IF('ชื่อ-คะแนน'!C59="","",IF('ชื่อ-คะแนน'!H$4="A",'ชื่อ-คะแนน'!H59,IF('ชื่อ-คะแนน'!H$4="P","0",IF('ชื่อ-คะแนน'!H$4="K","0","0")))+IF('ชื่อ-คะแนน'!I$4="A",'ชื่อ-คะแนน'!I59,IF('ชื่อ-คะแนน'!I$4="P","0",IF('ชื่อ-คะแนน'!I$4="K","0","0")))+IF('ชื่อ-คะแนน'!J$4="A",'ชื่อ-คะแนน'!J59,IF('ชื่อ-คะแนน'!J$4="P","0",IF('ชื่อ-คะแนน'!J$4="K","0","0")))+IF('ชื่อ-คะแนน'!K$4="A",'ชื่อ-คะแนน'!K59,IF('ชื่อ-คะแนน'!K$4="P","0",IF('ชื่อ-คะแนน'!K$4="K","0","0")))+IF('ชื่อ-คะแนน'!L$4="A",'ชื่อ-คะแนน'!L59,IF('ชื่อ-คะแนน'!L$4="P","0",IF('ชื่อ-คะแนน'!L$4="K","0","0")))+IF('ชื่อ-คะแนน'!#REF!="A",'ชื่อ-คะแนน'!#REF!,IF('ชื่อ-คะแนน'!#REF!="P","0",IF('ชื่อ-คะแนน'!#REF!="K","0","0")))+IF('ชื่อ-คะแนน'!#REF!="A",'ชื่อ-คะแนน'!#REF!,IF('ชื่อ-คะแนน'!#REF!="P","0",IF('ชื่อ-คะแนน'!#REF!="K","0","0")))+IF('ชื่อ-คะแนน'!#REF!="A",'ชื่อ-คะแนน'!#REF!,IF('ชื่อ-คะแนน'!#REF!="P","0",IF('ชื่อ-คะแนน'!#REF!="K","0","0")))+IF('ชื่อ-คะแนน'!M$4="A",'ชื่อ-คะแนน'!M59,IF('ชื่อ-คะแนน'!M$4="P","0",IF('ชื่อ-คะแนน'!M$4="K","0","0"))))</f>
        <v/>
      </c>
      <c r="I61" s="549" t="str">
        <f>IF('ชื่อ-คะแนน'!C59="","",IF('ชื่อ-คะแนน'!P$4="K",'ชื่อ-คะแนน'!P59,IF('ชื่อ-คะแนน'!P$4="P","0",IF('ชื่อ-คะแนน'!P$4="A","0","0")))+IF('ชื่อ-คะแนน'!Q$4="K",'ชื่อ-คะแนน'!Q59,IF('ชื่อ-คะแนน'!Q$4="P","0",IF('ชื่อ-คะแนน'!Q$4="A","0","0")))+IF('ชื่อ-คะแนน'!R$4="K",'ชื่อ-คะแนน'!R59,IF('ชื่อ-คะแนน'!R$4="P","0",IF('ชื่อ-คะแนน'!R$4="A","0","0"))))</f>
        <v/>
      </c>
      <c r="J61" s="550" t="str">
        <f>IF('ชื่อ-คะแนน'!C59="","",IF('ชื่อ-คะแนน'!P$4="P",'ชื่อ-คะแนน'!P59,IF('ชื่อ-คะแนน'!P$4="K","0",IF('ชื่อ-คะแนน'!P$4="A","0","0")))+IF('ชื่อ-คะแนน'!Q$4="P",'ชื่อ-คะแนน'!Q59,IF('ชื่อ-คะแนน'!Q$4="K","0",IF('ชื่อ-คะแนน'!Q$4="A","0","0")))+IF('ชื่อ-คะแนน'!R$4="P",'ชื่อ-คะแนน'!R59,IF('ชื่อ-คะแนน'!R$4="K","0",IF('ชื่อ-คะแนน'!R$4="A","0","0"))))</f>
        <v/>
      </c>
      <c r="K61" s="552" t="str">
        <f>IF('ชื่อ-คะแนน'!C59="","",IF('ชื่อ-คะแนน'!P$4="A",'ชื่อ-คะแนน'!P59,IF('ชื่อ-คะแนน'!P$4="P","0",IF('ชื่อ-คะแนน'!P$4="K","0","0")))+IF('ชื่อ-คะแนน'!Q$4="A",'ชื่อ-คะแนน'!Q59,IF('ชื่อ-คะแนน'!Q$4="P","0",IF('ชื่อ-คะแนน'!Q$4="K","0","0")))+IF('ชื่อ-คะแนน'!R$4="A",'ชื่อ-คะแนน'!R59,IF('ชื่อ-คะแนน'!R$4="P","0",IF('ชื่อ-คะแนน'!R$4="K","0","0"))))</f>
        <v/>
      </c>
      <c r="L61" s="547" t="str">
        <f>IF('ชื่อ-คะแนน'!C59="","",IF('ชื่อ-คะแนน'!W$4="K",'ชื่อ-คะแนน'!W59,IF('ชื่อ-คะแนน'!W$4="P","0",IF('ชื่อ-คะแนน'!W$4="A","0","0")))+IF('ชื่อ-คะแนน'!#REF!="K",'ชื่อ-คะแนน'!#REF!,IF('ชื่อ-คะแนน'!#REF!="P","0",IF('ชื่อ-คะแนน'!#REF!="A","0","0")))+IF('ชื่อ-คะแนน'!X$4="K",'ชื่อ-คะแนน'!X59,IF('ชื่อ-คะแนน'!X$4="P","0",IF('ชื่อ-คะแนน'!X$4="A","0","0")))+IF('ชื่อ-คะแนน'!Y$4="K",'ชื่อ-คะแนน'!Y59,IF('ชื่อ-คะแนน'!Y$4="P","0",IF('ชื่อ-คะแนน'!Y$4="A","0","0")))+IF('ชื่อ-คะแนน'!#REF!="K",'ชื่อ-คะแนน'!#REF!,IF('ชื่อ-คะแนน'!#REF!="P","0",IF('ชื่อ-คะแนน'!#REF!="A","0","0")))+IF('ชื่อ-คะแนน'!Z$4="K",'ชื่อ-คะแนน'!Z59,IF('ชื่อ-คะแนน'!Z$4="P","0",IF('ชื่อ-คะแนน'!Z$4="A","0","0")))+IF('ชื่อ-คะแนน'!AA$4="K",'ชื่อ-คะแนน'!AA59,IF('ชื่อ-คะแนน'!AA$4="P","0",IF('ชื่อ-คะแนน'!AA$4="A","0","0")))+IF('ชื่อ-คะแนน'!AB$4="K",'ชื่อ-คะแนน'!AB59,IF('ชื่อ-คะแนน'!AB$4="P","0",IF('ชื่อ-คะแนน'!AB$4="A","0","0")))+IF('ชื่อ-คะแนน'!AC$4="K",'ชื่อ-คะแนน'!AC59,IF('ชื่อ-คะแนน'!AC$4="P","0",IF('ชื่อ-คะแนน'!AC$4="A","0","0"))))</f>
        <v/>
      </c>
      <c r="M61" s="548" t="str">
        <f>IF('ชื่อ-คะแนน'!C59="","",IF('ชื่อ-คะแนน'!W$4="P",'ชื่อ-คะแนน'!W59,IF('ชื่อ-คะแนน'!W$4="K","0",IF('ชื่อ-คะแนน'!W$4="A","0","0")))+IF('ชื่อ-คะแนน'!#REF!="P",'ชื่อ-คะแนน'!#REF!,IF('ชื่อ-คะแนน'!#REF!="K","0",IF('ชื่อ-คะแนน'!#REF!="A","0","0")))+IF('ชื่อ-คะแนน'!X$4="P",'ชื่อ-คะแนน'!X59,IF('ชื่อ-คะแนน'!X$4="K","0",IF('ชื่อ-คะแนน'!X$4="A","0","0")))+IF('ชื่อ-คะแนน'!Y$4="P",'ชื่อ-คะแนน'!Y59,IF('ชื่อ-คะแนน'!Y$4="K","0",IF('ชื่อ-คะแนน'!Y$4="A","0","0")))+IF('ชื่อ-คะแนน'!#REF!="P",'ชื่อ-คะแนน'!#REF!,IF('ชื่อ-คะแนน'!#REF!="K","0",IF('ชื่อ-คะแนน'!#REF!="A","0","0")))+IF('ชื่อ-คะแนน'!Z$4="P",'ชื่อ-คะแนน'!Z59,IF('ชื่อ-คะแนน'!Z$4="K","0",IF('ชื่อ-คะแนน'!Z$4="A","0","0")))+IF('ชื่อ-คะแนน'!AA$4="P",'ชื่อ-คะแนน'!AA59,IF('ชื่อ-คะแนน'!AA$4="K","0",IF('ชื่อ-คะแนน'!AA$4="A","0","0")))+IF('ชื่อ-คะแนน'!AB$4="P",'ชื่อ-คะแนน'!AB59,IF('ชื่อ-คะแนน'!AB$4="K","0",IF('ชื่อ-คะแนน'!AB$4="A","0","0")))+IF('ชื่อ-คะแนน'!AC$4="P",'ชื่อ-คะแนน'!AC59,IF('ชื่อ-คะแนน'!AC$4="K","0",IF('ชื่อ-คะแนน'!AC$4="A","0","0"))))</f>
        <v/>
      </c>
      <c r="N61" s="572" t="str">
        <f>IF('ชื่อ-คะแนน'!C59="","",IF('ชื่อ-คะแนน'!W$4="A",'ชื่อ-คะแนน'!W59,IF('ชื่อ-คะแนน'!W$4="P","0",IF('ชื่อ-คะแนน'!W$4="K","0","0")))+IF('ชื่อ-คะแนน'!#REF!="A",'ชื่อ-คะแนน'!#REF!,IF('ชื่อ-คะแนน'!#REF!="P","0",IF('ชื่อ-คะแนน'!#REF!="K","0","0")))+IF('ชื่อ-คะแนน'!X$4="A",'ชื่อ-คะแนน'!X59,IF('ชื่อ-คะแนน'!X$4="P","0",IF('ชื่อ-คะแนน'!X$4="K","0","0")))+IF('ชื่อ-คะแนน'!Y$4="A",'ชื่อ-คะแนน'!Y59,IF('ชื่อ-คะแนน'!Y$4="P","0",IF('ชื่อ-คะแนน'!Y$4="K","0","0")))+IF('ชื่อ-คะแนน'!#REF!="A",'ชื่อ-คะแนน'!#REF!,IF('ชื่อ-คะแนน'!#REF!="P","0",IF('ชื่อ-คะแนน'!#REF!="K","0","0")))+IF('ชื่อ-คะแนน'!Z$4="A",'ชื่อ-คะแนน'!Z59,IF('ชื่อ-คะแนน'!Z$4="P","0",IF('ชื่อ-คะแนน'!Z$4="K","0","0")))+IF('ชื่อ-คะแนน'!AA$4="A",'ชื่อ-คะแนน'!AA59,IF('ชื่อ-คะแนน'!AA$4="P","0",IF('ชื่อ-คะแนน'!AA$4="K","0","0")))+IF('ชื่อ-คะแนน'!AB$4="A",'ชื่อ-คะแนน'!AB59,IF('ชื่อ-คะแนน'!AB$4="P","0",IF('ชื่อ-คะแนน'!AB$4="K","0","0")))+IF('ชื่อ-คะแนน'!AC$4="A",'ชื่อ-คะแนน'!AC59,IF('ชื่อ-คะแนน'!AC$4="P","0",IF('ชื่อ-คะแนน'!AC$4="K","0","0"))))</f>
        <v/>
      </c>
      <c r="O61" s="549" t="str">
        <f>IF('ชื่อ-คะแนน'!C59="","",IF('ชื่อ-คะแนน'!AI$4="K",'ชื่อ-คะแนน'!AI59,IF('ชื่อ-คะแนน'!AI$4="P","0",IF('ชื่อ-คะแนน'!AI$4="A","0","0")))+IF('ชื่อ-คะแนน'!AO$4="K",'ชื่อ-คะแนน'!AO59,IF('ชื่อ-คะแนน'!AO$4="P","0",IF('ชื่อ-คะแนน'!AO$4="A","0","0")))+IF('ชื่อ-คะแนน'!AH$4="K",'ชื่อ-คะแนน'!AH59,IF('ชื่อ-คะแนน'!AH$4="P","0",IF('ชื่อ-คะแนน'!AH$4="A","0","0"))))</f>
        <v/>
      </c>
      <c r="P61" s="550" t="str">
        <f>IF('ชื่อ-คะแนน'!C59="","",IF('ชื่อ-คะแนน'!AI$4="P",'ชื่อ-คะแนน'!AI59,IF('ชื่อ-คะแนน'!AI$4="K","0",IF('ชื่อ-คะแนน'!AI$4="A","0","0")))+IF('ชื่อ-คะแนน'!AO$4="P",'ชื่อ-คะแนน'!AO59,IF('ชื่อ-คะแนน'!AO$4="K","0",IF('ชื่อ-คะแนน'!AO$4="A","0","0")))+IF('ชื่อ-คะแนน'!AH$4="P",'ชื่อ-คะแนน'!AH59,IF('ชื่อ-คะแนน'!AH$4="K","0",IF('ชื่อ-คะแนน'!AH$4="A","0","0"))))</f>
        <v/>
      </c>
      <c r="Q61" s="552" t="str">
        <f>IF('ชื่อ-คะแนน'!C59="","",IF('ชื่อ-คะแนน'!AI$4="A",'ชื่อ-คะแนน'!AI59,IF('ชื่อ-คะแนน'!AI$4="P","0",IF('ชื่อ-คะแนน'!AI$4="K","0","0")))+IF('ชื่อ-คะแนน'!AO$4="A",'ชื่อ-คะแนน'!AO59,IF('ชื่อ-คะแนน'!AO$4="P","0",IF('ชื่อ-คะแนน'!AO$4="K","0","0")))+IF('ชื่อ-คะแนน'!AH$4="A",'ชื่อ-คะแนน'!AH59,IF('ชื่อ-คะแนน'!AH$4="P","0",IF('ชื่อ-คะแนน'!AH$4="K","0","0"))))</f>
        <v/>
      </c>
      <c r="R61" s="573" t="str">
        <f>IF('ชื่อ-คะแนน'!C59="","",IF(E61="พัก","",IF(E61="ออก","",IF(E61="ย้าย","",IF(E61="","ผิด",(F61+I61+L61+O61))))))</f>
        <v/>
      </c>
      <c r="S61" s="554" t="str">
        <f>IF('ชื่อ-คะแนน'!C59="","",IF(E61="พัก","",IF(E61="ออก","",IF(E61="ย้าย","",IF(E61="","ผิด",(G61+J61+M61+P61))))))</f>
        <v/>
      </c>
      <c r="T61" s="555" t="str">
        <f>IF('ชื่อ-คะแนน'!C59="","",IF(E61="พัก","",IF(E61="ออก","",IF(E61="ย้าย","",IF(E61="","ผิด",(H61+K61+N61+Q61))))))</f>
        <v/>
      </c>
      <c r="U61" s="556"/>
    </row>
    <row r="62" spans="1:21" s="3" customFormat="1" ht="18" hidden="1" customHeight="1" thickBot="1" x14ac:dyDescent="0.55000000000000004">
      <c r="A62" s="531"/>
      <c r="B62" s="303" t="str">
        <f>'ชื่อ-คะแนน'!A60</f>
        <v/>
      </c>
      <c r="C62" s="576">
        <f>'ชื่อ-คะแนน'!B60</f>
        <v>0</v>
      </c>
      <c r="D62" s="577" t="e">
        <f>'ชื่อ-คะแนน'!#REF!&amp;" "&amp;'ชื่อ-คะแนน'!C60</f>
        <v>#REF!</v>
      </c>
      <c r="E62" s="557" t="str">
        <f>'ชื่อ-คะแนน'!D60</f>
        <v/>
      </c>
      <c r="F62" s="558" t="str">
        <f>IF('ชื่อ-คะแนน'!C60="","",IF('ชื่อ-คะแนน'!H$4="K",'ชื่อ-คะแนน'!H60,IF('ชื่อ-คะแนน'!H$4="P","0",IF('ชื่อ-คะแนน'!H$4="A","0","0")))+IF('ชื่อ-คะแนน'!I$4="K",'ชื่อ-คะแนน'!I60,IF('ชื่อ-คะแนน'!I$4="P","0",IF('ชื่อ-คะแนน'!I$4="A","0","0")))+IF('ชื่อ-คะแนน'!J$4="K",'ชื่อ-คะแนน'!J60,IF('ชื่อ-คะแนน'!J$4="P","0",IF('ชื่อ-คะแนน'!J$4="A","0","0")))+IF('ชื่อ-คะแนน'!K$4="K",'ชื่อ-คะแนน'!K60,IF('ชื่อ-คะแนน'!K$4="P","0",IF('ชื่อ-คะแนน'!K$4="A","0","0")))+IF('ชื่อ-คะแนน'!L$4="K",'ชื่อ-คะแนน'!L60,IF('ชื่อ-คะแนน'!L$4="P","0",IF('ชื่อ-คะแนน'!L$4="A","0","0")))+IF('ชื่อ-คะแนน'!#REF!="K",'ชื่อ-คะแนน'!#REF!,IF('ชื่อ-คะแนน'!#REF!="P","0",IF('ชื่อ-คะแนน'!#REF!="A","0","0")))+IF('ชื่อ-คะแนน'!#REF!="K",'ชื่อ-คะแนน'!#REF!,IF('ชื่อ-คะแนน'!#REF!="P","0",IF('ชื่อ-คะแนน'!#REF!="A","0","0")))+IF('ชื่อ-คะแนน'!#REF!="K",'ชื่อ-คะแนน'!#REF!,IF('ชื่อ-คะแนน'!#REF!="P","0",IF('ชื่อ-คะแนน'!#REF!="A","0","0")))+IF('ชื่อ-คะแนน'!M$4="K",'ชื่อ-คะแนน'!M60,IF('ชื่อ-คะแนน'!M$4="P","0",IF('ชื่อ-คะแนน'!M$4="A","0","0"))))</f>
        <v/>
      </c>
      <c r="G62" s="559" t="str">
        <f>IF('ชื่อ-คะแนน'!C60="","",IF('ชื่อ-คะแนน'!H$4="P",'ชื่อ-คะแนน'!H60,IF('ชื่อ-คะแนน'!H$4="K","0",IF('ชื่อ-คะแนน'!H$4="A","0","0")))+IF('ชื่อ-คะแนน'!I$4="P",'ชื่อ-คะแนน'!I60,IF('ชื่อ-คะแนน'!I$4="K","0",IF('ชื่อ-คะแนน'!I$4="A","0","0")))+IF('ชื่อ-คะแนน'!J$4="P",'ชื่อ-คะแนน'!J60,IF('ชื่อ-คะแนน'!J$4="K","0",IF('ชื่อ-คะแนน'!J$4="A","0","0")))+IF('ชื่อ-คะแนน'!K$4="P",'ชื่อ-คะแนน'!K60,IF('ชื่อ-คะแนน'!K$4="K","0",IF('ชื่อ-คะแนน'!K$4="A","0","0")))+IF('ชื่อ-คะแนน'!L$4="P",'ชื่อ-คะแนน'!L60,IF('ชื่อ-คะแนน'!L$4="K","0",IF('ชื่อ-คะแนน'!L$4="A","0","0")))+IF('ชื่อ-คะแนน'!#REF!="P",'ชื่อ-คะแนน'!#REF!,IF('ชื่อ-คะแนน'!#REF!="K","0",IF('ชื่อ-คะแนน'!#REF!="A","0","0")))+IF('ชื่อ-คะแนน'!#REF!="P",'ชื่อ-คะแนน'!#REF!,IF('ชื่อ-คะแนน'!#REF!="K","0",IF('ชื่อ-คะแนน'!#REF!="A","0","0")))+IF('ชื่อ-คะแนน'!#REF!="P",'ชื่อ-คะแนน'!#REF!,IF('ชื่อ-คะแนน'!#REF!="K","0",IF('ชื่อ-คะแนน'!#REF!="A","0","0")))+IF('ชื่อ-คะแนน'!M$4="P",'ชื่อ-คะแนน'!M60,IF('ชื่อ-คะแนน'!M$4="K","0",IF('ชื่อ-คะแนน'!M$4="A","0","0"))))</f>
        <v/>
      </c>
      <c r="H62" s="574" t="str">
        <f>IF('ชื่อ-คะแนน'!C60="","",IF('ชื่อ-คะแนน'!H$4="A",'ชื่อ-คะแนน'!H60,IF('ชื่อ-คะแนน'!H$4="P","0",IF('ชื่อ-คะแนน'!H$4="K","0","0")))+IF('ชื่อ-คะแนน'!I$4="A",'ชื่อ-คะแนน'!I60,IF('ชื่อ-คะแนน'!I$4="P","0",IF('ชื่อ-คะแนน'!I$4="K","0","0")))+IF('ชื่อ-คะแนน'!J$4="A",'ชื่อ-คะแนน'!J60,IF('ชื่อ-คะแนน'!J$4="P","0",IF('ชื่อ-คะแนน'!J$4="K","0","0")))+IF('ชื่อ-คะแนน'!K$4="A",'ชื่อ-คะแนน'!K60,IF('ชื่อ-คะแนน'!K$4="P","0",IF('ชื่อ-คะแนน'!K$4="K","0","0")))+IF('ชื่อ-คะแนน'!L$4="A",'ชื่อ-คะแนน'!L60,IF('ชื่อ-คะแนน'!L$4="P","0",IF('ชื่อ-คะแนน'!L$4="K","0","0")))+IF('ชื่อ-คะแนน'!#REF!="A",'ชื่อ-คะแนน'!#REF!,IF('ชื่อ-คะแนน'!#REF!="P","0",IF('ชื่อ-คะแนน'!#REF!="K","0","0")))+IF('ชื่อ-คะแนน'!#REF!="A",'ชื่อ-คะแนน'!#REF!,IF('ชื่อ-คะแนน'!#REF!="P","0",IF('ชื่อ-คะแนน'!#REF!="K","0","0")))+IF('ชื่อ-คะแนน'!#REF!="A",'ชื่อ-คะแนน'!#REF!,IF('ชื่อ-คะแนน'!#REF!="P","0",IF('ชื่อ-คะแนน'!#REF!="K","0","0")))+IF('ชื่อ-คะแนน'!M$4="A",'ชื่อ-คะแนน'!M60,IF('ชื่อ-คะแนน'!M$4="P","0",IF('ชื่อ-คะแนน'!M$4="K","0","0"))))</f>
        <v/>
      </c>
      <c r="I62" s="560" t="str">
        <f>IF('ชื่อ-คะแนน'!C60="","",IF('ชื่อ-คะแนน'!P$4="K",'ชื่อ-คะแนน'!P60,IF('ชื่อ-คะแนน'!P$4="P","0",IF('ชื่อ-คะแนน'!P$4="A","0","0")))+IF('ชื่อ-คะแนน'!Q$4="K",'ชื่อ-คะแนน'!Q60,IF('ชื่อ-คะแนน'!Q$4="P","0",IF('ชื่อ-คะแนน'!Q$4="A","0","0")))+IF('ชื่อ-คะแนน'!R$4="K",'ชื่อ-คะแนน'!R60,IF('ชื่อ-คะแนน'!R$4="P","0",IF('ชื่อ-คะแนน'!R$4="A","0","0"))))</f>
        <v/>
      </c>
      <c r="J62" s="561" t="str">
        <f>IF('ชื่อ-คะแนน'!C60="","",IF('ชื่อ-คะแนน'!P$4="P",'ชื่อ-คะแนน'!P60,IF('ชื่อ-คะแนน'!P$4="K","0",IF('ชื่อ-คะแนน'!P$4="A","0","0")))+IF('ชื่อ-คะแนน'!Q$4="P",'ชื่อ-คะแนน'!Q60,IF('ชื่อ-คะแนน'!Q$4="K","0",IF('ชื่อ-คะแนน'!Q$4="A","0","0")))+IF('ชื่อ-คะแนน'!R$4="P",'ชื่อ-คะแนน'!R60,IF('ชื่อ-คะแนน'!R$4="K","0",IF('ชื่อ-คะแนน'!R$4="A","0","0"))))</f>
        <v/>
      </c>
      <c r="K62" s="563" t="str">
        <f>IF('ชื่อ-คะแนน'!C60="","",IF('ชื่อ-คะแนน'!P$4="A",'ชื่อ-คะแนน'!P60,IF('ชื่อ-คะแนน'!P$4="P","0",IF('ชื่อ-คะแนน'!P$4="K","0","0")))+IF('ชื่อ-คะแนน'!Q$4="A",'ชื่อ-คะแนน'!Q60,IF('ชื่อ-คะแนน'!Q$4="P","0",IF('ชื่อ-คะแนน'!Q$4="K","0","0")))+IF('ชื่อ-คะแนน'!R$4="A",'ชื่อ-คะแนน'!R60,IF('ชื่อ-คะแนน'!R$4="P","0",IF('ชื่อ-คะแนน'!R$4="K","0","0"))))</f>
        <v/>
      </c>
      <c r="L62" s="558" t="str">
        <f>IF('ชื่อ-คะแนน'!C60="","",IF('ชื่อ-คะแนน'!W$4="K",'ชื่อ-คะแนน'!W60,IF('ชื่อ-คะแนน'!W$4="P","0",IF('ชื่อ-คะแนน'!W$4="A","0","0")))+IF('ชื่อ-คะแนน'!#REF!="K",'ชื่อ-คะแนน'!#REF!,IF('ชื่อ-คะแนน'!#REF!="P","0",IF('ชื่อ-คะแนน'!#REF!="A","0","0")))+IF('ชื่อ-คะแนน'!X$4="K",'ชื่อ-คะแนน'!X60,IF('ชื่อ-คะแนน'!X$4="P","0",IF('ชื่อ-คะแนน'!X$4="A","0","0")))+IF('ชื่อ-คะแนน'!Y$4="K",'ชื่อ-คะแนน'!Y60,IF('ชื่อ-คะแนน'!Y$4="P","0",IF('ชื่อ-คะแนน'!Y$4="A","0","0")))+IF('ชื่อ-คะแนน'!#REF!="K",'ชื่อ-คะแนน'!#REF!,IF('ชื่อ-คะแนน'!#REF!="P","0",IF('ชื่อ-คะแนน'!#REF!="A","0","0")))+IF('ชื่อ-คะแนน'!Z$4="K",'ชื่อ-คะแนน'!Z60,IF('ชื่อ-คะแนน'!Z$4="P","0",IF('ชื่อ-คะแนน'!Z$4="A","0","0")))+IF('ชื่อ-คะแนน'!AA$4="K",'ชื่อ-คะแนน'!AA60,IF('ชื่อ-คะแนน'!AA$4="P","0",IF('ชื่อ-คะแนน'!AA$4="A","0","0")))+IF('ชื่อ-คะแนน'!AB$4="K",'ชื่อ-คะแนน'!AB60,IF('ชื่อ-คะแนน'!AB$4="P","0",IF('ชื่อ-คะแนน'!AB$4="A","0","0")))+IF('ชื่อ-คะแนน'!AC$4="K",'ชื่อ-คะแนน'!AC60,IF('ชื่อ-คะแนน'!AC$4="P","0",IF('ชื่อ-คะแนน'!AC$4="A","0","0"))))</f>
        <v/>
      </c>
      <c r="M62" s="559" t="str">
        <f>IF('ชื่อ-คะแนน'!C60="","",IF('ชื่อ-คะแนน'!W$4="P",'ชื่อ-คะแนน'!W60,IF('ชื่อ-คะแนน'!W$4="K","0",IF('ชื่อ-คะแนน'!W$4="A","0","0")))+IF('ชื่อ-คะแนน'!#REF!="P",'ชื่อ-คะแนน'!#REF!,IF('ชื่อ-คะแนน'!#REF!="K","0",IF('ชื่อ-คะแนน'!#REF!="A","0","0")))+IF('ชื่อ-คะแนน'!X$4="P",'ชื่อ-คะแนน'!X60,IF('ชื่อ-คะแนน'!X$4="K","0",IF('ชื่อ-คะแนน'!X$4="A","0","0")))+IF('ชื่อ-คะแนน'!Y$4="P",'ชื่อ-คะแนน'!Y60,IF('ชื่อ-คะแนน'!Y$4="K","0",IF('ชื่อ-คะแนน'!Y$4="A","0","0")))+IF('ชื่อ-คะแนน'!#REF!="P",'ชื่อ-คะแนน'!#REF!,IF('ชื่อ-คะแนน'!#REF!="K","0",IF('ชื่อ-คะแนน'!#REF!="A","0","0")))+IF('ชื่อ-คะแนน'!Z$4="P",'ชื่อ-คะแนน'!Z60,IF('ชื่อ-คะแนน'!Z$4="K","0",IF('ชื่อ-คะแนน'!Z$4="A","0","0")))+IF('ชื่อ-คะแนน'!AA$4="P",'ชื่อ-คะแนน'!AA60,IF('ชื่อ-คะแนน'!AA$4="K","0",IF('ชื่อ-คะแนน'!AA$4="A","0","0")))+IF('ชื่อ-คะแนน'!AB$4="P",'ชื่อ-คะแนน'!AB60,IF('ชื่อ-คะแนน'!AB$4="K","0",IF('ชื่อ-คะแนน'!AB$4="A","0","0")))+IF('ชื่อ-คะแนน'!AC$4="P",'ชื่อ-คะแนน'!AC60,IF('ชื่อ-คะแนน'!AC$4="K","0",IF('ชื่อ-คะแนน'!AC$4="A","0","0"))))</f>
        <v/>
      </c>
      <c r="N62" s="574" t="str">
        <f>IF('ชื่อ-คะแนน'!C60="","",IF('ชื่อ-คะแนน'!W$4="A",'ชื่อ-คะแนน'!W60,IF('ชื่อ-คะแนน'!W$4="P","0",IF('ชื่อ-คะแนน'!W$4="K","0","0")))+IF('ชื่อ-คะแนน'!#REF!="A",'ชื่อ-คะแนน'!#REF!,IF('ชื่อ-คะแนน'!#REF!="P","0",IF('ชื่อ-คะแนน'!#REF!="K","0","0")))+IF('ชื่อ-คะแนน'!X$4="A",'ชื่อ-คะแนน'!X60,IF('ชื่อ-คะแนน'!X$4="P","0",IF('ชื่อ-คะแนน'!X$4="K","0","0")))+IF('ชื่อ-คะแนน'!Y$4="A",'ชื่อ-คะแนน'!Y60,IF('ชื่อ-คะแนน'!Y$4="P","0",IF('ชื่อ-คะแนน'!Y$4="K","0","0")))+IF('ชื่อ-คะแนน'!#REF!="A",'ชื่อ-คะแนน'!#REF!,IF('ชื่อ-คะแนน'!#REF!="P","0",IF('ชื่อ-คะแนน'!#REF!="K","0","0")))+IF('ชื่อ-คะแนน'!Z$4="A",'ชื่อ-คะแนน'!Z60,IF('ชื่อ-คะแนน'!Z$4="P","0",IF('ชื่อ-คะแนน'!Z$4="K","0","0")))+IF('ชื่อ-คะแนน'!AA$4="A",'ชื่อ-คะแนน'!AA60,IF('ชื่อ-คะแนน'!AA$4="P","0",IF('ชื่อ-คะแนน'!AA$4="K","0","0")))+IF('ชื่อ-คะแนน'!AB$4="A",'ชื่อ-คะแนน'!AB60,IF('ชื่อ-คะแนน'!AB$4="P","0",IF('ชื่อ-คะแนน'!AB$4="K","0","0")))+IF('ชื่อ-คะแนน'!AC$4="A",'ชื่อ-คะแนน'!AC60,IF('ชื่อ-คะแนน'!AC$4="P","0",IF('ชื่อ-คะแนน'!AC$4="K","0","0"))))</f>
        <v/>
      </c>
      <c r="O62" s="560" t="str">
        <f>IF('ชื่อ-คะแนน'!C60="","",IF('ชื่อ-คะแนน'!AI$4="K",'ชื่อ-คะแนน'!AI60,IF('ชื่อ-คะแนน'!AI$4="P","0",IF('ชื่อ-คะแนน'!AI$4="A","0","0")))+IF('ชื่อ-คะแนน'!AO$4="K",'ชื่อ-คะแนน'!AO60,IF('ชื่อ-คะแนน'!AO$4="P","0",IF('ชื่อ-คะแนน'!AO$4="A","0","0")))+IF('ชื่อ-คะแนน'!AH$4="K",'ชื่อ-คะแนน'!AH60,IF('ชื่อ-คะแนน'!AH$4="P","0",IF('ชื่อ-คะแนน'!AH$4="A","0","0"))))</f>
        <v/>
      </c>
      <c r="P62" s="561" t="str">
        <f>IF('ชื่อ-คะแนน'!C60="","",IF('ชื่อ-คะแนน'!AI$4="P",'ชื่อ-คะแนน'!AI60,IF('ชื่อ-คะแนน'!AI$4="K","0",IF('ชื่อ-คะแนน'!AI$4="A","0","0")))+IF('ชื่อ-คะแนน'!AO$4="P",'ชื่อ-คะแนน'!AO60,IF('ชื่อ-คะแนน'!AO$4="K","0",IF('ชื่อ-คะแนน'!AO$4="A","0","0")))+IF('ชื่อ-คะแนน'!AH$4="P",'ชื่อ-คะแนน'!AH60,IF('ชื่อ-คะแนน'!AH$4="K","0",IF('ชื่อ-คะแนน'!AH$4="A","0","0"))))</f>
        <v/>
      </c>
      <c r="Q62" s="563" t="str">
        <f>IF('ชื่อ-คะแนน'!C60="","",IF('ชื่อ-คะแนน'!AI$4="A",'ชื่อ-คะแนน'!AI60,IF('ชื่อ-คะแนน'!AI$4="P","0",IF('ชื่อ-คะแนน'!AI$4="K","0","0")))+IF('ชื่อ-คะแนน'!AO$4="A",'ชื่อ-คะแนน'!AO60,IF('ชื่อ-คะแนน'!AO$4="P","0",IF('ชื่อ-คะแนน'!AO$4="K","0","0")))+IF('ชื่อ-คะแนน'!AH$4="A",'ชื่อ-คะแนน'!AH60,IF('ชื่อ-คะแนน'!AH$4="P","0",IF('ชื่อ-คะแนน'!AH$4="K","0","0"))))</f>
        <v/>
      </c>
      <c r="R62" s="575" t="str">
        <f>IF('ชื่อ-คะแนน'!C60="","",IF(E62="พัก","",IF(E62="ออก","",IF(E62="ย้าย","",IF(E62="","ผิด",(F62+I62+L62+O62))))))</f>
        <v/>
      </c>
      <c r="S62" s="565" t="str">
        <f>IF('ชื่อ-คะแนน'!C60="","",IF(E62="พัก","",IF(E62="ออก","",IF(E62="ย้าย","",IF(E62="","ผิด",(G62+J62+M62+P62))))))</f>
        <v/>
      </c>
      <c r="T62" s="566" t="str">
        <f>IF('ชื่อ-คะแนน'!C60="","",IF(E62="พัก","",IF(E62="ออก","",IF(E62="ย้าย","",IF(E62="","ผิด",(H62+K62+N62+Q62))))))</f>
        <v/>
      </c>
      <c r="U62" s="578"/>
    </row>
    <row r="63" spans="1:21" s="3" customFormat="1" ht="18" hidden="1" customHeight="1" x14ac:dyDescent="0.5">
      <c r="A63" s="531"/>
      <c r="B63" s="262" t="str">
        <f>'ชื่อ-คะแนน'!A61</f>
        <v/>
      </c>
      <c r="C63" s="532">
        <f>'ชื่อ-คะแนน'!B61</f>
        <v>0</v>
      </c>
      <c r="D63" s="567" t="e">
        <f>'ชื่อ-คะแนน'!#REF!&amp;" "&amp;'ชื่อ-คะแนน'!C61</f>
        <v>#REF!</v>
      </c>
      <c r="E63" s="533" t="str">
        <f>'ชื่อ-คะแนน'!D61</f>
        <v/>
      </c>
      <c r="F63" s="534" t="str">
        <f>IF('ชื่อ-คะแนน'!C61="","",IF('ชื่อ-คะแนน'!H$4="K",'ชื่อ-คะแนน'!H61,IF('ชื่อ-คะแนน'!H$4="P","0",IF('ชื่อ-คะแนน'!H$4="A","0","0")))+IF('ชื่อ-คะแนน'!I$4="K",'ชื่อ-คะแนน'!I61,IF('ชื่อ-คะแนน'!I$4="P","0",IF('ชื่อ-คะแนน'!I$4="A","0","0")))+IF('ชื่อ-คะแนน'!J$4="K",'ชื่อ-คะแนน'!J61,IF('ชื่อ-คะแนน'!J$4="P","0",IF('ชื่อ-คะแนน'!J$4="A","0","0")))+IF('ชื่อ-คะแนน'!K$4="K",'ชื่อ-คะแนน'!K61,IF('ชื่อ-คะแนน'!K$4="P","0",IF('ชื่อ-คะแนน'!K$4="A","0","0")))+IF('ชื่อ-คะแนน'!L$4="K",'ชื่อ-คะแนน'!L61,IF('ชื่อ-คะแนน'!L$4="P","0",IF('ชื่อ-คะแนน'!L$4="A","0","0")))+IF('ชื่อ-คะแนน'!#REF!="K",'ชื่อ-คะแนน'!#REF!,IF('ชื่อ-คะแนน'!#REF!="P","0",IF('ชื่อ-คะแนน'!#REF!="A","0","0")))+IF('ชื่อ-คะแนน'!#REF!="K",'ชื่อ-คะแนน'!#REF!,IF('ชื่อ-คะแนน'!#REF!="P","0",IF('ชื่อ-คะแนน'!#REF!="A","0","0")))+IF('ชื่อ-คะแนน'!#REF!="K",'ชื่อ-คะแนน'!#REF!,IF('ชื่อ-คะแนน'!#REF!="P","0",IF('ชื่อ-คะแนน'!#REF!="A","0","0")))+IF('ชื่อ-คะแนน'!M$4="K",'ชื่อ-คะแนน'!M61,IF('ชื่อ-คะแนน'!M$4="P","0",IF('ชื่อ-คะแนน'!M$4="A","0","0"))))</f>
        <v/>
      </c>
      <c r="G63" s="535" t="str">
        <f>IF('ชื่อ-คะแนน'!C61="","",IF('ชื่อ-คะแนน'!H$4="P",'ชื่อ-คะแนน'!H61,IF('ชื่อ-คะแนน'!H$4="K","0",IF('ชื่อ-คะแนน'!H$4="A","0","0")))+IF('ชื่อ-คะแนน'!I$4="P",'ชื่อ-คะแนน'!I61,IF('ชื่อ-คะแนน'!I$4="K","0",IF('ชื่อ-คะแนน'!I$4="A","0","0")))+IF('ชื่อ-คะแนน'!J$4="P",'ชื่อ-คะแนน'!J61,IF('ชื่อ-คะแนน'!J$4="K","0",IF('ชื่อ-คะแนน'!J$4="A","0","0")))+IF('ชื่อ-คะแนน'!K$4="P",'ชื่อ-คะแนน'!K61,IF('ชื่อ-คะแนน'!K$4="K","0",IF('ชื่อ-คะแนน'!K$4="A","0","0")))+IF('ชื่อ-คะแนน'!L$4="P",'ชื่อ-คะแนน'!L61,IF('ชื่อ-คะแนน'!L$4="K","0",IF('ชื่อ-คะแนน'!L$4="A","0","0")))+IF('ชื่อ-คะแนน'!#REF!="P",'ชื่อ-คะแนน'!#REF!,IF('ชื่อ-คะแนน'!#REF!="K","0",IF('ชื่อ-คะแนน'!#REF!="A","0","0")))+IF('ชื่อ-คะแนน'!#REF!="P",'ชื่อ-คะแนน'!#REF!,IF('ชื่อ-คะแนน'!#REF!="K","0",IF('ชื่อ-คะแนน'!#REF!="A","0","0")))+IF('ชื่อ-คะแนน'!#REF!="P",'ชื่อ-คะแนน'!#REF!,IF('ชื่อ-คะแนน'!#REF!="K","0",IF('ชื่อ-คะแนน'!#REF!="A","0","0")))+IF('ชื่อ-คะแนน'!M$4="P",'ชื่อ-คะแนน'!M61,IF('ชื่อ-คะแนน'!M$4="K","0",IF('ชื่อ-คะแนน'!M$4="A","0","0"))))</f>
        <v/>
      </c>
      <c r="H63" s="568" t="str">
        <f>IF('ชื่อ-คะแนน'!C61="","",IF('ชื่อ-คะแนน'!H$4="A",'ชื่อ-คะแนน'!H61,IF('ชื่อ-คะแนน'!H$4="P","0",IF('ชื่อ-คะแนน'!H$4="K","0","0")))+IF('ชื่อ-คะแนน'!I$4="A",'ชื่อ-คะแนน'!I61,IF('ชื่อ-คะแนน'!I$4="P","0",IF('ชื่อ-คะแนน'!I$4="K","0","0")))+IF('ชื่อ-คะแนน'!J$4="A",'ชื่อ-คะแนน'!J61,IF('ชื่อ-คะแนน'!J$4="P","0",IF('ชื่อ-คะแนน'!J$4="K","0","0")))+IF('ชื่อ-คะแนน'!K$4="A",'ชื่อ-คะแนน'!K61,IF('ชื่อ-คะแนน'!K$4="P","0",IF('ชื่อ-คะแนน'!K$4="K","0","0")))+IF('ชื่อ-คะแนน'!L$4="A",'ชื่อ-คะแนน'!L61,IF('ชื่อ-คะแนน'!L$4="P","0",IF('ชื่อ-คะแนน'!L$4="K","0","0")))+IF('ชื่อ-คะแนน'!#REF!="A",'ชื่อ-คะแนน'!#REF!,IF('ชื่อ-คะแนน'!#REF!="P","0",IF('ชื่อ-คะแนน'!#REF!="K","0","0")))+IF('ชื่อ-คะแนน'!#REF!="A",'ชื่อ-คะแนน'!#REF!,IF('ชื่อ-คะแนน'!#REF!="P","0",IF('ชื่อ-คะแนน'!#REF!="K","0","0")))+IF('ชื่อ-คะแนน'!#REF!="A",'ชื่อ-คะแนน'!#REF!,IF('ชื่อ-คะแนน'!#REF!="P","0",IF('ชื่อ-คะแนน'!#REF!="K","0","0")))+IF('ชื่อ-คะแนน'!M$4="A",'ชื่อ-คะแนน'!M61,IF('ชื่อ-คะแนน'!M$4="P","0",IF('ชื่อ-คะแนน'!M$4="K","0","0"))))</f>
        <v/>
      </c>
      <c r="I63" s="536" t="str">
        <f>IF('ชื่อ-คะแนน'!C61="","",IF('ชื่อ-คะแนน'!P$4="K",'ชื่อ-คะแนน'!P61,IF('ชื่อ-คะแนน'!P$4="P","0",IF('ชื่อ-คะแนน'!P$4="A","0","0")))+IF('ชื่อ-คะแนน'!Q$4="K",'ชื่อ-คะแนน'!Q61,IF('ชื่อ-คะแนน'!Q$4="P","0",IF('ชื่อ-คะแนน'!Q$4="A","0","0")))+IF('ชื่อ-คะแนน'!R$4="K",'ชื่อ-คะแนน'!R61,IF('ชื่อ-คะแนน'!R$4="P","0",IF('ชื่อ-คะแนน'!R$4="A","0","0"))))</f>
        <v/>
      </c>
      <c r="J63" s="537" t="str">
        <f>IF('ชื่อ-คะแนน'!C61="","",IF('ชื่อ-คะแนน'!P$4="P",'ชื่อ-คะแนน'!P61,IF('ชื่อ-คะแนน'!P$4="K","0",IF('ชื่อ-คะแนน'!P$4="A","0","0")))+IF('ชื่อ-คะแนน'!Q$4="P",'ชื่อ-คะแนน'!Q61,IF('ชื่อ-คะแนน'!Q$4="K","0",IF('ชื่อ-คะแนน'!Q$4="A","0","0")))+IF('ชื่อ-คะแนน'!R$4="P",'ชื่อ-คะแนน'!R61,IF('ชื่อ-คะแนน'!R$4="K","0",IF('ชื่อ-คะแนน'!R$4="A","0","0"))))</f>
        <v/>
      </c>
      <c r="K63" s="539" t="str">
        <f>IF('ชื่อ-คะแนน'!C61="","",IF('ชื่อ-คะแนน'!P$4="A",'ชื่อ-คะแนน'!P61,IF('ชื่อ-คะแนน'!P$4="P","0",IF('ชื่อ-คะแนน'!P$4="K","0","0")))+IF('ชื่อ-คะแนน'!Q$4="A",'ชื่อ-คะแนน'!Q61,IF('ชื่อ-คะแนน'!Q$4="P","0",IF('ชื่อ-คะแนน'!Q$4="K","0","0")))+IF('ชื่อ-คะแนน'!R$4="A",'ชื่อ-คะแนน'!R61,IF('ชื่อ-คะแนน'!R$4="P","0",IF('ชื่อ-คะแนน'!R$4="K","0","0"))))</f>
        <v/>
      </c>
      <c r="L63" s="534" t="str">
        <f>IF('ชื่อ-คะแนน'!C61="","",IF('ชื่อ-คะแนน'!W$4="K",'ชื่อ-คะแนน'!W61,IF('ชื่อ-คะแนน'!W$4="P","0",IF('ชื่อ-คะแนน'!W$4="A","0","0")))+IF('ชื่อ-คะแนน'!#REF!="K",'ชื่อ-คะแนน'!#REF!,IF('ชื่อ-คะแนน'!#REF!="P","0",IF('ชื่อ-คะแนน'!#REF!="A","0","0")))+IF('ชื่อ-คะแนน'!X$4="K",'ชื่อ-คะแนน'!X61,IF('ชื่อ-คะแนน'!X$4="P","0",IF('ชื่อ-คะแนน'!X$4="A","0","0")))+IF('ชื่อ-คะแนน'!Y$4="K",'ชื่อ-คะแนน'!Y61,IF('ชื่อ-คะแนน'!Y$4="P","0",IF('ชื่อ-คะแนน'!Y$4="A","0","0")))+IF('ชื่อ-คะแนน'!#REF!="K",'ชื่อ-คะแนน'!#REF!,IF('ชื่อ-คะแนน'!#REF!="P","0",IF('ชื่อ-คะแนน'!#REF!="A","0","0")))+IF('ชื่อ-คะแนน'!Z$4="K",'ชื่อ-คะแนน'!Z61,IF('ชื่อ-คะแนน'!Z$4="P","0",IF('ชื่อ-คะแนน'!Z$4="A","0","0")))+IF('ชื่อ-คะแนน'!AA$4="K",'ชื่อ-คะแนน'!AA61,IF('ชื่อ-คะแนน'!AA$4="P","0",IF('ชื่อ-คะแนน'!AA$4="A","0","0")))+IF('ชื่อ-คะแนน'!AB$4="K",'ชื่อ-คะแนน'!AB61,IF('ชื่อ-คะแนน'!AB$4="P","0",IF('ชื่อ-คะแนน'!AB$4="A","0","0")))+IF('ชื่อ-คะแนน'!AC$4="K",'ชื่อ-คะแนน'!AC61,IF('ชื่อ-คะแนน'!AC$4="P","0",IF('ชื่อ-คะแนน'!AC$4="A","0","0"))))</f>
        <v/>
      </c>
      <c r="M63" s="535" t="str">
        <f>IF('ชื่อ-คะแนน'!C61="","",IF('ชื่อ-คะแนน'!W$4="P",'ชื่อ-คะแนน'!W61,IF('ชื่อ-คะแนน'!W$4="K","0",IF('ชื่อ-คะแนน'!W$4="A","0","0")))+IF('ชื่อ-คะแนน'!#REF!="P",'ชื่อ-คะแนน'!#REF!,IF('ชื่อ-คะแนน'!#REF!="K","0",IF('ชื่อ-คะแนน'!#REF!="A","0","0")))+IF('ชื่อ-คะแนน'!X$4="P",'ชื่อ-คะแนน'!X61,IF('ชื่อ-คะแนน'!X$4="K","0",IF('ชื่อ-คะแนน'!X$4="A","0","0")))+IF('ชื่อ-คะแนน'!Y$4="P",'ชื่อ-คะแนน'!Y61,IF('ชื่อ-คะแนน'!Y$4="K","0",IF('ชื่อ-คะแนน'!Y$4="A","0","0")))+IF('ชื่อ-คะแนน'!#REF!="P",'ชื่อ-คะแนน'!#REF!,IF('ชื่อ-คะแนน'!#REF!="K","0",IF('ชื่อ-คะแนน'!#REF!="A","0","0")))+IF('ชื่อ-คะแนน'!Z$4="P",'ชื่อ-คะแนน'!Z61,IF('ชื่อ-คะแนน'!Z$4="K","0",IF('ชื่อ-คะแนน'!Z$4="A","0","0")))+IF('ชื่อ-คะแนน'!AA$4="P",'ชื่อ-คะแนน'!AA61,IF('ชื่อ-คะแนน'!AA$4="K","0",IF('ชื่อ-คะแนน'!AA$4="A","0","0")))+IF('ชื่อ-คะแนน'!AB$4="P",'ชื่อ-คะแนน'!AB61,IF('ชื่อ-คะแนน'!AB$4="K","0",IF('ชื่อ-คะแนน'!AB$4="A","0","0")))+IF('ชื่อ-คะแนน'!AC$4="P",'ชื่อ-คะแนน'!AC61,IF('ชื่อ-คะแนน'!AC$4="K","0",IF('ชื่อ-คะแนน'!AC$4="A","0","0"))))</f>
        <v/>
      </c>
      <c r="N63" s="568" t="str">
        <f>IF('ชื่อ-คะแนน'!C61="","",IF('ชื่อ-คะแนน'!W$4="A",'ชื่อ-คะแนน'!W61,IF('ชื่อ-คะแนน'!W$4="P","0",IF('ชื่อ-คะแนน'!W$4="K","0","0")))+IF('ชื่อ-คะแนน'!#REF!="A",'ชื่อ-คะแนน'!#REF!,IF('ชื่อ-คะแนน'!#REF!="P","0",IF('ชื่อ-คะแนน'!#REF!="K","0","0")))+IF('ชื่อ-คะแนน'!X$4="A",'ชื่อ-คะแนน'!X61,IF('ชื่อ-คะแนน'!X$4="P","0",IF('ชื่อ-คะแนน'!X$4="K","0","0")))+IF('ชื่อ-คะแนน'!Y$4="A",'ชื่อ-คะแนน'!Y61,IF('ชื่อ-คะแนน'!Y$4="P","0",IF('ชื่อ-คะแนน'!Y$4="K","0","0")))+IF('ชื่อ-คะแนน'!#REF!="A",'ชื่อ-คะแนน'!#REF!,IF('ชื่อ-คะแนน'!#REF!="P","0",IF('ชื่อ-คะแนน'!#REF!="K","0","0")))+IF('ชื่อ-คะแนน'!Z$4="A",'ชื่อ-คะแนน'!Z61,IF('ชื่อ-คะแนน'!Z$4="P","0",IF('ชื่อ-คะแนน'!Z$4="K","0","0")))+IF('ชื่อ-คะแนน'!AA$4="A",'ชื่อ-คะแนน'!AA61,IF('ชื่อ-คะแนน'!AA$4="P","0",IF('ชื่อ-คะแนน'!AA$4="K","0","0")))+IF('ชื่อ-คะแนน'!AB$4="A",'ชื่อ-คะแนน'!AB61,IF('ชื่อ-คะแนน'!AB$4="P","0",IF('ชื่อ-คะแนน'!AB$4="K","0","0")))+IF('ชื่อ-คะแนน'!AC$4="A",'ชื่อ-คะแนน'!AC61,IF('ชื่อ-คะแนน'!AC$4="P","0",IF('ชื่อ-คะแนน'!AC$4="K","0","0"))))</f>
        <v/>
      </c>
      <c r="O63" s="536" t="str">
        <f>IF('ชื่อ-คะแนน'!C61="","",IF('ชื่อ-คะแนน'!AI$4="K",'ชื่อ-คะแนน'!AI61,IF('ชื่อ-คะแนน'!AI$4="P","0",IF('ชื่อ-คะแนน'!AI$4="A","0","0")))+IF('ชื่อ-คะแนน'!AO$4="K",'ชื่อ-คะแนน'!AO61,IF('ชื่อ-คะแนน'!AO$4="P","0",IF('ชื่อ-คะแนน'!AO$4="A","0","0")))+IF('ชื่อ-คะแนน'!AH$4="K",'ชื่อ-คะแนน'!AH61,IF('ชื่อ-คะแนน'!AH$4="P","0",IF('ชื่อ-คะแนน'!AH$4="A","0","0"))))</f>
        <v/>
      </c>
      <c r="P63" s="537" t="str">
        <f>IF('ชื่อ-คะแนน'!C61="","",IF('ชื่อ-คะแนน'!AI$4="P",'ชื่อ-คะแนน'!AI61,IF('ชื่อ-คะแนน'!AI$4="K","0",IF('ชื่อ-คะแนน'!AI$4="A","0","0")))+IF('ชื่อ-คะแนน'!AO$4="P",'ชื่อ-คะแนน'!AO61,IF('ชื่อ-คะแนน'!AO$4="K","0",IF('ชื่อ-คะแนน'!AO$4="A","0","0")))+IF('ชื่อ-คะแนน'!AH$4="P",'ชื่อ-คะแนน'!AH61,IF('ชื่อ-คะแนน'!AH$4="K","0",IF('ชื่อ-คะแนน'!AH$4="A","0","0"))))</f>
        <v/>
      </c>
      <c r="Q63" s="539" t="str">
        <f>IF('ชื่อ-คะแนน'!C61="","",IF('ชื่อ-คะแนน'!AI$4="A",'ชื่อ-คะแนน'!AI61,IF('ชื่อ-คะแนน'!AI$4="P","0",IF('ชื่อ-คะแนน'!AI$4="K","0","0")))+IF('ชื่อ-คะแนน'!AO$4="A",'ชื่อ-คะแนน'!AO61,IF('ชื่อ-คะแนน'!AO$4="P","0",IF('ชื่อ-คะแนน'!AO$4="K","0","0")))+IF('ชื่อ-คะแนน'!AH$4="A",'ชื่อ-คะแนน'!AH61,IF('ชื่อ-คะแนน'!AH$4="P","0",IF('ชื่อ-คะแนน'!AH$4="K","0","0"))))</f>
        <v/>
      </c>
      <c r="R63" s="569" t="str">
        <f>IF('ชื่อ-คะแนน'!C61="","",IF(E63="พัก","",IF(E63="ออก","",IF(E63="ย้าย","",IF(E63="","ผิด",(F63+I63+L63+O63))))))</f>
        <v/>
      </c>
      <c r="S63" s="570" t="str">
        <f>IF('ชื่อ-คะแนน'!C61="","",IF(E63="พัก","",IF(E63="ออก","",IF(E63="ย้าย","",IF(E63="","ผิด",(G63+J63+M63+P63))))))</f>
        <v/>
      </c>
      <c r="T63" s="571" t="str">
        <f>IF('ชื่อ-คะแนน'!C61="","",IF(E63="พัก","",IF(E63="ออก","",IF(E63="ย้าย","",IF(E63="","ผิด",(H63+K63+N63+Q63))))))</f>
        <v/>
      </c>
      <c r="U63" s="543"/>
    </row>
    <row r="64" spans="1:21" s="3" customFormat="1" ht="18" hidden="1" customHeight="1" x14ac:dyDescent="0.5">
      <c r="A64" s="531"/>
      <c r="B64" s="276" t="str">
        <f>'ชื่อ-คะแนน'!A62</f>
        <v/>
      </c>
      <c r="C64" s="544">
        <f>'ชื่อ-คะแนน'!B62</f>
        <v>0</v>
      </c>
      <c r="D64" s="545" t="e">
        <f>'ชื่อ-คะแนน'!#REF!&amp;" "&amp;'ชื่อ-คะแนน'!C62</f>
        <v>#REF!</v>
      </c>
      <c r="E64" s="546" t="str">
        <f>'ชื่อ-คะแนน'!D62</f>
        <v/>
      </c>
      <c r="F64" s="547" t="str">
        <f>IF('ชื่อ-คะแนน'!C62="","",IF('ชื่อ-คะแนน'!H$4="K",'ชื่อ-คะแนน'!H62,IF('ชื่อ-คะแนน'!H$4="P","0",IF('ชื่อ-คะแนน'!H$4="A","0","0")))+IF('ชื่อ-คะแนน'!I$4="K",'ชื่อ-คะแนน'!I62,IF('ชื่อ-คะแนน'!I$4="P","0",IF('ชื่อ-คะแนน'!I$4="A","0","0")))+IF('ชื่อ-คะแนน'!J$4="K",'ชื่อ-คะแนน'!J62,IF('ชื่อ-คะแนน'!J$4="P","0",IF('ชื่อ-คะแนน'!J$4="A","0","0")))+IF('ชื่อ-คะแนน'!K$4="K",'ชื่อ-คะแนน'!K62,IF('ชื่อ-คะแนน'!K$4="P","0",IF('ชื่อ-คะแนน'!K$4="A","0","0")))+IF('ชื่อ-คะแนน'!L$4="K",'ชื่อ-คะแนน'!L62,IF('ชื่อ-คะแนน'!L$4="P","0",IF('ชื่อ-คะแนน'!L$4="A","0","0")))+IF('ชื่อ-คะแนน'!#REF!="K",'ชื่อ-คะแนน'!#REF!,IF('ชื่อ-คะแนน'!#REF!="P","0",IF('ชื่อ-คะแนน'!#REF!="A","0","0")))+IF('ชื่อ-คะแนน'!#REF!="K",'ชื่อ-คะแนน'!#REF!,IF('ชื่อ-คะแนน'!#REF!="P","0",IF('ชื่อ-คะแนน'!#REF!="A","0","0")))+IF('ชื่อ-คะแนน'!#REF!="K",'ชื่อ-คะแนน'!#REF!,IF('ชื่อ-คะแนน'!#REF!="P","0",IF('ชื่อ-คะแนน'!#REF!="A","0","0")))+IF('ชื่อ-คะแนน'!M$4="K",'ชื่อ-คะแนน'!M62,IF('ชื่อ-คะแนน'!M$4="P","0",IF('ชื่อ-คะแนน'!M$4="A","0","0"))))</f>
        <v/>
      </c>
      <c r="G64" s="548" t="str">
        <f>IF('ชื่อ-คะแนน'!C62="","",IF('ชื่อ-คะแนน'!H$4="P",'ชื่อ-คะแนน'!H62,IF('ชื่อ-คะแนน'!H$4="K","0",IF('ชื่อ-คะแนน'!H$4="A","0","0")))+IF('ชื่อ-คะแนน'!I$4="P",'ชื่อ-คะแนน'!I62,IF('ชื่อ-คะแนน'!I$4="K","0",IF('ชื่อ-คะแนน'!I$4="A","0","0")))+IF('ชื่อ-คะแนน'!J$4="P",'ชื่อ-คะแนน'!J62,IF('ชื่อ-คะแนน'!J$4="K","0",IF('ชื่อ-คะแนน'!J$4="A","0","0")))+IF('ชื่อ-คะแนน'!K$4="P",'ชื่อ-คะแนน'!K62,IF('ชื่อ-คะแนน'!K$4="K","0",IF('ชื่อ-คะแนน'!K$4="A","0","0")))+IF('ชื่อ-คะแนน'!L$4="P",'ชื่อ-คะแนน'!L62,IF('ชื่อ-คะแนน'!L$4="K","0",IF('ชื่อ-คะแนน'!L$4="A","0","0")))+IF('ชื่อ-คะแนน'!#REF!="P",'ชื่อ-คะแนน'!#REF!,IF('ชื่อ-คะแนน'!#REF!="K","0",IF('ชื่อ-คะแนน'!#REF!="A","0","0")))+IF('ชื่อ-คะแนน'!#REF!="P",'ชื่อ-คะแนน'!#REF!,IF('ชื่อ-คะแนน'!#REF!="K","0",IF('ชื่อ-คะแนน'!#REF!="A","0","0")))+IF('ชื่อ-คะแนน'!#REF!="P",'ชื่อ-คะแนน'!#REF!,IF('ชื่อ-คะแนน'!#REF!="K","0",IF('ชื่อ-คะแนน'!#REF!="A","0","0")))+IF('ชื่อ-คะแนน'!M$4="P",'ชื่อ-คะแนน'!M62,IF('ชื่อ-คะแนน'!M$4="K","0",IF('ชื่อ-คะแนน'!M$4="A","0","0"))))</f>
        <v/>
      </c>
      <c r="H64" s="572" t="str">
        <f>IF('ชื่อ-คะแนน'!C62="","",IF('ชื่อ-คะแนน'!H$4="A",'ชื่อ-คะแนน'!H62,IF('ชื่อ-คะแนน'!H$4="P","0",IF('ชื่อ-คะแนน'!H$4="K","0","0")))+IF('ชื่อ-คะแนน'!I$4="A",'ชื่อ-คะแนน'!I62,IF('ชื่อ-คะแนน'!I$4="P","0",IF('ชื่อ-คะแนน'!I$4="K","0","0")))+IF('ชื่อ-คะแนน'!J$4="A",'ชื่อ-คะแนน'!J62,IF('ชื่อ-คะแนน'!J$4="P","0",IF('ชื่อ-คะแนน'!J$4="K","0","0")))+IF('ชื่อ-คะแนน'!K$4="A",'ชื่อ-คะแนน'!K62,IF('ชื่อ-คะแนน'!K$4="P","0",IF('ชื่อ-คะแนน'!K$4="K","0","0")))+IF('ชื่อ-คะแนน'!L$4="A",'ชื่อ-คะแนน'!L62,IF('ชื่อ-คะแนน'!L$4="P","0",IF('ชื่อ-คะแนน'!L$4="K","0","0")))+IF('ชื่อ-คะแนน'!#REF!="A",'ชื่อ-คะแนน'!#REF!,IF('ชื่อ-คะแนน'!#REF!="P","0",IF('ชื่อ-คะแนน'!#REF!="K","0","0")))+IF('ชื่อ-คะแนน'!#REF!="A",'ชื่อ-คะแนน'!#REF!,IF('ชื่อ-คะแนน'!#REF!="P","0",IF('ชื่อ-คะแนน'!#REF!="K","0","0")))+IF('ชื่อ-คะแนน'!#REF!="A",'ชื่อ-คะแนน'!#REF!,IF('ชื่อ-คะแนน'!#REF!="P","0",IF('ชื่อ-คะแนน'!#REF!="K","0","0")))+IF('ชื่อ-คะแนน'!M$4="A",'ชื่อ-คะแนน'!M62,IF('ชื่อ-คะแนน'!M$4="P","0",IF('ชื่อ-คะแนน'!M$4="K","0","0"))))</f>
        <v/>
      </c>
      <c r="I64" s="549" t="str">
        <f>IF('ชื่อ-คะแนน'!C62="","",IF('ชื่อ-คะแนน'!P$4="K",'ชื่อ-คะแนน'!P62,IF('ชื่อ-คะแนน'!P$4="P","0",IF('ชื่อ-คะแนน'!P$4="A","0","0")))+IF('ชื่อ-คะแนน'!Q$4="K",'ชื่อ-คะแนน'!Q62,IF('ชื่อ-คะแนน'!Q$4="P","0",IF('ชื่อ-คะแนน'!Q$4="A","0","0")))+IF('ชื่อ-คะแนน'!R$4="K",'ชื่อ-คะแนน'!R62,IF('ชื่อ-คะแนน'!R$4="P","0",IF('ชื่อ-คะแนน'!R$4="A","0","0"))))</f>
        <v/>
      </c>
      <c r="J64" s="550" t="str">
        <f>IF('ชื่อ-คะแนน'!C62="","",IF('ชื่อ-คะแนน'!P$4="P",'ชื่อ-คะแนน'!P62,IF('ชื่อ-คะแนน'!P$4="K","0",IF('ชื่อ-คะแนน'!P$4="A","0","0")))+IF('ชื่อ-คะแนน'!Q$4="P",'ชื่อ-คะแนน'!Q62,IF('ชื่อ-คะแนน'!Q$4="K","0",IF('ชื่อ-คะแนน'!Q$4="A","0","0")))+IF('ชื่อ-คะแนน'!R$4="P",'ชื่อ-คะแนน'!R62,IF('ชื่อ-คะแนน'!R$4="K","0",IF('ชื่อ-คะแนน'!R$4="A","0","0"))))</f>
        <v/>
      </c>
      <c r="K64" s="552" t="str">
        <f>IF('ชื่อ-คะแนน'!C62="","",IF('ชื่อ-คะแนน'!P$4="A",'ชื่อ-คะแนน'!P62,IF('ชื่อ-คะแนน'!P$4="P","0",IF('ชื่อ-คะแนน'!P$4="K","0","0")))+IF('ชื่อ-คะแนน'!Q$4="A",'ชื่อ-คะแนน'!Q62,IF('ชื่อ-คะแนน'!Q$4="P","0",IF('ชื่อ-คะแนน'!Q$4="K","0","0")))+IF('ชื่อ-คะแนน'!R$4="A",'ชื่อ-คะแนน'!R62,IF('ชื่อ-คะแนน'!R$4="P","0",IF('ชื่อ-คะแนน'!R$4="K","0","0"))))</f>
        <v/>
      </c>
      <c r="L64" s="547" t="str">
        <f>IF('ชื่อ-คะแนน'!C62="","",IF('ชื่อ-คะแนน'!W$4="K",'ชื่อ-คะแนน'!W62,IF('ชื่อ-คะแนน'!W$4="P","0",IF('ชื่อ-คะแนน'!W$4="A","0","0")))+IF('ชื่อ-คะแนน'!#REF!="K",'ชื่อ-คะแนน'!#REF!,IF('ชื่อ-คะแนน'!#REF!="P","0",IF('ชื่อ-คะแนน'!#REF!="A","0","0")))+IF('ชื่อ-คะแนน'!X$4="K",'ชื่อ-คะแนน'!X62,IF('ชื่อ-คะแนน'!X$4="P","0",IF('ชื่อ-คะแนน'!X$4="A","0","0")))+IF('ชื่อ-คะแนน'!Y$4="K",'ชื่อ-คะแนน'!Y62,IF('ชื่อ-คะแนน'!Y$4="P","0",IF('ชื่อ-คะแนน'!Y$4="A","0","0")))+IF('ชื่อ-คะแนน'!#REF!="K",'ชื่อ-คะแนน'!#REF!,IF('ชื่อ-คะแนน'!#REF!="P","0",IF('ชื่อ-คะแนน'!#REF!="A","0","0")))+IF('ชื่อ-คะแนน'!Z$4="K",'ชื่อ-คะแนน'!Z62,IF('ชื่อ-คะแนน'!Z$4="P","0",IF('ชื่อ-คะแนน'!Z$4="A","0","0")))+IF('ชื่อ-คะแนน'!AA$4="K",'ชื่อ-คะแนน'!AA62,IF('ชื่อ-คะแนน'!AA$4="P","0",IF('ชื่อ-คะแนน'!AA$4="A","0","0")))+IF('ชื่อ-คะแนน'!AB$4="K",'ชื่อ-คะแนน'!AB62,IF('ชื่อ-คะแนน'!AB$4="P","0",IF('ชื่อ-คะแนน'!AB$4="A","0","0")))+IF('ชื่อ-คะแนน'!AC$4="K",'ชื่อ-คะแนน'!AC62,IF('ชื่อ-คะแนน'!AC$4="P","0",IF('ชื่อ-คะแนน'!AC$4="A","0","0"))))</f>
        <v/>
      </c>
      <c r="M64" s="548" t="str">
        <f>IF('ชื่อ-คะแนน'!C62="","",IF('ชื่อ-คะแนน'!W$4="P",'ชื่อ-คะแนน'!W62,IF('ชื่อ-คะแนน'!W$4="K","0",IF('ชื่อ-คะแนน'!W$4="A","0","0")))+IF('ชื่อ-คะแนน'!#REF!="P",'ชื่อ-คะแนน'!#REF!,IF('ชื่อ-คะแนน'!#REF!="K","0",IF('ชื่อ-คะแนน'!#REF!="A","0","0")))+IF('ชื่อ-คะแนน'!X$4="P",'ชื่อ-คะแนน'!X62,IF('ชื่อ-คะแนน'!X$4="K","0",IF('ชื่อ-คะแนน'!X$4="A","0","0")))+IF('ชื่อ-คะแนน'!Y$4="P",'ชื่อ-คะแนน'!Y62,IF('ชื่อ-คะแนน'!Y$4="K","0",IF('ชื่อ-คะแนน'!Y$4="A","0","0")))+IF('ชื่อ-คะแนน'!#REF!="P",'ชื่อ-คะแนน'!#REF!,IF('ชื่อ-คะแนน'!#REF!="K","0",IF('ชื่อ-คะแนน'!#REF!="A","0","0")))+IF('ชื่อ-คะแนน'!Z$4="P",'ชื่อ-คะแนน'!Z62,IF('ชื่อ-คะแนน'!Z$4="K","0",IF('ชื่อ-คะแนน'!Z$4="A","0","0")))+IF('ชื่อ-คะแนน'!AA$4="P",'ชื่อ-คะแนน'!AA62,IF('ชื่อ-คะแนน'!AA$4="K","0",IF('ชื่อ-คะแนน'!AA$4="A","0","0")))+IF('ชื่อ-คะแนน'!AB$4="P",'ชื่อ-คะแนน'!AB62,IF('ชื่อ-คะแนน'!AB$4="K","0",IF('ชื่อ-คะแนน'!AB$4="A","0","0")))+IF('ชื่อ-คะแนน'!AC$4="P",'ชื่อ-คะแนน'!AC62,IF('ชื่อ-คะแนน'!AC$4="K","0",IF('ชื่อ-คะแนน'!AC$4="A","0","0"))))</f>
        <v/>
      </c>
      <c r="N64" s="572" t="str">
        <f>IF('ชื่อ-คะแนน'!C62="","",IF('ชื่อ-คะแนน'!W$4="A",'ชื่อ-คะแนน'!W62,IF('ชื่อ-คะแนน'!W$4="P","0",IF('ชื่อ-คะแนน'!W$4="K","0","0")))+IF('ชื่อ-คะแนน'!#REF!="A",'ชื่อ-คะแนน'!#REF!,IF('ชื่อ-คะแนน'!#REF!="P","0",IF('ชื่อ-คะแนน'!#REF!="K","0","0")))+IF('ชื่อ-คะแนน'!X$4="A",'ชื่อ-คะแนน'!X62,IF('ชื่อ-คะแนน'!X$4="P","0",IF('ชื่อ-คะแนน'!X$4="K","0","0")))+IF('ชื่อ-คะแนน'!Y$4="A",'ชื่อ-คะแนน'!Y62,IF('ชื่อ-คะแนน'!Y$4="P","0",IF('ชื่อ-คะแนน'!Y$4="K","0","0")))+IF('ชื่อ-คะแนน'!#REF!="A",'ชื่อ-คะแนน'!#REF!,IF('ชื่อ-คะแนน'!#REF!="P","0",IF('ชื่อ-คะแนน'!#REF!="K","0","0")))+IF('ชื่อ-คะแนน'!Z$4="A",'ชื่อ-คะแนน'!Z62,IF('ชื่อ-คะแนน'!Z$4="P","0",IF('ชื่อ-คะแนน'!Z$4="K","0","0")))+IF('ชื่อ-คะแนน'!AA$4="A",'ชื่อ-คะแนน'!AA62,IF('ชื่อ-คะแนน'!AA$4="P","0",IF('ชื่อ-คะแนน'!AA$4="K","0","0")))+IF('ชื่อ-คะแนน'!AB$4="A",'ชื่อ-คะแนน'!AB62,IF('ชื่อ-คะแนน'!AB$4="P","0",IF('ชื่อ-คะแนน'!AB$4="K","0","0")))+IF('ชื่อ-คะแนน'!AC$4="A",'ชื่อ-คะแนน'!AC62,IF('ชื่อ-คะแนน'!AC$4="P","0",IF('ชื่อ-คะแนน'!AC$4="K","0","0"))))</f>
        <v/>
      </c>
      <c r="O64" s="549" t="str">
        <f>IF('ชื่อ-คะแนน'!C62="","",IF('ชื่อ-คะแนน'!AI$4="K",'ชื่อ-คะแนน'!AI62,IF('ชื่อ-คะแนน'!AI$4="P","0",IF('ชื่อ-คะแนน'!AI$4="A","0","0")))+IF('ชื่อ-คะแนน'!AO$4="K",'ชื่อ-คะแนน'!AO62,IF('ชื่อ-คะแนน'!AO$4="P","0",IF('ชื่อ-คะแนน'!AO$4="A","0","0")))+IF('ชื่อ-คะแนน'!AH$4="K",'ชื่อ-คะแนน'!AH62,IF('ชื่อ-คะแนน'!AH$4="P","0",IF('ชื่อ-คะแนน'!AH$4="A","0","0"))))</f>
        <v/>
      </c>
      <c r="P64" s="550" t="str">
        <f>IF('ชื่อ-คะแนน'!C62="","",IF('ชื่อ-คะแนน'!AI$4="P",'ชื่อ-คะแนน'!AI62,IF('ชื่อ-คะแนน'!AI$4="K","0",IF('ชื่อ-คะแนน'!AI$4="A","0","0")))+IF('ชื่อ-คะแนน'!AO$4="P",'ชื่อ-คะแนน'!AO62,IF('ชื่อ-คะแนน'!AO$4="K","0",IF('ชื่อ-คะแนน'!AO$4="A","0","0")))+IF('ชื่อ-คะแนน'!AH$4="P",'ชื่อ-คะแนน'!AH62,IF('ชื่อ-คะแนน'!AH$4="K","0",IF('ชื่อ-คะแนน'!AH$4="A","0","0"))))</f>
        <v/>
      </c>
      <c r="Q64" s="552" t="str">
        <f>IF('ชื่อ-คะแนน'!C62="","",IF('ชื่อ-คะแนน'!AI$4="A",'ชื่อ-คะแนน'!AI62,IF('ชื่อ-คะแนน'!AI$4="P","0",IF('ชื่อ-คะแนน'!AI$4="K","0","0")))+IF('ชื่อ-คะแนน'!AO$4="A",'ชื่อ-คะแนน'!AO62,IF('ชื่อ-คะแนน'!AO$4="P","0",IF('ชื่อ-คะแนน'!AO$4="K","0","0")))+IF('ชื่อ-คะแนน'!AH$4="A",'ชื่อ-คะแนน'!AH62,IF('ชื่อ-คะแนน'!AH$4="P","0",IF('ชื่อ-คะแนน'!AH$4="K","0","0"))))</f>
        <v/>
      </c>
      <c r="R64" s="573" t="str">
        <f>IF('ชื่อ-คะแนน'!C62="","",IF(E64="พัก","",IF(E64="ออก","",IF(E64="ย้าย","",IF(E64="","ผิด",(F64+I64+L64+O64))))))</f>
        <v/>
      </c>
      <c r="S64" s="554" t="str">
        <f>IF('ชื่อ-คะแนน'!C62="","",IF(E64="พัก","",IF(E64="ออก","",IF(E64="ย้าย","",IF(E64="","ผิด",(G64+J64+M64+P64))))))</f>
        <v/>
      </c>
      <c r="T64" s="555" t="str">
        <f>IF('ชื่อ-คะแนน'!C62="","",IF(E64="พัก","",IF(E64="ออก","",IF(E64="ย้าย","",IF(E64="","ผิด",(H64+K64+N64+Q64))))))</f>
        <v/>
      </c>
      <c r="U64" s="556"/>
    </row>
    <row r="65" spans="1:21" s="3" customFormat="1" ht="18" hidden="1" customHeight="1" x14ac:dyDescent="0.5">
      <c r="A65" s="531"/>
      <c r="B65" s="276" t="str">
        <f>'ชื่อ-คะแนน'!A63</f>
        <v/>
      </c>
      <c r="C65" s="544">
        <f>'ชื่อ-คะแนน'!B63</f>
        <v>0</v>
      </c>
      <c r="D65" s="545" t="e">
        <f>'ชื่อ-คะแนน'!#REF!&amp;" "&amp;'ชื่อ-คะแนน'!C63</f>
        <v>#REF!</v>
      </c>
      <c r="E65" s="546" t="str">
        <f>'ชื่อ-คะแนน'!D63</f>
        <v/>
      </c>
      <c r="F65" s="547" t="str">
        <f>IF('ชื่อ-คะแนน'!C63="","",IF('ชื่อ-คะแนน'!H$4="K",'ชื่อ-คะแนน'!H63,IF('ชื่อ-คะแนน'!H$4="P","0",IF('ชื่อ-คะแนน'!H$4="A","0","0")))+IF('ชื่อ-คะแนน'!I$4="K",'ชื่อ-คะแนน'!I63,IF('ชื่อ-คะแนน'!I$4="P","0",IF('ชื่อ-คะแนน'!I$4="A","0","0")))+IF('ชื่อ-คะแนน'!J$4="K",'ชื่อ-คะแนน'!J63,IF('ชื่อ-คะแนน'!J$4="P","0",IF('ชื่อ-คะแนน'!J$4="A","0","0")))+IF('ชื่อ-คะแนน'!K$4="K",'ชื่อ-คะแนน'!K63,IF('ชื่อ-คะแนน'!K$4="P","0",IF('ชื่อ-คะแนน'!K$4="A","0","0")))+IF('ชื่อ-คะแนน'!L$4="K",'ชื่อ-คะแนน'!L63,IF('ชื่อ-คะแนน'!L$4="P","0",IF('ชื่อ-คะแนน'!L$4="A","0","0")))+IF('ชื่อ-คะแนน'!#REF!="K",'ชื่อ-คะแนน'!#REF!,IF('ชื่อ-คะแนน'!#REF!="P","0",IF('ชื่อ-คะแนน'!#REF!="A","0","0")))+IF('ชื่อ-คะแนน'!#REF!="K",'ชื่อ-คะแนน'!#REF!,IF('ชื่อ-คะแนน'!#REF!="P","0",IF('ชื่อ-คะแนน'!#REF!="A","0","0")))+IF('ชื่อ-คะแนน'!#REF!="K",'ชื่อ-คะแนน'!#REF!,IF('ชื่อ-คะแนน'!#REF!="P","0",IF('ชื่อ-คะแนน'!#REF!="A","0","0")))+IF('ชื่อ-คะแนน'!M$4="K",'ชื่อ-คะแนน'!M63,IF('ชื่อ-คะแนน'!M$4="P","0",IF('ชื่อ-คะแนน'!M$4="A","0","0"))))</f>
        <v/>
      </c>
      <c r="G65" s="548" t="str">
        <f>IF('ชื่อ-คะแนน'!C63="","",IF('ชื่อ-คะแนน'!H$4="P",'ชื่อ-คะแนน'!H63,IF('ชื่อ-คะแนน'!H$4="K","0",IF('ชื่อ-คะแนน'!H$4="A","0","0")))+IF('ชื่อ-คะแนน'!I$4="P",'ชื่อ-คะแนน'!I63,IF('ชื่อ-คะแนน'!I$4="K","0",IF('ชื่อ-คะแนน'!I$4="A","0","0")))+IF('ชื่อ-คะแนน'!J$4="P",'ชื่อ-คะแนน'!J63,IF('ชื่อ-คะแนน'!J$4="K","0",IF('ชื่อ-คะแนน'!J$4="A","0","0")))+IF('ชื่อ-คะแนน'!K$4="P",'ชื่อ-คะแนน'!K63,IF('ชื่อ-คะแนน'!K$4="K","0",IF('ชื่อ-คะแนน'!K$4="A","0","0")))+IF('ชื่อ-คะแนน'!L$4="P",'ชื่อ-คะแนน'!L63,IF('ชื่อ-คะแนน'!L$4="K","0",IF('ชื่อ-คะแนน'!L$4="A","0","0")))+IF('ชื่อ-คะแนน'!#REF!="P",'ชื่อ-คะแนน'!#REF!,IF('ชื่อ-คะแนน'!#REF!="K","0",IF('ชื่อ-คะแนน'!#REF!="A","0","0")))+IF('ชื่อ-คะแนน'!#REF!="P",'ชื่อ-คะแนน'!#REF!,IF('ชื่อ-คะแนน'!#REF!="K","0",IF('ชื่อ-คะแนน'!#REF!="A","0","0")))+IF('ชื่อ-คะแนน'!#REF!="P",'ชื่อ-คะแนน'!#REF!,IF('ชื่อ-คะแนน'!#REF!="K","0",IF('ชื่อ-คะแนน'!#REF!="A","0","0")))+IF('ชื่อ-คะแนน'!M$4="P",'ชื่อ-คะแนน'!M63,IF('ชื่อ-คะแนน'!M$4="K","0",IF('ชื่อ-คะแนน'!M$4="A","0","0"))))</f>
        <v/>
      </c>
      <c r="H65" s="572" t="str">
        <f>IF('ชื่อ-คะแนน'!C63="","",IF('ชื่อ-คะแนน'!H$4="A",'ชื่อ-คะแนน'!H63,IF('ชื่อ-คะแนน'!H$4="P","0",IF('ชื่อ-คะแนน'!H$4="K","0","0")))+IF('ชื่อ-คะแนน'!I$4="A",'ชื่อ-คะแนน'!I63,IF('ชื่อ-คะแนน'!I$4="P","0",IF('ชื่อ-คะแนน'!I$4="K","0","0")))+IF('ชื่อ-คะแนน'!J$4="A",'ชื่อ-คะแนน'!J63,IF('ชื่อ-คะแนน'!J$4="P","0",IF('ชื่อ-คะแนน'!J$4="K","0","0")))+IF('ชื่อ-คะแนน'!K$4="A",'ชื่อ-คะแนน'!K63,IF('ชื่อ-คะแนน'!K$4="P","0",IF('ชื่อ-คะแนน'!K$4="K","0","0")))+IF('ชื่อ-คะแนน'!L$4="A",'ชื่อ-คะแนน'!L63,IF('ชื่อ-คะแนน'!L$4="P","0",IF('ชื่อ-คะแนน'!L$4="K","0","0")))+IF('ชื่อ-คะแนน'!#REF!="A",'ชื่อ-คะแนน'!#REF!,IF('ชื่อ-คะแนน'!#REF!="P","0",IF('ชื่อ-คะแนน'!#REF!="K","0","0")))+IF('ชื่อ-คะแนน'!#REF!="A",'ชื่อ-คะแนน'!#REF!,IF('ชื่อ-คะแนน'!#REF!="P","0",IF('ชื่อ-คะแนน'!#REF!="K","0","0")))+IF('ชื่อ-คะแนน'!#REF!="A",'ชื่อ-คะแนน'!#REF!,IF('ชื่อ-คะแนน'!#REF!="P","0",IF('ชื่อ-คะแนน'!#REF!="K","0","0")))+IF('ชื่อ-คะแนน'!M$4="A",'ชื่อ-คะแนน'!M63,IF('ชื่อ-คะแนน'!M$4="P","0",IF('ชื่อ-คะแนน'!M$4="K","0","0"))))</f>
        <v/>
      </c>
      <c r="I65" s="549" t="str">
        <f>IF('ชื่อ-คะแนน'!C63="","",IF('ชื่อ-คะแนน'!P$4="K",'ชื่อ-คะแนน'!P63,IF('ชื่อ-คะแนน'!P$4="P","0",IF('ชื่อ-คะแนน'!P$4="A","0","0")))+IF('ชื่อ-คะแนน'!Q$4="K",'ชื่อ-คะแนน'!Q63,IF('ชื่อ-คะแนน'!Q$4="P","0",IF('ชื่อ-คะแนน'!Q$4="A","0","0")))+IF('ชื่อ-คะแนน'!R$4="K",'ชื่อ-คะแนน'!R63,IF('ชื่อ-คะแนน'!R$4="P","0",IF('ชื่อ-คะแนน'!R$4="A","0","0"))))</f>
        <v/>
      </c>
      <c r="J65" s="550" t="str">
        <f>IF('ชื่อ-คะแนน'!C63="","",IF('ชื่อ-คะแนน'!P$4="P",'ชื่อ-คะแนน'!P63,IF('ชื่อ-คะแนน'!P$4="K","0",IF('ชื่อ-คะแนน'!P$4="A","0","0")))+IF('ชื่อ-คะแนน'!Q$4="P",'ชื่อ-คะแนน'!Q63,IF('ชื่อ-คะแนน'!Q$4="K","0",IF('ชื่อ-คะแนน'!Q$4="A","0","0")))+IF('ชื่อ-คะแนน'!R$4="P",'ชื่อ-คะแนน'!R63,IF('ชื่อ-คะแนน'!R$4="K","0",IF('ชื่อ-คะแนน'!R$4="A","0","0"))))</f>
        <v/>
      </c>
      <c r="K65" s="552" t="str">
        <f>IF('ชื่อ-คะแนน'!C63="","",IF('ชื่อ-คะแนน'!P$4="A",'ชื่อ-คะแนน'!P63,IF('ชื่อ-คะแนน'!P$4="P","0",IF('ชื่อ-คะแนน'!P$4="K","0","0")))+IF('ชื่อ-คะแนน'!Q$4="A",'ชื่อ-คะแนน'!Q63,IF('ชื่อ-คะแนน'!Q$4="P","0",IF('ชื่อ-คะแนน'!Q$4="K","0","0")))+IF('ชื่อ-คะแนน'!R$4="A",'ชื่อ-คะแนน'!R63,IF('ชื่อ-คะแนน'!R$4="P","0",IF('ชื่อ-คะแนน'!R$4="K","0","0"))))</f>
        <v/>
      </c>
      <c r="L65" s="547" t="str">
        <f>IF('ชื่อ-คะแนน'!C63="","",IF('ชื่อ-คะแนน'!W$4="K",'ชื่อ-คะแนน'!W63,IF('ชื่อ-คะแนน'!W$4="P","0",IF('ชื่อ-คะแนน'!W$4="A","0","0")))+IF('ชื่อ-คะแนน'!#REF!="K",'ชื่อ-คะแนน'!#REF!,IF('ชื่อ-คะแนน'!#REF!="P","0",IF('ชื่อ-คะแนน'!#REF!="A","0","0")))+IF('ชื่อ-คะแนน'!X$4="K",'ชื่อ-คะแนน'!X63,IF('ชื่อ-คะแนน'!X$4="P","0",IF('ชื่อ-คะแนน'!X$4="A","0","0")))+IF('ชื่อ-คะแนน'!Y$4="K",'ชื่อ-คะแนน'!Y63,IF('ชื่อ-คะแนน'!Y$4="P","0",IF('ชื่อ-คะแนน'!Y$4="A","0","0")))+IF('ชื่อ-คะแนน'!#REF!="K",'ชื่อ-คะแนน'!#REF!,IF('ชื่อ-คะแนน'!#REF!="P","0",IF('ชื่อ-คะแนน'!#REF!="A","0","0")))+IF('ชื่อ-คะแนน'!Z$4="K",'ชื่อ-คะแนน'!Z63,IF('ชื่อ-คะแนน'!Z$4="P","0",IF('ชื่อ-คะแนน'!Z$4="A","0","0")))+IF('ชื่อ-คะแนน'!AA$4="K",'ชื่อ-คะแนน'!AA63,IF('ชื่อ-คะแนน'!AA$4="P","0",IF('ชื่อ-คะแนน'!AA$4="A","0","0")))+IF('ชื่อ-คะแนน'!AB$4="K",'ชื่อ-คะแนน'!AB63,IF('ชื่อ-คะแนน'!AB$4="P","0",IF('ชื่อ-คะแนน'!AB$4="A","0","0")))+IF('ชื่อ-คะแนน'!AC$4="K",'ชื่อ-คะแนน'!AC63,IF('ชื่อ-คะแนน'!AC$4="P","0",IF('ชื่อ-คะแนน'!AC$4="A","0","0"))))</f>
        <v/>
      </c>
      <c r="M65" s="548" t="str">
        <f>IF('ชื่อ-คะแนน'!C63="","",IF('ชื่อ-คะแนน'!W$4="P",'ชื่อ-คะแนน'!W63,IF('ชื่อ-คะแนน'!W$4="K","0",IF('ชื่อ-คะแนน'!W$4="A","0","0")))+IF('ชื่อ-คะแนน'!#REF!="P",'ชื่อ-คะแนน'!#REF!,IF('ชื่อ-คะแนน'!#REF!="K","0",IF('ชื่อ-คะแนน'!#REF!="A","0","0")))+IF('ชื่อ-คะแนน'!X$4="P",'ชื่อ-คะแนน'!X63,IF('ชื่อ-คะแนน'!X$4="K","0",IF('ชื่อ-คะแนน'!X$4="A","0","0")))+IF('ชื่อ-คะแนน'!Y$4="P",'ชื่อ-คะแนน'!Y63,IF('ชื่อ-คะแนน'!Y$4="K","0",IF('ชื่อ-คะแนน'!Y$4="A","0","0")))+IF('ชื่อ-คะแนน'!#REF!="P",'ชื่อ-คะแนน'!#REF!,IF('ชื่อ-คะแนน'!#REF!="K","0",IF('ชื่อ-คะแนน'!#REF!="A","0","0")))+IF('ชื่อ-คะแนน'!Z$4="P",'ชื่อ-คะแนน'!Z63,IF('ชื่อ-คะแนน'!Z$4="K","0",IF('ชื่อ-คะแนน'!Z$4="A","0","0")))+IF('ชื่อ-คะแนน'!AA$4="P",'ชื่อ-คะแนน'!AA63,IF('ชื่อ-คะแนน'!AA$4="K","0",IF('ชื่อ-คะแนน'!AA$4="A","0","0")))+IF('ชื่อ-คะแนน'!AB$4="P",'ชื่อ-คะแนน'!AB63,IF('ชื่อ-คะแนน'!AB$4="K","0",IF('ชื่อ-คะแนน'!AB$4="A","0","0")))+IF('ชื่อ-คะแนน'!AC$4="P",'ชื่อ-คะแนน'!AC63,IF('ชื่อ-คะแนน'!AC$4="K","0",IF('ชื่อ-คะแนน'!AC$4="A","0","0"))))</f>
        <v/>
      </c>
      <c r="N65" s="572" t="str">
        <f>IF('ชื่อ-คะแนน'!C63="","",IF('ชื่อ-คะแนน'!W$4="A",'ชื่อ-คะแนน'!W63,IF('ชื่อ-คะแนน'!W$4="P","0",IF('ชื่อ-คะแนน'!W$4="K","0","0")))+IF('ชื่อ-คะแนน'!#REF!="A",'ชื่อ-คะแนน'!#REF!,IF('ชื่อ-คะแนน'!#REF!="P","0",IF('ชื่อ-คะแนน'!#REF!="K","0","0")))+IF('ชื่อ-คะแนน'!X$4="A",'ชื่อ-คะแนน'!X63,IF('ชื่อ-คะแนน'!X$4="P","0",IF('ชื่อ-คะแนน'!X$4="K","0","0")))+IF('ชื่อ-คะแนน'!Y$4="A",'ชื่อ-คะแนน'!Y63,IF('ชื่อ-คะแนน'!Y$4="P","0",IF('ชื่อ-คะแนน'!Y$4="K","0","0")))+IF('ชื่อ-คะแนน'!#REF!="A",'ชื่อ-คะแนน'!#REF!,IF('ชื่อ-คะแนน'!#REF!="P","0",IF('ชื่อ-คะแนน'!#REF!="K","0","0")))+IF('ชื่อ-คะแนน'!Z$4="A",'ชื่อ-คะแนน'!Z63,IF('ชื่อ-คะแนน'!Z$4="P","0",IF('ชื่อ-คะแนน'!Z$4="K","0","0")))+IF('ชื่อ-คะแนน'!AA$4="A",'ชื่อ-คะแนน'!AA63,IF('ชื่อ-คะแนน'!AA$4="P","0",IF('ชื่อ-คะแนน'!AA$4="K","0","0")))+IF('ชื่อ-คะแนน'!AB$4="A",'ชื่อ-คะแนน'!AB63,IF('ชื่อ-คะแนน'!AB$4="P","0",IF('ชื่อ-คะแนน'!AB$4="K","0","0")))+IF('ชื่อ-คะแนน'!AC$4="A",'ชื่อ-คะแนน'!AC63,IF('ชื่อ-คะแนน'!AC$4="P","0",IF('ชื่อ-คะแนน'!AC$4="K","0","0"))))</f>
        <v/>
      </c>
      <c r="O65" s="549" t="str">
        <f>IF('ชื่อ-คะแนน'!C63="","",IF('ชื่อ-คะแนน'!AI$4="K",'ชื่อ-คะแนน'!AI63,IF('ชื่อ-คะแนน'!AI$4="P","0",IF('ชื่อ-คะแนน'!AI$4="A","0","0")))+IF('ชื่อ-คะแนน'!AO$4="K",'ชื่อ-คะแนน'!AO63,IF('ชื่อ-คะแนน'!AO$4="P","0",IF('ชื่อ-คะแนน'!AO$4="A","0","0")))+IF('ชื่อ-คะแนน'!AH$4="K",'ชื่อ-คะแนน'!AH63,IF('ชื่อ-คะแนน'!AH$4="P","0",IF('ชื่อ-คะแนน'!AH$4="A","0","0"))))</f>
        <v/>
      </c>
      <c r="P65" s="550" t="str">
        <f>IF('ชื่อ-คะแนน'!C63="","",IF('ชื่อ-คะแนน'!AI$4="P",'ชื่อ-คะแนน'!AI63,IF('ชื่อ-คะแนน'!AI$4="K","0",IF('ชื่อ-คะแนน'!AI$4="A","0","0")))+IF('ชื่อ-คะแนน'!AO$4="P",'ชื่อ-คะแนน'!AO63,IF('ชื่อ-คะแนน'!AO$4="K","0",IF('ชื่อ-คะแนน'!AO$4="A","0","0")))+IF('ชื่อ-คะแนน'!AH$4="P",'ชื่อ-คะแนน'!AH63,IF('ชื่อ-คะแนน'!AH$4="K","0",IF('ชื่อ-คะแนน'!AH$4="A","0","0"))))</f>
        <v/>
      </c>
      <c r="Q65" s="552" t="str">
        <f>IF('ชื่อ-คะแนน'!C63="","",IF('ชื่อ-คะแนน'!AI$4="A",'ชื่อ-คะแนน'!AI63,IF('ชื่อ-คะแนน'!AI$4="P","0",IF('ชื่อ-คะแนน'!AI$4="K","0","0")))+IF('ชื่อ-คะแนน'!AO$4="A",'ชื่อ-คะแนน'!AO63,IF('ชื่อ-คะแนน'!AO$4="P","0",IF('ชื่อ-คะแนน'!AO$4="K","0","0")))+IF('ชื่อ-คะแนน'!AH$4="A",'ชื่อ-คะแนน'!AH63,IF('ชื่อ-คะแนน'!AH$4="P","0",IF('ชื่อ-คะแนน'!AH$4="K","0","0"))))</f>
        <v/>
      </c>
      <c r="R65" s="573" t="str">
        <f>IF('ชื่อ-คะแนน'!C63="","",IF(E65="พัก","",IF(E65="ออก","",IF(E65="ย้าย","",IF(E65="","ผิด",(F65+I65+L65+O65))))))</f>
        <v/>
      </c>
      <c r="S65" s="554" t="str">
        <f>IF('ชื่อ-คะแนน'!C63="","",IF(E65="พัก","",IF(E65="ออก","",IF(E65="ย้าย","",IF(E65="","ผิด",(G65+J65+M65+P65))))))</f>
        <v/>
      </c>
      <c r="T65" s="555" t="str">
        <f>IF('ชื่อ-คะแนน'!C63="","",IF(E65="พัก","",IF(E65="ออก","",IF(E65="ย้าย","",IF(E65="","ผิด",(H65+K65+N65+Q65))))))</f>
        <v/>
      </c>
      <c r="U65" s="556"/>
    </row>
    <row r="66" spans="1:21" s="3" customFormat="1" ht="18" hidden="1" customHeight="1" x14ac:dyDescent="0.5">
      <c r="A66" s="531"/>
      <c r="B66" s="276" t="str">
        <f>'ชื่อ-คะแนน'!A64</f>
        <v/>
      </c>
      <c r="C66" s="544">
        <f>'ชื่อ-คะแนน'!B64</f>
        <v>0</v>
      </c>
      <c r="D66" s="545" t="e">
        <f>'ชื่อ-คะแนน'!#REF!&amp;" "&amp;'ชื่อ-คะแนน'!C64</f>
        <v>#REF!</v>
      </c>
      <c r="E66" s="546" t="str">
        <f>'ชื่อ-คะแนน'!D64</f>
        <v/>
      </c>
      <c r="F66" s="547" t="str">
        <f>IF('ชื่อ-คะแนน'!C64="","",IF('ชื่อ-คะแนน'!H$4="K",'ชื่อ-คะแนน'!H64,IF('ชื่อ-คะแนน'!H$4="P","0",IF('ชื่อ-คะแนน'!H$4="A","0","0")))+IF('ชื่อ-คะแนน'!I$4="K",'ชื่อ-คะแนน'!I64,IF('ชื่อ-คะแนน'!I$4="P","0",IF('ชื่อ-คะแนน'!I$4="A","0","0")))+IF('ชื่อ-คะแนน'!J$4="K",'ชื่อ-คะแนน'!J64,IF('ชื่อ-คะแนน'!J$4="P","0",IF('ชื่อ-คะแนน'!J$4="A","0","0")))+IF('ชื่อ-คะแนน'!K$4="K",'ชื่อ-คะแนน'!K64,IF('ชื่อ-คะแนน'!K$4="P","0",IF('ชื่อ-คะแนน'!K$4="A","0","0")))+IF('ชื่อ-คะแนน'!L$4="K",'ชื่อ-คะแนน'!L64,IF('ชื่อ-คะแนน'!L$4="P","0",IF('ชื่อ-คะแนน'!L$4="A","0","0")))+IF('ชื่อ-คะแนน'!#REF!="K",'ชื่อ-คะแนน'!#REF!,IF('ชื่อ-คะแนน'!#REF!="P","0",IF('ชื่อ-คะแนน'!#REF!="A","0","0")))+IF('ชื่อ-คะแนน'!#REF!="K",'ชื่อ-คะแนน'!#REF!,IF('ชื่อ-คะแนน'!#REF!="P","0",IF('ชื่อ-คะแนน'!#REF!="A","0","0")))+IF('ชื่อ-คะแนน'!#REF!="K",'ชื่อ-คะแนน'!#REF!,IF('ชื่อ-คะแนน'!#REF!="P","0",IF('ชื่อ-คะแนน'!#REF!="A","0","0")))+IF('ชื่อ-คะแนน'!M$4="K",'ชื่อ-คะแนน'!M64,IF('ชื่อ-คะแนน'!M$4="P","0",IF('ชื่อ-คะแนน'!M$4="A","0","0"))))</f>
        <v/>
      </c>
      <c r="G66" s="548" t="str">
        <f>IF('ชื่อ-คะแนน'!C64="","",IF('ชื่อ-คะแนน'!H$4="P",'ชื่อ-คะแนน'!H64,IF('ชื่อ-คะแนน'!H$4="K","0",IF('ชื่อ-คะแนน'!H$4="A","0","0")))+IF('ชื่อ-คะแนน'!I$4="P",'ชื่อ-คะแนน'!I64,IF('ชื่อ-คะแนน'!I$4="K","0",IF('ชื่อ-คะแนน'!I$4="A","0","0")))+IF('ชื่อ-คะแนน'!J$4="P",'ชื่อ-คะแนน'!J64,IF('ชื่อ-คะแนน'!J$4="K","0",IF('ชื่อ-คะแนน'!J$4="A","0","0")))+IF('ชื่อ-คะแนน'!K$4="P",'ชื่อ-คะแนน'!K64,IF('ชื่อ-คะแนน'!K$4="K","0",IF('ชื่อ-คะแนน'!K$4="A","0","0")))+IF('ชื่อ-คะแนน'!L$4="P",'ชื่อ-คะแนน'!L64,IF('ชื่อ-คะแนน'!L$4="K","0",IF('ชื่อ-คะแนน'!L$4="A","0","0")))+IF('ชื่อ-คะแนน'!#REF!="P",'ชื่อ-คะแนน'!#REF!,IF('ชื่อ-คะแนน'!#REF!="K","0",IF('ชื่อ-คะแนน'!#REF!="A","0","0")))+IF('ชื่อ-คะแนน'!#REF!="P",'ชื่อ-คะแนน'!#REF!,IF('ชื่อ-คะแนน'!#REF!="K","0",IF('ชื่อ-คะแนน'!#REF!="A","0","0")))+IF('ชื่อ-คะแนน'!#REF!="P",'ชื่อ-คะแนน'!#REF!,IF('ชื่อ-คะแนน'!#REF!="K","0",IF('ชื่อ-คะแนน'!#REF!="A","0","0")))+IF('ชื่อ-คะแนน'!M$4="P",'ชื่อ-คะแนน'!M64,IF('ชื่อ-คะแนน'!M$4="K","0",IF('ชื่อ-คะแนน'!M$4="A","0","0"))))</f>
        <v/>
      </c>
      <c r="H66" s="572" t="str">
        <f>IF('ชื่อ-คะแนน'!C64="","",IF('ชื่อ-คะแนน'!H$4="A",'ชื่อ-คะแนน'!H64,IF('ชื่อ-คะแนน'!H$4="P","0",IF('ชื่อ-คะแนน'!H$4="K","0","0")))+IF('ชื่อ-คะแนน'!I$4="A",'ชื่อ-คะแนน'!I64,IF('ชื่อ-คะแนน'!I$4="P","0",IF('ชื่อ-คะแนน'!I$4="K","0","0")))+IF('ชื่อ-คะแนน'!J$4="A",'ชื่อ-คะแนน'!J64,IF('ชื่อ-คะแนน'!J$4="P","0",IF('ชื่อ-คะแนน'!J$4="K","0","0")))+IF('ชื่อ-คะแนน'!K$4="A",'ชื่อ-คะแนน'!K64,IF('ชื่อ-คะแนน'!K$4="P","0",IF('ชื่อ-คะแนน'!K$4="K","0","0")))+IF('ชื่อ-คะแนน'!L$4="A",'ชื่อ-คะแนน'!L64,IF('ชื่อ-คะแนน'!L$4="P","0",IF('ชื่อ-คะแนน'!L$4="K","0","0")))+IF('ชื่อ-คะแนน'!#REF!="A",'ชื่อ-คะแนน'!#REF!,IF('ชื่อ-คะแนน'!#REF!="P","0",IF('ชื่อ-คะแนน'!#REF!="K","0","0")))+IF('ชื่อ-คะแนน'!#REF!="A",'ชื่อ-คะแนน'!#REF!,IF('ชื่อ-คะแนน'!#REF!="P","0",IF('ชื่อ-คะแนน'!#REF!="K","0","0")))+IF('ชื่อ-คะแนน'!#REF!="A",'ชื่อ-คะแนน'!#REF!,IF('ชื่อ-คะแนน'!#REF!="P","0",IF('ชื่อ-คะแนน'!#REF!="K","0","0")))+IF('ชื่อ-คะแนน'!M$4="A",'ชื่อ-คะแนน'!M64,IF('ชื่อ-คะแนน'!M$4="P","0",IF('ชื่อ-คะแนน'!M$4="K","0","0"))))</f>
        <v/>
      </c>
      <c r="I66" s="549" t="str">
        <f>IF('ชื่อ-คะแนน'!C64="","",IF('ชื่อ-คะแนน'!P$4="K",'ชื่อ-คะแนน'!P64,IF('ชื่อ-คะแนน'!P$4="P","0",IF('ชื่อ-คะแนน'!P$4="A","0","0")))+IF('ชื่อ-คะแนน'!Q$4="K",'ชื่อ-คะแนน'!Q64,IF('ชื่อ-คะแนน'!Q$4="P","0",IF('ชื่อ-คะแนน'!Q$4="A","0","0")))+IF('ชื่อ-คะแนน'!R$4="K",'ชื่อ-คะแนน'!R64,IF('ชื่อ-คะแนน'!R$4="P","0",IF('ชื่อ-คะแนน'!R$4="A","0","0"))))</f>
        <v/>
      </c>
      <c r="J66" s="550" t="str">
        <f>IF('ชื่อ-คะแนน'!C64="","",IF('ชื่อ-คะแนน'!P$4="P",'ชื่อ-คะแนน'!P64,IF('ชื่อ-คะแนน'!P$4="K","0",IF('ชื่อ-คะแนน'!P$4="A","0","0")))+IF('ชื่อ-คะแนน'!Q$4="P",'ชื่อ-คะแนน'!Q64,IF('ชื่อ-คะแนน'!Q$4="K","0",IF('ชื่อ-คะแนน'!Q$4="A","0","0")))+IF('ชื่อ-คะแนน'!R$4="P",'ชื่อ-คะแนน'!R64,IF('ชื่อ-คะแนน'!R$4="K","0",IF('ชื่อ-คะแนน'!R$4="A","0","0"))))</f>
        <v/>
      </c>
      <c r="K66" s="552" t="str">
        <f>IF('ชื่อ-คะแนน'!C64="","",IF('ชื่อ-คะแนน'!P$4="A",'ชื่อ-คะแนน'!P64,IF('ชื่อ-คะแนน'!P$4="P","0",IF('ชื่อ-คะแนน'!P$4="K","0","0")))+IF('ชื่อ-คะแนน'!Q$4="A",'ชื่อ-คะแนน'!Q64,IF('ชื่อ-คะแนน'!Q$4="P","0",IF('ชื่อ-คะแนน'!Q$4="K","0","0")))+IF('ชื่อ-คะแนน'!R$4="A",'ชื่อ-คะแนน'!R64,IF('ชื่อ-คะแนน'!R$4="P","0",IF('ชื่อ-คะแนน'!R$4="K","0","0"))))</f>
        <v/>
      </c>
      <c r="L66" s="547" t="str">
        <f>IF('ชื่อ-คะแนน'!C64="","",IF('ชื่อ-คะแนน'!W$4="K",'ชื่อ-คะแนน'!W64,IF('ชื่อ-คะแนน'!W$4="P","0",IF('ชื่อ-คะแนน'!W$4="A","0","0")))+IF('ชื่อ-คะแนน'!#REF!="K",'ชื่อ-คะแนน'!#REF!,IF('ชื่อ-คะแนน'!#REF!="P","0",IF('ชื่อ-คะแนน'!#REF!="A","0","0")))+IF('ชื่อ-คะแนน'!X$4="K",'ชื่อ-คะแนน'!X64,IF('ชื่อ-คะแนน'!X$4="P","0",IF('ชื่อ-คะแนน'!X$4="A","0","0")))+IF('ชื่อ-คะแนน'!Y$4="K",'ชื่อ-คะแนน'!Y64,IF('ชื่อ-คะแนน'!Y$4="P","0",IF('ชื่อ-คะแนน'!Y$4="A","0","0")))+IF('ชื่อ-คะแนน'!#REF!="K",'ชื่อ-คะแนน'!#REF!,IF('ชื่อ-คะแนน'!#REF!="P","0",IF('ชื่อ-คะแนน'!#REF!="A","0","0")))+IF('ชื่อ-คะแนน'!Z$4="K",'ชื่อ-คะแนน'!Z64,IF('ชื่อ-คะแนน'!Z$4="P","0",IF('ชื่อ-คะแนน'!Z$4="A","0","0")))+IF('ชื่อ-คะแนน'!AA$4="K",'ชื่อ-คะแนน'!AA64,IF('ชื่อ-คะแนน'!AA$4="P","0",IF('ชื่อ-คะแนน'!AA$4="A","0","0")))+IF('ชื่อ-คะแนน'!AB$4="K",'ชื่อ-คะแนน'!AB64,IF('ชื่อ-คะแนน'!AB$4="P","0",IF('ชื่อ-คะแนน'!AB$4="A","0","0")))+IF('ชื่อ-คะแนน'!AC$4="K",'ชื่อ-คะแนน'!AC64,IF('ชื่อ-คะแนน'!AC$4="P","0",IF('ชื่อ-คะแนน'!AC$4="A","0","0"))))</f>
        <v/>
      </c>
      <c r="M66" s="548" t="str">
        <f>IF('ชื่อ-คะแนน'!C64="","",IF('ชื่อ-คะแนน'!W$4="P",'ชื่อ-คะแนน'!W64,IF('ชื่อ-คะแนน'!W$4="K","0",IF('ชื่อ-คะแนน'!W$4="A","0","0")))+IF('ชื่อ-คะแนน'!#REF!="P",'ชื่อ-คะแนน'!#REF!,IF('ชื่อ-คะแนน'!#REF!="K","0",IF('ชื่อ-คะแนน'!#REF!="A","0","0")))+IF('ชื่อ-คะแนน'!X$4="P",'ชื่อ-คะแนน'!X64,IF('ชื่อ-คะแนน'!X$4="K","0",IF('ชื่อ-คะแนน'!X$4="A","0","0")))+IF('ชื่อ-คะแนน'!Y$4="P",'ชื่อ-คะแนน'!Y64,IF('ชื่อ-คะแนน'!Y$4="K","0",IF('ชื่อ-คะแนน'!Y$4="A","0","0")))+IF('ชื่อ-คะแนน'!#REF!="P",'ชื่อ-คะแนน'!#REF!,IF('ชื่อ-คะแนน'!#REF!="K","0",IF('ชื่อ-คะแนน'!#REF!="A","0","0")))+IF('ชื่อ-คะแนน'!Z$4="P",'ชื่อ-คะแนน'!Z64,IF('ชื่อ-คะแนน'!Z$4="K","0",IF('ชื่อ-คะแนน'!Z$4="A","0","0")))+IF('ชื่อ-คะแนน'!AA$4="P",'ชื่อ-คะแนน'!AA64,IF('ชื่อ-คะแนน'!AA$4="K","0",IF('ชื่อ-คะแนน'!AA$4="A","0","0")))+IF('ชื่อ-คะแนน'!AB$4="P",'ชื่อ-คะแนน'!AB64,IF('ชื่อ-คะแนน'!AB$4="K","0",IF('ชื่อ-คะแนน'!AB$4="A","0","0")))+IF('ชื่อ-คะแนน'!AC$4="P",'ชื่อ-คะแนน'!AC64,IF('ชื่อ-คะแนน'!AC$4="K","0",IF('ชื่อ-คะแนน'!AC$4="A","0","0"))))</f>
        <v/>
      </c>
      <c r="N66" s="572" t="str">
        <f>IF('ชื่อ-คะแนน'!C64="","",IF('ชื่อ-คะแนน'!W$4="A",'ชื่อ-คะแนน'!W64,IF('ชื่อ-คะแนน'!W$4="P","0",IF('ชื่อ-คะแนน'!W$4="K","0","0")))+IF('ชื่อ-คะแนน'!#REF!="A",'ชื่อ-คะแนน'!#REF!,IF('ชื่อ-คะแนน'!#REF!="P","0",IF('ชื่อ-คะแนน'!#REF!="K","0","0")))+IF('ชื่อ-คะแนน'!X$4="A",'ชื่อ-คะแนน'!X64,IF('ชื่อ-คะแนน'!X$4="P","0",IF('ชื่อ-คะแนน'!X$4="K","0","0")))+IF('ชื่อ-คะแนน'!Y$4="A",'ชื่อ-คะแนน'!Y64,IF('ชื่อ-คะแนน'!Y$4="P","0",IF('ชื่อ-คะแนน'!Y$4="K","0","0")))+IF('ชื่อ-คะแนน'!#REF!="A",'ชื่อ-คะแนน'!#REF!,IF('ชื่อ-คะแนน'!#REF!="P","0",IF('ชื่อ-คะแนน'!#REF!="K","0","0")))+IF('ชื่อ-คะแนน'!Z$4="A",'ชื่อ-คะแนน'!Z64,IF('ชื่อ-คะแนน'!Z$4="P","0",IF('ชื่อ-คะแนน'!Z$4="K","0","0")))+IF('ชื่อ-คะแนน'!AA$4="A",'ชื่อ-คะแนน'!AA64,IF('ชื่อ-คะแนน'!AA$4="P","0",IF('ชื่อ-คะแนน'!AA$4="K","0","0")))+IF('ชื่อ-คะแนน'!AB$4="A",'ชื่อ-คะแนน'!AB64,IF('ชื่อ-คะแนน'!AB$4="P","0",IF('ชื่อ-คะแนน'!AB$4="K","0","0")))+IF('ชื่อ-คะแนน'!AC$4="A",'ชื่อ-คะแนน'!AC64,IF('ชื่อ-คะแนน'!AC$4="P","0",IF('ชื่อ-คะแนน'!AC$4="K","0","0"))))</f>
        <v/>
      </c>
      <c r="O66" s="549" t="str">
        <f>IF('ชื่อ-คะแนน'!C64="","",IF('ชื่อ-คะแนน'!AI$4="K",'ชื่อ-คะแนน'!AI64,IF('ชื่อ-คะแนน'!AI$4="P","0",IF('ชื่อ-คะแนน'!AI$4="A","0","0")))+IF('ชื่อ-คะแนน'!AO$4="K",'ชื่อ-คะแนน'!AO64,IF('ชื่อ-คะแนน'!AO$4="P","0",IF('ชื่อ-คะแนน'!AO$4="A","0","0")))+IF('ชื่อ-คะแนน'!AH$4="K",'ชื่อ-คะแนน'!AH64,IF('ชื่อ-คะแนน'!AH$4="P","0",IF('ชื่อ-คะแนน'!AH$4="A","0","0"))))</f>
        <v/>
      </c>
      <c r="P66" s="550" t="str">
        <f>IF('ชื่อ-คะแนน'!C64="","",IF('ชื่อ-คะแนน'!AI$4="P",'ชื่อ-คะแนน'!AI64,IF('ชื่อ-คะแนน'!AI$4="K","0",IF('ชื่อ-คะแนน'!AI$4="A","0","0")))+IF('ชื่อ-คะแนน'!AO$4="P",'ชื่อ-คะแนน'!AO64,IF('ชื่อ-คะแนน'!AO$4="K","0",IF('ชื่อ-คะแนน'!AO$4="A","0","0")))+IF('ชื่อ-คะแนน'!AH$4="P",'ชื่อ-คะแนน'!AH64,IF('ชื่อ-คะแนน'!AH$4="K","0",IF('ชื่อ-คะแนน'!AH$4="A","0","0"))))</f>
        <v/>
      </c>
      <c r="Q66" s="552" t="str">
        <f>IF('ชื่อ-คะแนน'!C64="","",IF('ชื่อ-คะแนน'!AI$4="A",'ชื่อ-คะแนน'!AI64,IF('ชื่อ-คะแนน'!AI$4="P","0",IF('ชื่อ-คะแนน'!AI$4="K","0","0")))+IF('ชื่อ-คะแนน'!AO$4="A",'ชื่อ-คะแนน'!AO64,IF('ชื่อ-คะแนน'!AO$4="P","0",IF('ชื่อ-คะแนน'!AO$4="K","0","0")))+IF('ชื่อ-คะแนน'!AH$4="A",'ชื่อ-คะแนน'!AH64,IF('ชื่อ-คะแนน'!AH$4="P","0",IF('ชื่อ-คะแนน'!AH$4="K","0","0"))))</f>
        <v/>
      </c>
      <c r="R66" s="573" t="str">
        <f>IF('ชื่อ-คะแนน'!C64="","",IF(E66="พัก","",IF(E66="ออก","",IF(E66="ย้าย","",IF(E66="","ผิด",(F66+I66+L66+O66))))))</f>
        <v/>
      </c>
      <c r="S66" s="554" t="str">
        <f>IF('ชื่อ-คะแนน'!C64="","",IF(E66="พัก","",IF(E66="ออก","",IF(E66="ย้าย","",IF(E66="","ผิด",(G66+J66+M66+P66))))))</f>
        <v/>
      </c>
      <c r="T66" s="555" t="str">
        <f>IF('ชื่อ-คะแนน'!C64="","",IF(E66="พัก","",IF(E66="ออก","",IF(E66="ย้าย","",IF(E66="","ผิด",(H66+K66+N66+Q66))))))</f>
        <v/>
      </c>
      <c r="U66" s="556"/>
    </row>
    <row r="67" spans="1:21" s="3" customFormat="1" ht="18" hidden="1" customHeight="1" thickBot="1" x14ac:dyDescent="0.55000000000000004">
      <c r="A67" s="531"/>
      <c r="B67" s="303" t="str">
        <f>'ชื่อ-คะแนน'!A65</f>
        <v/>
      </c>
      <c r="C67" s="576">
        <f>'ชื่อ-คะแนน'!B65</f>
        <v>0</v>
      </c>
      <c r="D67" s="577" t="e">
        <f>'ชื่อ-คะแนน'!#REF!&amp;" "&amp;'ชื่อ-คะแนน'!C65</f>
        <v>#REF!</v>
      </c>
      <c r="E67" s="557" t="str">
        <f>'ชื่อ-คะแนน'!D65</f>
        <v/>
      </c>
      <c r="F67" s="558" t="str">
        <f>IF('ชื่อ-คะแนน'!C65="","",IF('ชื่อ-คะแนน'!H$4="K",'ชื่อ-คะแนน'!H65,IF('ชื่อ-คะแนน'!H$4="P","0",IF('ชื่อ-คะแนน'!H$4="A","0","0")))+IF('ชื่อ-คะแนน'!I$4="K",'ชื่อ-คะแนน'!I65,IF('ชื่อ-คะแนน'!I$4="P","0",IF('ชื่อ-คะแนน'!I$4="A","0","0")))+IF('ชื่อ-คะแนน'!J$4="K",'ชื่อ-คะแนน'!J65,IF('ชื่อ-คะแนน'!J$4="P","0",IF('ชื่อ-คะแนน'!J$4="A","0","0")))+IF('ชื่อ-คะแนน'!K$4="K",'ชื่อ-คะแนน'!K65,IF('ชื่อ-คะแนน'!K$4="P","0",IF('ชื่อ-คะแนน'!K$4="A","0","0")))+IF('ชื่อ-คะแนน'!L$4="K",'ชื่อ-คะแนน'!L65,IF('ชื่อ-คะแนน'!L$4="P","0",IF('ชื่อ-คะแนน'!L$4="A","0","0")))+IF('ชื่อ-คะแนน'!#REF!="K",'ชื่อ-คะแนน'!#REF!,IF('ชื่อ-คะแนน'!#REF!="P","0",IF('ชื่อ-คะแนน'!#REF!="A","0","0")))+IF('ชื่อ-คะแนน'!#REF!="K",'ชื่อ-คะแนน'!#REF!,IF('ชื่อ-คะแนน'!#REF!="P","0",IF('ชื่อ-คะแนน'!#REF!="A","0","0")))+IF('ชื่อ-คะแนน'!#REF!="K",'ชื่อ-คะแนน'!#REF!,IF('ชื่อ-คะแนน'!#REF!="P","0",IF('ชื่อ-คะแนน'!#REF!="A","0","0")))+IF('ชื่อ-คะแนน'!M$4="K",'ชื่อ-คะแนน'!M65,IF('ชื่อ-คะแนน'!M$4="P","0",IF('ชื่อ-คะแนน'!M$4="A","0","0"))))</f>
        <v/>
      </c>
      <c r="G67" s="559" t="str">
        <f>IF('ชื่อ-คะแนน'!C65="","",IF('ชื่อ-คะแนน'!H$4="P",'ชื่อ-คะแนน'!H65,IF('ชื่อ-คะแนน'!H$4="K","0",IF('ชื่อ-คะแนน'!H$4="A","0","0")))+IF('ชื่อ-คะแนน'!I$4="P",'ชื่อ-คะแนน'!I65,IF('ชื่อ-คะแนน'!I$4="K","0",IF('ชื่อ-คะแนน'!I$4="A","0","0")))+IF('ชื่อ-คะแนน'!J$4="P",'ชื่อ-คะแนน'!J65,IF('ชื่อ-คะแนน'!J$4="K","0",IF('ชื่อ-คะแนน'!J$4="A","0","0")))+IF('ชื่อ-คะแนน'!K$4="P",'ชื่อ-คะแนน'!K65,IF('ชื่อ-คะแนน'!K$4="K","0",IF('ชื่อ-คะแนน'!K$4="A","0","0")))+IF('ชื่อ-คะแนน'!L$4="P",'ชื่อ-คะแนน'!L65,IF('ชื่อ-คะแนน'!L$4="K","0",IF('ชื่อ-คะแนน'!L$4="A","0","0")))+IF('ชื่อ-คะแนน'!#REF!="P",'ชื่อ-คะแนน'!#REF!,IF('ชื่อ-คะแนน'!#REF!="K","0",IF('ชื่อ-คะแนน'!#REF!="A","0","0")))+IF('ชื่อ-คะแนน'!#REF!="P",'ชื่อ-คะแนน'!#REF!,IF('ชื่อ-คะแนน'!#REF!="K","0",IF('ชื่อ-คะแนน'!#REF!="A","0","0")))+IF('ชื่อ-คะแนน'!#REF!="P",'ชื่อ-คะแนน'!#REF!,IF('ชื่อ-คะแนน'!#REF!="K","0",IF('ชื่อ-คะแนน'!#REF!="A","0","0")))+IF('ชื่อ-คะแนน'!M$4="P",'ชื่อ-คะแนน'!M65,IF('ชื่อ-คะแนน'!M$4="K","0",IF('ชื่อ-คะแนน'!M$4="A","0","0"))))</f>
        <v/>
      </c>
      <c r="H67" s="574" t="str">
        <f>IF('ชื่อ-คะแนน'!C65="","",IF('ชื่อ-คะแนน'!H$4="A",'ชื่อ-คะแนน'!H65,IF('ชื่อ-คะแนน'!H$4="P","0",IF('ชื่อ-คะแนน'!H$4="K","0","0")))+IF('ชื่อ-คะแนน'!I$4="A",'ชื่อ-คะแนน'!I65,IF('ชื่อ-คะแนน'!I$4="P","0",IF('ชื่อ-คะแนน'!I$4="K","0","0")))+IF('ชื่อ-คะแนน'!J$4="A",'ชื่อ-คะแนน'!J65,IF('ชื่อ-คะแนน'!J$4="P","0",IF('ชื่อ-คะแนน'!J$4="K","0","0")))+IF('ชื่อ-คะแนน'!K$4="A",'ชื่อ-คะแนน'!K65,IF('ชื่อ-คะแนน'!K$4="P","0",IF('ชื่อ-คะแนน'!K$4="K","0","0")))+IF('ชื่อ-คะแนน'!L$4="A",'ชื่อ-คะแนน'!L65,IF('ชื่อ-คะแนน'!L$4="P","0",IF('ชื่อ-คะแนน'!L$4="K","0","0")))+IF('ชื่อ-คะแนน'!#REF!="A",'ชื่อ-คะแนน'!#REF!,IF('ชื่อ-คะแนน'!#REF!="P","0",IF('ชื่อ-คะแนน'!#REF!="K","0","0")))+IF('ชื่อ-คะแนน'!#REF!="A",'ชื่อ-คะแนน'!#REF!,IF('ชื่อ-คะแนน'!#REF!="P","0",IF('ชื่อ-คะแนน'!#REF!="K","0","0")))+IF('ชื่อ-คะแนน'!#REF!="A",'ชื่อ-คะแนน'!#REF!,IF('ชื่อ-คะแนน'!#REF!="P","0",IF('ชื่อ-คะแนน'!#REF!="K","0","0")))+IF('ชื่อ-คะแนน'!M$4="A",'ชื่อ-คะแนน'!M65,IF('ชื่อ-คะแนน'!M$4="P","0",IF('ชื่อ-คะแนน'!M$4="K","0","0"))))</f>
        <v/>
      </c>
      <c r="I67" s="560" t="str">
        <f>IF('ชื่อ-คะแนน'!C65="","",IF('ชื่อ-คะแนน'!P$4="K",'ชื่อ-คะแนน'!P65,IF('ชื่อ-คะแนน'!P$4="P","0",IF('ชื่อ-คะแนน'!P$4="A","0","0")))+IF('ชื่อ-คะแนน'!Q$4="K",'ชื่อ-คะแนน'!Q65,IF('ชื่อ-คะแนน'!Q$4="P","0",IF('ชื่อ-คะแนน'!Q$4="A","0","0")))+IF('ชื่อ-คะแนน'!R$4="K",'ชื่อ-คะแนน'!R65,IF('ชื่อ-คะแนน'!R$4="P","0",IF('ชื่อ-คะแนน'!R$4="A","0","0"))))</f>
        <v/>
      </c>
      <c r="J67" s="561" t="str">
        <f>IF('ชื่อ-คะแนน'!C65="","",IF('ชื่อ-คะแนน'!P$4="P",'ชื่อ-คะแนน'!P65,IF('ชื่อ-คะแนน'!P$4="K","0",IF('ชื่อ-คะแนน'!P$4="A","0","0")))+IF('ชื่อ-คะแนน'!Q$4="P",'ชื่อ-คะแนน'!Q65,IF('ชื่อ-คะแนน'!Q$4="K","0",IF('ชื่อ-คะแนน'!Q$4="A","0","0")))+IF('ชื่อ-คะแนน'!R$4="P",'ชื่อ-คะแนน'!R65,IF('ชื่อ-คะแนน'!R$4="K","0",IF('ชื่อ-คะแนน'!R$4="A","0","0"))))</f>
        <v/>
      </c>
      <c r="K67" s="563" t="str">
        <f>IF('ชื่อ-คะแนน'!C65="","",IF('ชื่อ-คะแนน'!P$4="A",'ชื่อ-คะแนน'!P65,IF('ชื่อ-คะแนน'!P$4="P","0",IF('ชื่อ-คะแนน'!P$4="K","0","0")))+IF('ชื่อ-คะแนน'!Q$4="A",'ชื่อ-คะแนน'!Q65,IF('ชื่อ-คะแนน'!Q$4="P","0",IF('ชื่อ-คะแนน'!Q$4="K","0","0")))+IF('ชื่อ-คะแนน'!R$4="A",'ชื่อ-คะแนน'!R65,IF('ชื่อ-คะแนน'!R$4="P","0",IF('ชื่อ-คะแนน'!R$4="K","0","0"))))</f>
        <v/>
      </c>
      <c r="L67" s="558" t="str">
        <f>IF('ชื่อ-คะแนน'!C65="","",IF('ชื่อ-คะแนน'!W$4="K",'ชื่อ-คะแนน'!W65,IF('ชื่อ-คะแนน'!W$4="P","0",IF('ชื่อ-คะแนน'!W$4="A","0","0")))+IF('ชื่อ-คะแนน'!#REF!="K",'ชื่อ-คะแนน'!#REF!,IF('ชื่อ-คะแนน'!#REF!="P","0",IF('ชื่อ-คะแนน'!#REF!="A","0","0")))+IF('ชื่อ-คะแนน'!X$4="K",'ชื่อ-คะแนน'!X65,IF('ชื่อ-คะแนน'!X$4="P","0",IF('ชื่อ-คะแนน'!X$4="A","0","0")))+IF('ชื่อ-คะแนน'!Y$4="K",'ชื่อ-คะแนน'!Y65,IF('ชื่อ-คะแนน'!Y$4="P","0",IF('ชื่อ-คะแนน'!Y$4="A","0","0")))+IF('ชื่อ-คะแนน'!#REF!="K",'ชื่อ-คะแนน'!#REF!,IF('ชื่อ-คะแนน'!#REF!="P","0",IF('ชื่อ-คะแนน'!#REF!="A","0","0")))+IF('ชื่อ-คะแนน'!Z$4="K",'ชื่อ-คะแนน'!Z65,IF('ชื่อ-คะแนน'!Z$4="P","0",IF('ชื่อ-คะแนน'!Z$4="A","0","0")))+IF('ชื่อ-คะแนน'!AA$4="K",'ชื่อ-คะแนน'!AA65,IF('ชื่อ-คะแนน'!AA$4="P","0",IF('ชื่อ-คะแนน'!AA$4="A","0","0")))+IF('ชื่อ-คะแนน'!AB$4="K",'ชื่อ-คะแนน'!AB65,IF('ชื่อ-คะแนน'!AB$4="P","0",IF('ชื่อ-คะแนน'!AB$4="A","0","0")))+IF('ชื่อ-คะแนน'!AC$4="K",'ชื่อ-คะแนน'!AC65,IF('ชื่อ-คะแนน'!AC$4="P","0",IF('ชื่อ-คะแนน'!AC$4="A","0","0"))))</f>
        <v/>
      </c>
      <c r="M67" s="559" t="str">
        <f>IF('ชื่อ-คะแนน'!C65="","",IF('ชื่อ-คะแนน'!W$4="P",'ชื่อ-คะแนน'!W65,IF('ชื่อ-คะแนน'!W$4="K","0",IF('ชื่อ-คะแนน'!W$4="A","0","0")))+IF('ชื่อ-คะแนน'!#REF!="P",'ชื่อ-คะแนน'!#REF!,IF('ชื่อ-คะแนน'!#REF!="K","0",IF('ชื่อ-คะแนน'!#REF!="A","0","0")))+IF('ชื่อ-คะแนน'!X$4="P",'ชื่อ-คะแนน'!X65,IF('ชื่อ-คะแนน'!X$4="K","0",IF('ชื่อ-คะแนน'!X$4="A","0","0")))+IF('ชื่อ-คะแนน'!Y$4="P",'ชื่อ-คะแนน'!Y65,IF('ชื่อ-คะแนน'!Y$4="K","0",IF('ชื่อ-คะแนน'!Y$4="A","0","0")))+IF('ชื่อ-คะแนน'!#REF!="P",'ชื่อ-คะแนน'!#REF!,IF('ชื่อ-คะแนน'!#REF!="K","0",IF('ชื่อ-คะแนน'!#REF!="A","0","0")))+IF('ชื่อ-คะแนน'!Z$4="P",'ชื่อ-คะแนน'!Z65,IF('ชื่อ-คะแนน'!Z$4="K","0",IF('ชื่อ-คะแนน'!Z$4="A","0","0")))+IF('ชื่อ-คะแนน'!AA$4="P",'ชื่อ-คะแนน'!AA65,IF('ชื่อ-คะแนน'!AA$4="K","0",IF('ชื่อ-คะแนน'!AA$4="A","0","0")))+IF('ชื่อ-คะแนน'!AB$4="P",'ชื่อ-คะแนน'!AB65,IF('ชื่อ-คะแนน'!AB$4="K","0",IF('ชื่อ-คะแนน'!AB$4="A","0","0")))+IF('ชื่อ-คะแนน'!AC$4="P",'ชื่อ-คะแนน'!AC65,IF('ชื่อ-คะแนน'!AC$4="K","0",IF('ชื่อ-คะแนน'!AC$4="A","0","0"))))</f>
        <v/>
      </c>
      <c r="N67" s="574" t="str">
        <f>IF('ชื่อ-คะแนน'!C65="","",IF('ชื่อ-คะแนน'!W$4="A",'ชื่อ-คะแนน'!W65,IF('ชื่อ-คะแนน'!W$4="P","0",IF('ชื่อ-คะแนน'!W$4="K","0","0")))+IF('ชื่อ-คะแนน'!#REF!="A",'ชื่อ-คะแนน'!#REF!,IF('ชื่อ-คะแนน'!#REF!="P","0",IF('ชื่อ-คะแนน'!#REF!="K","0","0")))+IF('ชื่อ-คะแนน'!X$4="A",'ชื่อ-คะแนน'!X65,IF('ชื่อ-คะแนน'!X$4="P","0",IF('ชื่อ-คะแนน'!X$4="K","0","0")))+IF('ชื่อ-คะแนน'!Y$4="A",'ชื่อ-คะแนน'!Y65,IF('ชื่อ-คะแนน'!Y$4="P","0",IF('ชื่อ-คะแนน'!Y$4="K","0","0")))+IF('ชื่อ-คะแนน'!#REF!="A",'ชื่อ-คะแนน'!#REF!,IF('ชื่อ-คะแนน'!#REF!="P","0",IF('ชื่อ-คะแนน'!#REF!="K","0","0")))+IF('ชื่อ-คะแนน'!Z$4="A",'ชื่อ-คะแนน'!Z65,IF('ชื่อ-คะแนน'!Z$4="P","0",IF('ชื่อ-คะแนน'!Z$4="K","0","0")))+IF('ชื่อ-คะแนน'!AA$4="A",'ชื่อ-คะแนน'!AA65,IF('ชื่อ-คะแนน'!AA$4="P","0",IF('ชื่อ-คะแนน'!AA$4="K","0","0")))+IF('ชื่อ-คะแนน'!AB$4="A",'ชื่อ-คะแนน'!AB65,IF('ชื่อ-คะแนน'!AB$4="P","0",IF('ชื่อ-คะแนน'!AB$4="K","0","0")))+IF('ชื่อ-คะแนน'!AC$4="A",'ชื่อ-คะแนน'!AC65,IF('ชื่อ-คะแนน'!AC$4="P","0",IF('ชื่อ-คะแนน'!AC$4="K","0","0"))))</f>
        <v/>
      </c>
      <c r="O67" s="560" t="str">
        <f>IF('ชื่อ-คะแนน'!C65="","",IF('ชื่อ-คะแนน'!AI$4="K",'ชื่อ-คะแนน'!AI65,IF('ชื่อ-คะแนน'!AI$4="P","0",IF('ชื่อ-คะแนน'!AI$4="A","0","0")))+IF('ชื่อ-คะแนน'!AO$4="K",'ชื่อ-คะแนน'!AO65,IF('ชื่อ-คะแนน'!AO$4="P","0",IF('ชื่อ-คะแนน'!AO$4="A","0","0")))+IF('ชื่อ-คะแนน'!AH$4="K",'ชื่อ-คะแนน'!AH65,IF('ชื่อ-คะแนน'!AH$4="P","0",IF('ชื่อ-คะแนน'!AH$4="A","0","0"))))</f>
        <v/>
      </c>
      <c r="P67" s="561" t="str">
        <f>IF('ชื่อ-คะแนน'!C65="","",IF('ชื่อ-คะแนน'!AI$4="P",'ชื่อ-คะแนน'!AI65,IF('ชื่อ-คะแนน'!AI$4="K","0",IF('ชื่อ-คะแนน'!AI$4="A","0","0")))+IF('ชื่อ-คะแนน'!AO$4="P",'ชื่อ-คะแนน'!AO65,IF('ชื่อ-คะแนน'!AO$4="K","0",IF('ชื่อ-คะแนน'!AO$4="A","0","0")))+IF('ชื่อ-คะแนน'!AH$4="P",'ชื่อ-คะแนน'!AH65,IF('ชื่อ-คะแนน'!AH$4="K","0",IF('ชื่อ-คะแนน'!AH$4="A","0","0"))))</f>
        <v/>
      </c>
      <c r="Q67" s="563" t="str">
        <f>IF('ชื่อ-คะแนน'!C65="","",IF('ชื่อ-คะแนน'!AI$4="A",'ชื่อ-คะแนน'!AI65,IF('ชื่อ-คะแนน'!AI$4="P","0",IF('ชื่อ-คะแนน'!AI$4="K","0","0")))+IF('ชื่อ-คะแนน'!AO$4="A",'ชื่อ-คะแนน'!AO65,IF('ชื่อ-คะแนน'!AO$4="P","0",IF('ชื่อ-คะแนน'!AO$4="K","0","0")))+IF('ชื่อ-คะแนน'!AH$4="A",'ชื่อ-คะแนน'!AH65,IF('ชื่อ-คะแนน'!AH$4="P","0",IF('ชื่อ-คะแนน'!AH$4="K","0","0"))))</f>
        <v/>
      </c>
      <c r="R67" s="575" t="str">
        <f>IF('ชื่อ-คะแนน'!C65="","",IF(E67="พัก","",IF(E67="ออก","",IF(E67="ย้าย","",IF(E67="","ผิด",(F67+I67+L67+O67))))))</f>
        <v/>
      </c>
      <c r="S67" s="565" t="str">
        <f>IF('ชื่อ-คะแนน'!C65="","",IF(E67="พัก","",IF(E67="ออก","",IF(E67="ย้าย","",IF(E67="","ผิด",(G67+J67+M67+P67))))))</f>
        <v/>
      </c>
      <c r="T67" s="566" t="str">
        <f>IF('ชื่อ-คะแนน'!C65="","",IF(E67="พัก","",IF(E67="ออก","",IF(E67="ย้าย","",IF(E67="","ผิด",(H67+K67+N67+Q67))))))</f>
        <v/>
      </c>
      <c r="U67" s="578"/>
    </row>
  </sheetData>
  <sheetProtection algorithmName="SHA-512" hashValue="B6hpxNPC8cXvUyzR9GYPQFggSqSurAOIK31CC5a5etK/AKn57OpoXduKh9UodLeOrIVyx4SbYq2Vht7bolt46g==" saltValue="Y6WagectsVHOOuzlFNvG7g==" spinCount="100000" sheet="1" objects="1" scenarios="1" formatCells="0"/>
  <mergeCells count="15">
    <mergeCell ref="G1:U1"/>
    <mergeCell ref="B2:E2"/>
    <mergeCell ref="F2:P2"/>
    <mergeCell ref="Q2:U2"/>
    <mergeCell ref="R4:T5"/>
    <mergeCell ref="O5:Q5"/>
    <mergeCell ref="B4:B7"/>
    <mergeCell ref="C4:C7"/>
    <mergeCell ref="E4:E7"/>
    <mergeCell ref="F4:K4"/>
    <mergeCell ref="F5:H5"/>
    <mergeCell ref="I5:K5"/>
    <mergeCell ref="L4:Q4"/>
    <mergeCell ref="L5:N5"/>
    <mergeCell ref="B1:F1"/>
  </mergeCells>
  <phoneticPr fontId="6" type="noConversion"/>
  <conditionalFormatting sqref="E58:T67 R8:T57 E8:E57 I8:K57">
    <cfRule type="cellIs" dxfId="39" priority="13" stopIfTrue="1" operator="equal">
      <formula>"ออก"</formula>
    </cfRule>
    <cfRule type="cellIs" dxfId="38" priority="14" stopIfTrue="1" operator="equal">
      <formula>"ย้าย"</formula>
    </cfRule>
    <cfRule type="cellIs" dxfId="37" priority="15" stopIfTrue="1" operator="equal">
      <formula>"ร"</formula>
    </cfRule>
  </conditionalFormatting>
  <conditionalFormatting sqref="O8:Q12">
    <cfRule type="cellIs" dxfId="36" priority="10" stopIfTrue="1" operator="equal">
      <formula>"ออก"</formula>
    </cfRule>
    <cfRule type="cellIs" dxfId="35" priority="11" stopIfTrue="1" operator="equal">
      <formula>"ย้าย"</formula>
    </cfRule>
    <cfRule type="cellIs" dxfId="34" priority="12" stopIfTrue="1" operator="equal">
      <formula>"ร"</formula>
    </cfRule>
  </conditionalFormatting>
  <conditionalFormatting sqref="O13:Q57">
    <cfRule type="cellIs" dxfId="33" priority="7" stopIfTrue="1" operator="equal">
      <formula>"ออก"</formula>
    </cfRule>
    <cfRule type="cellIs" dxfId="32" priority="8" stopIfTrue="1" operator="equal">
      <formula>"ย้าย"</formula>
    </cfRule>
    <cfRule type="cellIs" dxfId="31" priority="9" stopIfTrue="1" operator="equal">
      <formula>"ร"</formula>
    </cfRule>
  </conditionalFormatting>
  <conditionalFormatting sqref="F8:H57">
    <cfRule type="cellIs" dxfId="30" priority="4" stopIfTrue="1" operator="equal">
      <formula>"ออก"</formula>
    </cfRule>
    <cfRule type="cellIs" dxfId="29" priority="5" stopIfTrue="1" operator="equal">
      <formula>"ย้าย"</formula>
    </cfRule>
    <cfRule type="cellIs" dxfId="28" priority="6" stopIfTrue="1" operator="equal">
      <formula>"ร"</formula>
    </cfRule>
  </conditionalFormatting>
  <conditionalFormatting sqref="L8:N57">
    <cfRule type="cellIs" dxfId="27" priority="1" stopIfTrue="1" operator="equal">
      <formula>"ออก"</formula>
    </cfRule>
    <cfRule type="cellIs" dxfId="26" priority="2" stopIfTrue="1" operator="equal">
      <formula>"ย้าย"</formula>
    </cfRule>
    <cfRule type="cellIs" dxfId="25" priority="3" stopIfTrue="1" operator="equal">
      <formula>"ร"</formula>
    </cfRule>
  </conditionalFormatting>
  <printOptions horizontalCentered="1"/>
  <pageMargins left="0.15748031496062992" right="0.15748031496062992" top="0.19685039370078741" bottom="0.19685039370078741" header="0.51181102362204722" footer="0.51181102362204722"/>
  <pageSetup paperSize="9" scale="78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45</vt:i4>
      </vt:variant>
    </vt:vector>
  </HeadingPairs>
  <TitlesOfParts>
    <vt:vector size="59" baseType="lpstr">
      <vt:lpstr>ปก</vt:lpstr>
      <vt:lpstr>ชื่อ-คะแนน</vt:lpstr>
      <vt:lpstr>เวลา</vt:lpstr>
      <vt:lpstr>ตัวชี้วัด</vt:lpstr>
      <vt:lpstr>แจ้งผล</vt:lpstr>
      <vt:lpstr>อัตราส่วน</vt:lpstr>
      <vt:lpstr>สรุปอ่าน-คุณ</vt:lpstr>
      <vt:lpstr>สรุป</vt:lpstr>
      <vt:lpstr>KPA</vt:lpstr>
      <vt:lpstr>แยกห้อง</vt:lpstr>
      <vt:lpstr>80%</vt:lpstr>
      <vt:lpstr>0 ร มส มผ</vt:lpstr>
      <vt:lpstr>พิมพ์ชื่อ</vt:lpstr>
      <vt:lpstr>แนะนำ</vt:lpstr>
      <vt:lpstr>_15_10_2007</vt:lpstr>
      <vt:lpstr>ตัวชี้วัด!_Toc416634680</vt:lpstr>
      <vt:lpstr>ตัวชี้วัด!_Toc416634681</vt:lpstr>
      <vt:lpstr>ตัวชี้วัด!_Toc416796127</vt:lpstr>
      <vt:lpstr>ตัวชี้วัด!OLE_LINK1</vt:lpstr>
      <vt:lpstr>ตัวชี้วัด!OLE_LINK4</vt:lpstr>
      <vt:lpstr>'0 ร มส มผ'!Print_Area</vt:lpstr>
      <vt:lpstr>'80%'!Print_Area</vt:lpstr>
      <vt:lpstr>KPA!Print_Area</vt:lpstr>
      <vt:lpstr>แจ้งผล!Print_Area</vt:lpstr>
      <vt:lpstr>'ชื่อ-คะแนน'!Print_Area</vt:lpstr>
      <vt:lpstr>ตัวชี้วัด!Print_Area</vt:lpstr>
      <vt:lpstr>แนะนำ!Print_Area</vt:lpstr>
      <vt:lpstr>ปก!Print_Area</vt:lpstr>
      <vt:lpstr>พิมพ์ชื่อ!Print_Area</vt:lpstr>
      <vt:lpstr>แยกห้อง!Print_Area</vt:lpstr>
      <vt:lpstr>เวลา!Print_Area</vt:lpstr>
      <vt:lpstr>สรุป!Print_Area</vt:lpstr>
      <vt:lpstr>'สรุปอ่าน-คุณ'!Print_Area</vt:lpstr>
      <vt:lpstr>อัตราส่วน!Print_Area</vt:lpstr>
      <vt:lpstr>'0 ร มส มผ'!Print_Titles</vt:lpstr>
      <vt:lpstr>'80%'!Print_Titles</vt:lpstr>
      <vt:lpstr>KPA!Print_Titles</vt:lpstr>
      <vt:lpstr>แจ้งผล!Print_Titles</vt:lpstr>
      <vt:lpstr>'ชื่อ-คะแนน'!Print_Titles</vt:lpstr>
      <vt:lpstr>พิมพ์ชื่อ!Print_Titles</vt:lpstr>
      <vt:lpstr>แยกห้อง!Print_Titles</vt:lpstr>
      <vt:lpstr>เวลา!Print_Titles</vt:lpstr>
      <vt:lpstr>อัตราส่วน!Print_Titles</vt:lpstr>
      <vt:lpstr>กลาง</vt:lpstr>
      <vt:lpstr>การเพิ่มจำนวนนักเรียน</vt:lpstr>
      <vt:lpstr>ข้อแนะนำในการใช้งาน</vt:lpstr>
      <vt:lpstr>ข้อสอบกลาง</vt:lpstr>
      <vt:lpstr>ชม_เต็ม</vt:lpstr>
      <vt:lpstr>บันทึกเวลา</vt:lpstr>
      <vt:lpstr>ประเมิน_ร</vt:lpstr>
      <vt:lpstr>ผู้พัฒนา</vt:lpstr>
      <vt:lpstr>พิมพ์ชื่อ</vt:lpstr>
      <vt:lpstr>เพิ่มชื่อ</vt:lpstr>
      <vt:lpstr>แยกห้อง</vt:lpstr>
      <vt:lpstr>แยกห้อง_1</vt:lpstr>
      <vt:lpstr>ร้อยละ80</vt:lpstr>
      <vt:lpstr>ร้อยละ80_1</vt:lpstr>
      <vt:lpstr>เวลา</vt:lpstr>
      <vt:lpstr>สถานะ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leader</dc:creator>
  <cp:lastModifiedBy>artandmusic</cp:lastModifiedBy>
  <cp:lastPrinted>2020-04-13T07:37:57Z</cp:lastPrinted>
  <dcterms:created xsi:type="dcterms:W3CDTF">2004-01-08T06:02:45Z</dcterms:created>
  <dcterms:modified xsi:type="dcterms:W3CDTF">2023-07-03T02:51:26Z</dcterms:modified>
</cp:coreProperties>
</file>