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FF976EC7-DA23-47AF-A210-AADE8506D14F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29" i="10"/>
  <c r="X31" i="37" s="1"/>
  <c r="BQ29" i="10"/>
  <c r="Y31" i="37" s="1"/>
  <c r="BP30" i="10"/>
  <c r="X32" i="37" s="1"/>
  <c r="BQ30" i="10"/>
  <c r="Y32" i="37" s="1"/>
  <c r="BP31" i="10"/>
  <c r="X33" i="37" s="1"/>
  <c r="BQ31" i="10"/>
  <c r="Y33" i="37" s="1"/>
  <c r="BP32" i="10"/>
  <c r="X34" i="37" s="1"/>
  <c r="BQ32" i="10"/>
  <c r="Y34" i="37" s="1"/>
  <c r="BP33" i="10"/>
  <c r="X35" i="37" s="1"/>
  <c r="BQ33" i="10"/>
  <c r="Y35" i="37" s="1"/>
  <c r="BP34" i="10"/>
  <c r="X36" i="37" s="1"/>
  <c r="BQ34" i="10"/>
  <c r="Y36" i="37" s="1"/>
  <c r="BP35" i="10"/>
  <c r="X37" i="37" s="1"/>
  <c r="BQ35" i="10"/>
  <c r="Y37" i="37" s="1"/>
  <c r="BP36" i="10"/>
  <c r="X38" i="37" s="1"/>
  <c r="BQ36" i="10"/>
  <c r="Y38" i="37" s="1"/>
  <c r="BP37" i="10"/>
  <c r="X39" i="37" s="1"/>
  <c r="BQ37" i="10"/>
  <c r="Y39" i="37" s="1"/>
  <c r="BP38" i="10"/>
  <c r="X40" i="37" s="1"/>
  <c r="BQ38" i="10"/>
  <c r="Y40" i="37" s="1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H22" i="28"/>
  <c r="DF22" i="28"/>
  <c r="DD22" i="28"/>
  <c r="CY22" i="28"/>
  <c r="CV22" i="28"/>
  <c r="CT22" i="28"/>
  <c r="CO22" i="28"/>
  <c r="CM22" i="28"/>
  <c r="CJ22" i="28"/>
  <c r="CF22" i="28"/>
  <c r="CC22" i="28"/>
  <c r="CA22" i="28"/>
  <c r="BV22" i="28"/>
  <c r="BT22" i="28"/>
  <c r="BQ22" i="28"/>
  <c r="BL22" i="28"/>
  <c r="BJ22" i="28"/>
  <c r="BH22" i="28"/>
  <c r="BC22" i="28"/>
  <c r="AZ22" i="28"/>
  <c r="AX22" i="28"/>
  <c r="AS22" i="28"/>
  <c r="AQ22" i="28"/>
  <c r="AP22" i="28"/>
  <c r="AN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AL30" i="28" s="1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CU31" i="28" s="1"/>
  <c r="D31" i="10"/>
  <c r="D32" i="10"/>
  <c r="D33" i="10"/>
  <c r="D34" i="28" s="1"/>
  <c r="D34" i="10"/>
  <c r="D35" i="10"/>
  <c r="D36" i="10"/>
  <c r="D37" i="10"/>
  <c r="E35" i="34" s="1"/>
  <c r="F35" i="34" s="1"/>
  <c r="D38" i="10"/>
  <c r="DJ39" i="28" s="1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DG33" i="28"/>
  <c r="DE33" i="28"/>
  <c r="CP33" i="28"/>
  <c r="CL33" i="28"/>
  <c r="BW33" i="28"/>
  <c r="BR33" i="28"/>
  <c r="BD33" i="28"/>
  <c r="AY33" i="28"/>
  <c r="AK33" i="28"/>
  <c r="AF33" i="28"/>
  <c r="R33" i="28"/>
  <c r="M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3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3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3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3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3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3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3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3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3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3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3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3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3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3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3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3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3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3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3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D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BI23" i="28" l="1"/>
  <c r="AR22" i="28"/>
  <c r="BB22" i="28"/>
  <c r="BK22" i="28"/>
  <c r="BU22" i="28"/>
  <c r="CD22" i="28"/>
  <c r="CN22" i="28"/>
  <c r="CX22" i="28"/>
  <c r="DG22" i="28"/>
  <c r="DQ22" i="28"/>
  <c r="DR22" i="28"/>
  <c r="E24" i="30"/>
  <c r="AT22" i="28"/>
  <c r="BD22" i="28"/>
  <c r="BN22" i="28"/>
  <c r="BW22" i="28"/>
  <c r="CG22" i="28"/>
  <c r="CP22" i="28"/>
  <c r="CZ22" i="28"/>
  <c r="DJ22" i="28"/>
  <c r="DS22" i="28"/>
  <c r="AV22" i="28"/>
  <c r="BE22" i="28"/>
  <c r="BO22" i="28"/>
  <c r="BX22" i="28"/>
  <c r="CH22" i="28"/>
  <c r="CR22" i="28"/>
  <c r="DA22" i="28"/>
  <c r="DK22" i="28"/>
  <c r="DX22" i="28"/>
  <c r="DE25" i="28"/>
  <c r="AM22" i="28"/>
  <c r="AW22" i="28"/>
  <c r="BF22" i="28"/>
  <c r="BP22" i="28"/>
  <c r="BZ22" i="28"/>
  <c r="CI22" i="28"/>
  <c r="CS22" i="28"/>
  <c r="DB22" i="28"/>
  <c r="DL22" i="28"/>
  <c r="EB22" i="28"/>
  <c r="E21" i="34"/>
  <c r="F21" i="34" s="1"/>
  <c r="AY22" i="28"/>
  <c r="BI22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S16" i="35" s="1"/>
  <c r="Q15" i="12" s="1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S17" i="35" s="1"/>
  <c r="Q16" i="12" s="1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T16" i="35" l="1"/>
  <c r="R15" i="12" s="1"/>
  <c r="T17" i="35"/>
  <c r="R16" i="12" s="1"/>
  <c r="E24" i="24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L54" i="37" s="1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K50" i="37" s="1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A10" i="21"/>
  <c r="B10" i="24"/>
  <c r="G11" i="10"/>
  <c r="I12" i="28" s="1"/>
  <c r="EN9" i="28"/>
  <c r="T9" i="12" s="1"/>
  <c r="G7" i="30" s="1"/>
  <c r="EM9" i="28"/>
  <c r="I7" i="30" s="1"/>
  <c r="H7" i="30"/>
  <c r="G10" i="12" l="1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G13" i="10"/>
  <c r="I14" i="28" s="1"/>
  <c r="EM11" i="28"/>
  <c r="I9" i="30" s="1"/>
  <c r="EN11" i="28"/>
  <c r="T11" i="12" s="1"/>
  <c r="G9" i="30" s="1"/>
  <c r="H9" i="30"/>
  <c r="A14" i="10" l="1"/>
  <c r="A12" i="2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H11" i="12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2" i="10" l="1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8" i="36"/>
  <c r="B19" i="37"/>
  <c r="B17" i="36"/>
  <c r="B18" i="37"/>
  <c r="I14" i="36"/>
  <c r="H14" i="36"/>
  <c r="B19" i="35"/>
  <c r="A18" i="10"/>
  <c r="B20" i="37" s="1"/>
  <c r="A16" i="21"/>
  <c r="AZ17" i="10"/>
  <c r="G17" i="10"/>
  <c r="I18" i="28" s="1"/>
  <c r="A18" i="28"/>
  <c r="B16" i="24"/>
  <c r="B16" i="30"/>
  <c r="B15" i="34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H13" i="12" l="1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M11" i="36" s="1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6" i="10" l="1"/>
  <c r="X28" i="37" s="1"/>
  <c r="BQ26" i="10"/>
  <c r="Y28" i="37" s="1"/>
  <c r="BP22" i="10"/>
  <c r="X24" i="37" s="1"/>
  <c r="BQ22" i="10"/>
  <c r="Y24" i="37" s="1"/>
  <c r="BP23" i="10"/>
  <c r="X25" i="37" s="1"/>
  <c r="BQ23" i="10"/>
  <c r="Y25" i="37" s="1"/>
  <c r="BQ24" i="10"/>
  <c r="Y26" i="37" s="1"/>
  <c r="BP24" i="10"/>
  <c r="X26" i="37" s="1"/>
  <c r="BQ27" i="10"/>
  <c r="Y29" i="37" s="1"/>
  <c r="BP27" i="10"/>
  <c r="X29" i="37" s="1"/>
  <c r="BP25" i="10"/>
  <c r="X27" i="37" s="1"/>
  <c r="BQ25" i="10"/>
  <c r="Y27" i="37" s="1"/>
  <c r="BP28" i="10"/>
  <c r="X30" i="37" s="1"/>
  <c r="BQ28" i="10"/>
  <c r="Y30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P37" i="37" s="1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P34" i="37" s="1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P33" i="37" s="1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P36" i="37" s="1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P31" i="37" s="1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P39" i="37" s="1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P35" i="37" s="1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P32" i="37" s="1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P38" i="37" s="1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P40" i="37" s="1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30" i="37" l="1"/>
  <c r="BR28" i="10"/>
  <c r="P29" i="37"/>
  <c r="BR27" i="10"/>
  <c r="P28" i="37"/>
  <c r="BR26" i="10"/>
  <c r="P26" i="37"/>
  <c r="BR24" i="10"/>
  <c r="P25" i="37"/>
  <c r="BR23" i="10"/>
  <c r="P24" i="37"/>
  <c r="BR22" i="10"/>
  <c r="P27" i="37"/>
  <c r="BR25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K11" i="37" s="1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H22" i="22"/>
  <c r="O22" i="22"/>
  <c r="I22" i="22"/>
  <c r="L22" i="22"/>
  <c r="S21" i="22"/>
  <c r="T21" i="22" s="1"/>
  <c r="J22" i="22"/>
  <c r="F22" i="22"/>
  <c r="P6" i="22"/>
  <c r="C29" i="14" s="1"/>
  <c r="Q6" i="22"/>
  <c r="C30" i="14" s="1"/>
  <c r="P22" i="22" l="1"/>
  <c r="U21" i="22"/>
</calcChain>
</file>

<file path=xl/sharedStrings.xml><?xml version="1.0" encoding="utf-8"?>
<sst xmlns="http://schemas.openxmlformats.org/spreadsheetml/2006/main" count="843" uniqueCount="441">
  <si>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</si>
  <si>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</si>
  <si>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</si>
  <si>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</si>
  <si>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</si>
  <si>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</si>
  <si>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</si>
  <si>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</si>
  <si>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</si>
  <si>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</si>
  <si>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</si>
  <si>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</si>
  <si>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</si>
  <si>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</si>
  <si>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</si>
  <si>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</si>
  <si>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</si>
  <si>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</si>
  <si>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</si>
  <si>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</si>
  <si>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</si>
  <si>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</si>
  <si>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</si>
  <si>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</si>
  <si>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</si>
  <si>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</si>
  <si>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</si>
  <si>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</si>
  <si>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</si>
  <si>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</si>
  <si>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</si>
  <si>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</si>
  <si>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</si>
  <si>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</si>
  <si>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</si>
  <si>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</si>
  <si>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</si>
  <si>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</si>
  <si>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</si>
  <si>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</si>
  <si>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</si>
  <si>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</si>
  <si>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</si>
  <si>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</si>
  <si>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</si>
  <si>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</si>
  <si>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</si>
  <si>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</si>
  <si>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</si>
  <si>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</si>
  <si>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</si>
  <si>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</si>
  <si>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</si>
  <si>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</si>
  <si>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</si>
  <si>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</si>
  <si>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</si>
  <si>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</si>
  <si>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</si>
  <si>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</si>
  <si>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</si>
  <si>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</si>
  <si>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</si>
  <si>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</si>
  <si>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</si>
  <si>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</si>
  <si>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</si>
  <si>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</si>
  <si>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</si>
  <si>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</si>
  <si>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</si>
  <si>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</si>
  <si>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</si>
  <si>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</si>
  <si>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</si>
  <si>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</si>
  <si>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</si>
  <si>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</si>
  <si>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</si>
  <si>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</si>
  <si>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</si>
  <si>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</si>
  <si>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</si>
  <si>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</si>
  <si>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</si>
  <si>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</si>
  <si>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</si>
  <si>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</si>
  <si>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</si>
  <si>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</si>
  <si>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</si>
  <si>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</si>
  <si>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</si>
  <si>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</si>
  <si>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</si>
  <si>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</si>
  <si>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</si>
  <si>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</si>
  <si>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</si>
  <si>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</si>
  <si>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</si>
  <si>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</si>
  <si>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</si>
  <si>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</si>
  <si>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</si>
  <si>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</si>
  <si>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</si>
  <si>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</si>
  <si>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</si>
  <si>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</si>
  <si>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</si>
  <si>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</si>
  <si>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</si>
  <si>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</si>
  <si>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</si>
  <si>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</si>
  <si>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</si>
  <si>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</si>
  <si>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</si>
  <si>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</si>
  <si>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</si>
  <si>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</si>
  <si>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</si>
  <si>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</si>
  <si>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</si>
  <si>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</si>
  <si>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</si>
  <si>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</si>
  <si>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</si>
  <si>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</si>
  <si>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</si>
  <si>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</si>
  <si>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</si>
  <si>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</si>
  <si>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</si>
  <si>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</si>
  <si>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</si>
  <si>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</si>
  <si>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</si>
  <si>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</si>
  <si>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</si>
  <si>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</si>
  <si>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</si>
  <si>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</si>
  <si>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</si>
  <si>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</si>
  <si>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</si>
  <si>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</si>
  <si>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</si>
  <si>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</si>
  <si>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</si>
  <si>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</si>
  <si>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</si>
  <si>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</si>
  <si>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</si>
  <si>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</si>
  <si>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</si>
  <si>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</si>
  <si>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</si>
  <si>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</si>
  <si>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</si>
  <si>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</si>
  <si>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</si>
  <si>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</si>
  <si>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</si>
  <si>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</si>
  <si>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</si>
  <si>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</si>
  <si>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</si>
  <si>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</si>
  <si>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</si>
  <si>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</si>
  <si>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</si>
  <si>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</si>
  <si>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</si>
  <si>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</si>
  <si>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</si>
  <si>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</si>
  <si>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</si>
  <si>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</si>
  <si>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</si>
  <si>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</si>
  <si>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</si>
  <si>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</si>
  <si>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</si>
  <si>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</si>
  <si>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</si>
  <si>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</si>
  <si>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</si>
  <si>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</si>
  <si>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</si>
  <si>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</si>
  <si>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</si>
  <si>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</si>
  <si>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</si>
  <si>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</si>
  <si>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</si>
  <si>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</si>
  <si>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</si>
  <si>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</si>
  <si>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</si>
  <si>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</si>
  <si>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</si>
  <si>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</si>
  <si>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</si>
  <si>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</si>
  <si>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</si>
  <si>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</si>
  <si>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</si>
  <si>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</si>
  <si>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</si>
  <si>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</si>
  <si>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</si>
  <si>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</si>
  <si>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</si>
  <si>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</si>
  <si>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</si>
  <si>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</si>
  <si>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</si>
  <si>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</si>
  <si>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</si>
  <si>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</si>
  <si>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</si>
  <si>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</si>
  <si>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</si>
  <si>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</si>
  <si>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</si>
  <si>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</si>
  <si>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</si>
  <si>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</si>
  <si>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</si>
  <si>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</si>
  <si>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</si>
  <si>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</si>
  <si>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</si>
  <si>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</si>
  <si>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</si>
  <si>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</si>
  <si>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</si>
  <si>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</si>
  <si>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</si>
  <si>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</si>
  <si>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</si>
  <si>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</si>
  <si>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</si>
  <si>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</si>
  <si>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</si>
  <si>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</si>
  <si>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</si>
  <si>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</si>
  <si>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</si>
  <si>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</si>
  <si>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</si>
  <si>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</si>
  <si>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</si>
  <si>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</si>
  <si>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</si>
  <si>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</si>
  <si>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</si>
  <si>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</si>
  <si>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</si>
  <si>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</si>
  <si>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</si>
  <si>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</si>
  <si>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</si>
  <si>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</si>
  <si>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</si>
  <si>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</si>
  <si>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</si>
  <si>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</si>
  <si>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</si>
  <si>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</si>
  <si>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</si>
  <si>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</si>
  <si>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</si>
  <si>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</si>
  <si>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</si>
  <si>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</si>
  <si>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</si>
  <si>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</si>
  <si>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</si>
  <si>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</si>
  <si>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</si>
  <si>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</si>
  <si>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</si>
  <si>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</si>
  <si>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</si>
  <si>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</si>
  <si>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</si>
  <si>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</si>
  <si>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</si>
  <si>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</si>
  <si>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</si>
  <si>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</si>
  <si>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</si>
  <si>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</si>
  <si>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</si>
  <si>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</si>
  <si>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</si>
  <si>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</si>
  <si>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</si>
  <si>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</si>
  <si>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</si>
  <si>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</si>
  <si>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</si>
  <si>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</si>
  <si>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</si>
  <si>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</si>
  <si>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</si>
  <si>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</si>
  <si>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</si>
  <si>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</si>
  <si>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</si>
  <si>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</si>
  <si>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</si>
  <si>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</si>
  <si>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</si>
  <si>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</si>
  <si>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</si>
  <si>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</si>
  <si>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</si>
  <si>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</si>
  <si>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</si>
  <si>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</si>
  <si>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</si>
  <si>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</si>
  <si>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</si>
  <si>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</si>
  <si>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</si>
  <si>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</si>
  <si>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</si>
  <si>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</si>
  <si>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</si>
  <si>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</si>
  <si>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</si>
  <si>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</si>
  <si>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</si>
  <si>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</si>
  <si>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</si>
  <si>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</si>
  <si>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</si>
  <si>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</si>
  <si>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</si>
  <si>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</si>
  <si>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</si>
  <si>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</si>
  <si>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</si>
  <si>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</si>
  <si>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</si>
  <si>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</si>
  <si>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</si>
  <si>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</si>
  <si>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</si>
  <si>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</si>
  <si>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</si>
  <si>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</si>
  <si>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</si>
  <si>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</si>
  <si>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</si>
  <si>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</si>
  <si>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</si>
  <si>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</si>
  <si>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</si>
  <si>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</si>
  <si>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</si>
  <si>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</si>
  <si>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</si>
  <si>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</si>
  <si>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</si>
  <si>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</si>
  <si>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</si>
  <si>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</si>
  <si>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</si>
  <si>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</si>
  <si>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</si>
  <si>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</si>
  <si>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</si>
  <si>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</si>
  <si>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</si>
  <si>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</si>
  <si>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</si>
  <si>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</si>
  <si>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</si>
  <si>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</si>
  <si>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</si>
  <si>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</si>
  <si>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</si>
  <si>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</si>
  <si>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</si>
  <si>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</si>
  <si>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</si>
  <si>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</si>
  <si>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</si>
  <si>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</si>
  <si>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4/1</t>
  </si>
  <si>
    <t>นางสาว เขมมิกา  โชติอ่อน</t>
  </si>
  <si>
    <t>นาย ชโยดม  ปัญญานันวงศ์</t>
  </si>
  <si>
    <t>นางสาว ทิพย์รัตน์  ทิพมา</t>
  </si>
  <si>
    <t>นาย ธนัญชัย  สิงตัน</t>
  </si>
  <si>
    <t>นาย ธรรมชาติ  สุยะทา</t>
  </si>
  <si>
    <t>นาย ธรรมธัช  โสภี</t>
  </si>
  <si>
    <t>นางสาว บงกชกร  มาคำสาย</t>
  </si>
  <si>
    <t>นาย พงศกร  สุยะลังกา</t>
  </si>
  <si>
    <t>นาย พงศกร  เสนทาวงศ์</t>
  </si>
  <si>
    <t>นาย พัทธดนย์  จินดาเฟื่อง</t>
  </si>
  <si>
    <t>นางสาว ภัทรา  วงษ์อินทร์</t>
  </si>
  <si>
    <t>นาย ภูริณัฐ  ตันสิงห์</t>
  </si>
  <si>
    <t>นางสาว รสริน  มาหล้า</t>
  </si>
  <si>
    <t>นาย วรัญญู  หงษ์อ้วน</t>
  </si>
  <si>
    <t>นางสาว วรุตา  เป็งคำวัน</t>
  </si>
  <si>
    <t>นางสาว วิลาสินี  วงศ์คำหล้า</t>
  </si>
  <si>
    <t>นาย ศรัญ  มาหล้า</t>
  </si>
  <si>
    <t>สามเณร ชิน  คานติ</t>
  </si>
  <si>
    <t>นางสาว อริสา  กันทะ</t>
  </si>
  <si>
    <t>นาย พันธการณ์  กาวิน</t>
  </si>
  <si>
    <t>นาย มานพ  เพชรชูช่วย</t>
  </si>
  <si>
    <t>นาย ภคนันท์  จันทราช</t>
  </si>
  <si>
    <t>นางสาว สิริกร  สุยะคำ</t>
  </si>
  <si>
    <t>12829</t>
  </si>
  <si>
    <t>12830</t>
  </si>
  <si>
    <t>12831</t>
  </si>
  <si>
    <t>12832</t>
  </si>
  <si>
    <t>12833</t>
  </si>
  <si>
    <t>12834</t>
  </si>
  <si>
    <t>12835</t>
  </si>
  <si>
    <t>12837</t>
  </si>
  <si>
    <t>12838</t>
  </si>
  <si>
    <t>12839</t>
  </si>
  <si>
    <t>12842</t>
  </si>
  <si>
    <t>12843</t>
  </si>
  <si>
    <t>12844</t>
  </si>
  <si>
    <t>12846</t>
  </si>
  <si>
    <t>12847</t>
  </si>
  <si>
    <t>12849</t>
  </si>
  <si>
    <t>12850</t>
  </si>
  <si>
    <t>12851</t>
  </si>
  <si>
    <t>12855</t>
  </si>
  <si>
    <t>12856</t>
  </si>
  <si>
    <t>12868</t>
  </si>
  <si>
    <t>12924</t>
  </si>
  <si>
    <t>12926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</si>
</sst>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10" activePane="bottomLeft" state="frozen"/>
      <selection pane="bottomLeft" activeCell="H9" sqref="H9:J9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พ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ระดับมัธยมศึกษาตอนปลาย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527" t="s">
        <v>190</v>
      </c>
      <c r="B5" s="1527"/>
      <c r="C5" s="1527"/>
      <c r="D5" s="1527"/>
      <c r="E5" s="1527"/>
      <c r="F5" s="1527"/>
      <c r="G5" s="1527"/>
      <c r="H5" s="1527"/>
      <c r="I5" s="1527"/>
      <c r="J5" s="1527"/>
      <c r="K5" s="1527"/>
      <c r="L5" s="879" t="s">
        <v>15</v>
      </c>
      <c r="U5" s="18"/>
    </row>
    <row r="6" spans="1:24" ht="28.5" customHeight="1" x14ac:dyDescent="0.5">
      <c r="A6" s="1528" t="str">
        <f>O32&amp;" "&amp;O33</f>
        <v>โรงเรียนศักดิ์สุนันท์วิทยา ตำบลแม่พริก อำเภอแม่พริก จังหวัดลำปาง</v>
      </c>
      <c r="B6" s="1528"/>
      <c r="C6" s="1528"/>
      <c r="D6" s="1528"/>
      <c r="E6" s="1528"/>
      <c r="F6" s="1528"/>
      <c r="G6" s="1528"/>
      <c r="H6" s="1528"/>
      <c r="I6" s="1528"/>
      <c r="J6" s="1528"/>
      <c r="K6" s="1528"/>
      <c r="L6" s="1333" t="s">
        <v>331</v>
      </c>
      <c r="U6" s="18"/>
    </row>
    <row r="7" spans="1:24" ht="25.5" customHeight="1" x14ac:dyDescent="0.5">
      <c r="A7" s="312"/>
      <c r="B7" s="313"/>
      <c r="C7" s="1534" t="s">
        <v>389</v>
      </c>
      <c r="D7" s="1534"/>
      <c r="E7" s="1534"/>
      <c r="F7" s="1534"/>
      <c r="G7" s="1534"/>
      <c r="H7" s="1534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535" t="s">
        <v>131</v>
      </c>
      <c r="C8" s="1535"/>
      <c r="D8" s="1383" t="s">
        <v>394</v>
      </c>
      <c r="E8" s="319"/>
      <c r="F8" s="1535" t="str">
        <f>IF(M12="","ครูที่ปรึกษา",M12)</f>
        <v>ครูที่ปรึกษา</v>
      </c>
      <c r="G8" s="1535"/>
      <c r="H8" s="1531"/>
      <c r="I8" s="1531"/>
      <c r="J8" s="1531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531"/>
      <c r="I9" s="1531"/>
      <c r="J9" s="1531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533" t="s">
        <v>306</v>
      </c>
      <c r="D10" s="1533"/>
      <c r="E10" s="1533"/>
      <c r="F10" s="1535" t="s">
        <v>287</v>
      </c>
      <c r="G10" s="1535"/>
      <c r="H10" s="1532" t="s">
        <v>373</v>
      </c>
      <c r="I10" s="1532"/>
      <c r="J10" s="1532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535" t="str">
        <f>"จำนวน"&amp;Q13&amp;" /สัปดาห์"</f>
        <v>จำนวนคาบ /สัปดาห์</v>
      </c>
      <c r="G11" s="1535"/>
      <c r="H11" s="153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3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542" t="s">
        <v>371</v>
      </c>
      <c r="G12" s="1542"/>
      <c r="H12" s="1542"/>
      <c r="I12" s="1542"/>
      <c r="J12" s="1542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539" t="s">
        <v>17</v>
      </c>
      <c r="C13" s="1540"/>
      <c r="D13" s="1540"/>
      <c r="E13" s="1540"/>
      <c r="F13" s="1540"/>
      <c r="G13" s="1540"/>
      <c r="H13" s="1540"/>
      <c r="I13" s="1540"/>
      <c r="J13" s="1541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474" t="s">
        <v>37</v>
      </c>
      <c r="C14" s="1475"/>
      <c r="D14" s="1476"/>
      <c r="E14" s="1469" t="s">
        <v>233</v>
      </c>
      <c r="F14" s="1470"/>
      <c r="G14" s="1471"/>
      <c r="H14" s="1536" t="s">
        <v>18</v>
      </c>
      <c r="I14" s="1537"/>
      <c r="J14" s="1538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72">
        <f>IF(C10="กิจกรรมพัฒนาผู้เรียน","---",'ชื่อ-คะแนน'!BG70)</f>
        <v>0</v>
      </c>
      <c r="G16" s="1522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72">
        <f>IF('ชื่อ-คะแนน'!C6="","",IF(C10="กิจกรรมพัฒนาผู้เรียน","---",'ชื่อ-คะแนน'!BR70))</f>
        <v>0</v>
      </c>
      <c r="J16" s="1522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73"/>
      <c r="G17" s="1523"/>
      <c r="H17" s="1029" t="str">
        <f t="shared" si="1"/>
        <v>ดีเยี่ยม</v>
      </c>
      <c r="I17" s="1473"/>
      <c r="J17" s="1523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97">
        <f>IF('ชื่อ-คะแนน'!C6="","",IF(C10="กิจกรรมพัฒนาผู้เรียน","---",'ชื่อ-คะแนน'!BG71))</f>
        <v>0</v>
      </c>
      <c r="G18" s="1529">
        <f>IF($C$10="กิจกรรมพัฒนาผู้เรียน","---",IF(F$18=0,0,(100/SUM(F$16:F$22))*F18))</f>
        <v>0</v>
      </c>
      <c r="H18" s="1030" t="str">
        <f t="shared" si="1"/>
        <v>2</v>
      </c>
      <c r="I18" s="1497">
        <f>IF('ชื่อ-คะแนน'!C6="","",IF(C10="กิจกรรมพัฒนาผู้เรียน","---",'ชื่อ-คะแนน'!BR71))</f>
        <v>0</v>
      </c>
      <c r="J18" s="1529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98"/>
      <c r="G19" s="1530"/>
      <c r="H19" s="1031" t="str">
        <f t="shared" si="1"/>
        <v>ดี</v>
      </c>
      <c r="I19" s="1498"/>
      <c r="J19" s="1530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72">
        <f>IF('ชื่อ-คะแนน'!C6="","",IF(C10="กิจกรรมพัฒนาผู้เรียน","---",'ชื่อ-คะแนน'!BG72))</f>
        <v>23</v>
      </c>
      <c r="G20" s="1522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72">
        <f>IF('ชื่อ-คะแนน'!C6="","",IF(C10="กิจกรรมพัฒนาผู้เรียน","---",'ชื่อ-คะแนน'!BR72))</f>
        <v>23</v>
      </c>
      <c r="J20" s="1522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73"/>
      <c r="G21" s="1523"/>
      <c r="H21" s="1033" t="str">
        <f t="shared" si="1"/>
        <v>ผ่านเกณฑ์ประเมิน</v>
      </c>
      <c r="I21" s="1473"/>
      <c r="J21" s="1523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99">
        <f>IF('ชื่อ-คะแนน'!C6="","",IF(C10="กิจกรรมพัฒนาผู้เรียน","---",'ชื่อ-คะแนน'!BG73))</f>
        <v>0</v>
      </c>
      <c r="G22" s="1546">
        <f>IF($C$10="กิจกรรมพัฒนาผู้เรียน","---",IF(F$22=0,0,(100/SUM(F$16:F$22))*F22))</f>
        <v>0</v>
      </c>
      <c r="H22" s="1034" t="str">
        <f t="shared" si="1"/>
        <v>0</v>
      </c>
      <c r="I22" s="1499">
        <f>IF('ชื่อ-คะแนน'!C6="","",IF(C10="กิจกรรมพัฒนาผู้เรียน","---",'ชื่อ-คะแนน'!BR73))</f>
        <v>0</v>
      </c>
      <c r="J22" s="1546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23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500"/>
      <c r="G23" s="1547"/>
      <c r="H23" s="1035" t="str">
        <f t="shared" si="1"/>
        <v>ควรปรับปรุง</v>
      </c>
      <c r="I23" s="1500"/>
      <c r="J23" s="1547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23</v>
      </c>
      <c r="G24" s="1026"/>
      <c r="H24" s="1501" t="s">
        <v>203</v>
      </c>
      <c r="I24" s="1544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23</v>
      </c>
      <c r="G25" s="1019"/>
      <c r="H25" s="1502"/>
      <c r="I25" s="1545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486">
        <f>IF('ชื่อ-คะแนน'!C6="","",IF(C10="กิจกรรมพัฒนาผู้เรียน",'ชื่อ-คะแนน'!AV82,SUM(C16:C25)))</f>
        <v>23</v>
      </c>
      <c r="D26" s="1487"/>
      <c r="E26" s="1027" t="s">
        <v>236</v>
      </c>
      <c r="F26" s="1019">
        <f>IF('ชื่อ-คะแนน'!C6="","",'ชื่อ-คะแนน'!AG83)-F32</f>
        <v>23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488">
        <f>IF('ชื่อ-คะแนน'!C6="","",IF(C10="กิจกรรมพัฒนาผู้เรียน",'ชื่อ-คะแนน'!AV83,'ชื่อ-คะแนน'!AW84))</f>
        <v>0</v>
      </c>
      <c r="D27" s="1489"/>
      <c r="E27" s="1027" t="s">
        <v>238</v>
      </c>
      <c r="F27" s="1019">
        <f>IF('ชื่อ-คะแนน'!C6="","",'ชื่อ-คะแนน'!AP83)-F32</f>
        <v>23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490">
        <f>IF('ชื่อ-คะแนน'!C6="","",IF(C10="กิจกรรมพัฒนาผู้เรียน",C26+C27,'ชื่อ-คะแนน'!AW85))</f>
        <v>0</v>
      </c>
      <c r="D28" s="1491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92">
        <f>IF(C10="กิจกรรมพัฒนาผู้เรียน","",IF('ชื่อ-คะแนน'!C6="","",สรุป!P6))</f>
        <v>0</v>
      </c>
      <c r="D29" s="1493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494">
        <f>IF(C10="กิจกรรมพัฒนาผู้เรียน","",IF('ชื่อ-คะแนน'!C6="","",สรุป!Q6))</f>
        <v>0</v>
      </c>
      <c r="D30" s="1495"/>
      <c r="E30" s="1516" t="str">
        <f>"นร. ออก/พัก จำนวน = "&amp;'ชื่อ-คะแนน'!$D$72</f>
        <v>นร. ออก/พัก จำนวน = 0</v>
      </c>
      <c r="F30" s="1517"/>
      <c r="G30" s="1518"/>
      <c r="H30" s="1477" t="s">
        <v>227</v>
      </c>
      <c r="I30" s="1478"/>
      <c r="J30" s="1479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92">
        <f>IF(C10="กิจกรรมพัฒนาผู้เรียน","",ROUNDDOWN(สรุป!R6,2))</f>
        <v>0</v>
      </c>
      <c r="D31" s="1493"/>
      <c r="E31" s="1519"/>
      <c r="F31" s="1520"/>
      <c r="G31" s="1521"/>
      <c r="H31" s="1480"/>
      <c r="I31" s="1481"/>
      <c r="J31" s="1482"/>
      <c r="K31" s="47"/>
      <c r="L31" s="1543" t="s">
        <v>359</v>
      </c>
      <c r="M31" s="1543"/>
      <c r="N31" s="1543"/>
      <c r="O31" s="1543"/>
      <c r="P31" s="1543"/>
      <c r="Q31" s="1543"/>
      <c r="R31" s="1543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505">
        <f>IF(C10="กิจกรรมพัฒนาผู้เรียน","",'ชื่อ-คะแนน'!AT69/C26)</f>
        <v>0</v>
      </c>
      <c r="D32" s="1506"/>
      <c r="E32" s="1510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511"/>
      <c r="G32" s="1512"/>
      <c r="H32" s="1480"/>
      <c r="I32" s="1481"/>
      <c r="J32" s="1482"/>
      <c r="K32" s="47"/>
      <c r="L32" s="1442" t="s">
        <v>357</v>
      </c>
      <c r="M32" s="1442"/>
      <c r="N32" s="1442"/>
      <c r="O32" s="1443" t="s">
        <v>387</v>
      </c>
      <c r="P32" s="1443"/>
      <c r="Q32" s="1443"/>
      <c r="R32" s="144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507" t="str">
        <f>IF(C10="กิจกรรมพัฒนาผู้เรียน","",IF('ชื่อ-คะแนน'!I4="","","ร้อยละ KPA"&amp;" = "&amp;KPA!R7&amp;" : "&amp;KPA!S7&amp;" : "&amp;KPA!T7))</f>
        <v/>
      </c>
      <c r="C33" s="1508"/>
      <c r="D33" s="1509"/>
      <c r="E33" s="1513"/>
      <c r="F33" s="1514"/>
      <c r="G33" s="1515"/>
      <c r="H33" s="1483"/>
      <c r="I33" s="1484"/>
      <c r="J33" s="1485"/>
      <c r="K33" s="47"/>
      <c r="L33" s="1442" t="s">
        <v>358</v>
      </c>
      <c r="M33" s="1442"/>
      <c r="N33" s="1442"/>
      <c r="O33" s="1455" t="s">
        <v>388</v>
      </c>
      <c r="P33" s="1455"/>
      <c r="Q33" s="1455"/>
      <c r="R33" s="1455"/>
      <c r="T33" s="918" t="s">
        <v>155</v>
      </c>
      <c r="U33" s="18"/>
      <c r="V33"/>
    </row>
    <row r="34" spans="1:22" ht="23.25" customHeight="1" thickBot="1" x14ac:dyDescent="0.55000000000000004">
      <c r="A34" s="29"/>
      <c r="B34" s="1460" t="s">
        <v>23</v>
      </c>
      <c r="C34" s="1461"/>
      <c r="D34" s="1461"/>
      <c r="E34" s="1461"/>
      <c r="F34" s="1461"/>
      <c r="G34" s="1461"/>
      <c r="H34" s="1461"/>
      <c r="I34" s="1461"/>
      <c r="J34" s="1462"/>
      <c r="K34" s="48"/>
      <c r="L34" s="1442" t="s">
        <v>215</v>
      </c>
      <c r="M34" s="1442"/>
      <c r="N34" s="1442"/>
      <c r="O34" s="1456" t="s">
        <v>390</v>
      </c>
      <c r="P34" s="1456"/>
      <c r="Q34" s="1456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2" t="s">
        <v>49</v>
      </c>
      <c r="M35" s="1442"/>
      <c r="N35" s="1442"/>
      <c r="O35" s="1456" t="s">
        <v>391</v>
      </c>
      <c r="P35" s="1456"/>
      <c r="Q35" s="1456"/>
      <c r="R35" s="1440"/>
      <c r="T35" s="918" t="s">
        <v>189</v>
      </c>
      <c r="U35" s="18"/>
    </row>
    <row r="36" spans="1:22" ht="18" customHeight="1" x14ac:dyDescent="0.5">
      <c r="A36" s="29"/>
      <c r="B36" s="1503" t="str">
        <f>"("&amp;F12&amp;")"</f>
        <v>(นายxxxxxxxxxxxxxxx)</v>
      </c>
      <c r="C36" s="1504"/>
      <c r="D36" s="934"/>
      <c r="E36" s="1392"/>
      <c r="F36" s="1393"/>
      <c r="G36" s="1393"/>
      <c r="H36" s="1394"/>
      <c r="I36" s="1393"/>
      <c r="J36" s="1395"/>
      <c r="K36" s="49"/>
      <c r="L36" s="1442" t="s">
        <v>81</v>
      </c>
      <c r="M36" s="1442"/>
      <c r="N36" s="1442"/>
      <c r="O36" s="1456" t="s">
        <v>393</v>
      </c>
      <c r="P36" s="1456"/>
      <c r="Q36" s="1456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454" t="str">
        <f>IF(R37="","หัวหน้า",R37&amp;B10)</f>
        <v>หัวหน้ากลุ่มสาระ</v>
      </c>
      <c r="M37" s="1454"/>
      <c r="N37" s="1454"/>
      <c r="O37" s="1456" t="s">
        <v>372</v>
      </c>
      <c r="P37" s="1456"/>
      <c r="Q37" s="1456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448" t="str">
        <f>"("&amp;O37&amp;")"</f>
        <v>(นายxxxxxx  xxxxxxxxx)</v>
      </c>
      <c r="C38" s="1449"/>
      <c r="D38" s="1449"/>
      <c r="E38" s="1392"/>
      <c r="F38" s="1393"/>
      <c r="G38" s="1393"/>
      <c r="H38" s="1397"/>
      <c r="I38" s="1393"/>
      <c r="J38" s="1395"/>
      <c r="K38" s="49"/>
      <c r="L38" s="1442" t="s">
        <v>350</v>
      </c>
      <c r="M38" s="1442"/>
      <c r="N38" s="1442"/>
      <c r="O38" s="1548" t="s">
        <v>392</v>
      </c>
      <c r="P38" s="1548"/>
      <c r="Q38" s="1548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2" t="s">
        <v>360</v>
      </c>
      <c r="M39" s="1442"/>
      <c r="N39" s="1442"/>
      <c r="O39" s="1452">
        <v>45061</v>
      </c>
      <c r="P39" s="1452"/>
      <c r="Q39" s="1453" t="s">
        <v>361</v>
      </c>
      <c r="R39" s="1453"/>
      <c r="S39" s="1453"/>
      <c r="T39" s="10" t="s">
        <v>159</v>
      </c>
      <c r="U39" s="18"/>
    </row>
    <row r="40" spans="1:22" ht="17.25" customHeight="1" thickBot="1" x14ac:dyDescent="0.55000000000000004">
      <c r="A40" s="29"/>
      <c r="B40" s="1446" t="str">
        <f>"("&amp;O36&amp;")"</f>
        <v>(นายต้นสกุล  ตาบุญ)</v>
      </c>
      <c r="C40" s="1447"/>
      <c r="D40" s="144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463" t="s">
        <v>292</v>
      </c>
      <c r="I42" s="1464"/>
      <c r="J42" s="1465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466" t="str">
        <f>"("&amp;O34&amp;")"</f>
        <v>(พระครูนิวิฐสุทธิการ)</v>
      </c>
      <c r="I43" s="1467"/>
      <c r="J43" s="1468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45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450"/>
      <c r="G44" s="1451"/>
      <c r="H44" s="1457" t="str">
        <f>IF(L34="","ผู้อำนวยการ"&amp;O32,L34&amp;O32)</f>
        <v>ผู้อำนวยการโรงเรียนศักดิ์สุนันท์วิทยา</v>
      </c>
      <c r="I44" s="1458"/>
      <c r="J44" s="1459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444" t="str">
        <f>"("&amp;O35&amp;")"</f>
        <v>(พรมหาวัชรปัฐน์ กาวิละหทัยสกุล)</v>
      </c>
      <c r="C45" s="1445"/>
      <c r="D45" s="1445"/>
      <c r="E45" s="1393"/>
      <c r="F45" s="1393"/>
      <c r="G45" s="1393"/>
      <c r="H45" s="1524" t="str">
        <f>O38</f>
        <v>10 ตุลาคม 2566</v>
      </c>
      <c r="I45" s="1525"/>
      <c r="J45" s="1526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96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96"/>
      <c r="E47" s="1496"/>
      <c r="F47" s="1496"/>
      <c r="G47" s="1496"/>
      <c r="H47" s="1496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O36:Q36"/>
    <mergeCell ref="O37:Q37"/>
    <mergeCell ref="O38:Q38"/>
    <mergeCell ref="L34:N34"/>
    <mergeCell ref="L36:N36"/>
    <mergeCell ref="L35:N35"/>
    <mergeCell ref="F10:G10"/>
    <mergeCell ref="F8:G8"/>
    <mergeCell ref="F12:J12"/>
    <mergeCell ref="L31:R31"/>
    <mergeCell ref="I24:I25"/>
    <mergeCell ref="J20:J21"/>
    <mergeCell ref="J22:J23"/>
    <mergeCell ref="G22:G23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3" t="str">
        <f>ปก!A6</f>
        <v>โรงเรียนศักดิ์สุนันท์วิทยา ตำบลแม่พริก อำเภอแม่พริก จังหวัดลำปาง</v>
      </c>
      <c r="F1" s="1733"/>
      <c r="G1" s="1733"/>
      <c r="H1" s="1733"/>
      <c r="I1" s="1733"/>
      <c r="J1" s="1733"/>
      <c r="K1" s="1733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4/1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12829</v>
      </c>
      <c r="D5" s="1314" t="str">
        <f>'ชื่อ-คะแนน'!C6</f>
        <v>นางสาว เขมมิกา  โชติอ่อน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12830</v>
      </c>
      <c r="D6" s="1315" t="str">
        <f>'ชื่อ-คะแนน'!C7</f>
        <v>นาย ชโยดม  ปัญญานันวงศ์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12831</v>
      </c>
      <c r="D7" s="1315" t="str">
        <f>'ชื่อ-คะแนน'!C8</f>
        <v>นางสาว ทิพย์รัตน์  ทิพมา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12832</v>
      </c>
      <c r="D8" s="1315" t="str">
        <f>'ชื่อ-คะแนน'!C9</f>
        <v>นาย ธนัญชัย  สิงตัน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12833</v>
      </c>
      <c r="D9" s="1315" t="str">
        <f>'ชื่อ-คะแนน'!C10</f>
        <v>นาย ธรรมชาติ  สุยะทา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12834</v>
      </c>
      <c r="D10" s="1314" t="str">
        <f>'ชื่อ-คะแนน'!C11</f>
        <v>นาย ธรรมธัช  โสภี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12835</v>
      </c>
      <c r="D11" s="1315" t="str">
        <f>'ชื่อ-คะแนน'!C12</f>
        <v>นางสาว บงกชกร  มาคำสาย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12837</v>
      </c>
      <c r="D12" s="1315" t="str">
        <f>'ชื่อ-คะแนน'!C13</f>
        <v>นาย พงศกร  สุยะลังกา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12838</v>
      </c>
      <c r="D13" s="1315" t="str">
        <f>'ชื่อ-คะแนน'!C14</f>
        <v>นาย พงศกร  เสนทาวงศ์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12839</v>
      </c>
      <c r="D14" s="1315" t="str">
        <f>'ชื่อ-คะแนน'!C15</f>
        <v>นาย พัทธดนย์  จินดาเฟื่อง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12842</v>
      </c>
      <c r="D15" s="1314" t="str">
        <f>'ชื่อ-คะแนน'!C16</f>
        <v>นางสาว ภัทรา  วงษ์อินทร์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12843</v>
      </c>
      <c r="D16" s="1315" t="str">
        <f>'ชื่อ-คะแนน'!C17</f>
        <v>นาย ภูริณัฐ  ตันสิงห์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12844</v>
      </c>
      <c r="D17" s="1315" t="str">
        <f>'ชื่อ-คะแนน'!C18</f>
        <v>นางสาว รสริน  มาหล้า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12846</v>
      </c>
      <c r="D18" s="1315" t="str">
        <f>'ชื่อ-คะแนน'!C19</f>
        <v>นาย วรัญญู  หงษ์อ้วน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12847</v>
      </c>
      <c r="D19" s="1315" t="str">
        <f>'ชื่อ-คะแนน'!C20</f>
        <v>นางสาว วรุตา  เป็งคำวัน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12849</v>
      </c>
      <c r="D20" s="1314" t="str">
        <f>'ชื่อ-คะแนน'!C21</f>
        <v>นางสาว วิลาสินี  วงศ์คำหล้า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12850</v>
      </c>
      <c r="D21" s="1315" t="str">
        <f>'ชื่อ-คะแนน'!C22</f>
        <v>นาย ศรัญ  มาหล้า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12851</v>
      </c>
      <c r="D22" s="1315" t="str">
        <f>'ชื่อ-คะแนน'!C23</f>
        <v>สามเณร ชิน  คานติ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12855</v>
      </c>
      <c r="D23" s="1315" t="str">
        <f>'ชื่อ-คะแนน'!C24</f>
        <v>นางสาว อริสา  กันทะ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12856</v>
      </c>
      <c r="D24" s="1315" t="str">
        <f>'ชื่อ-คะแนน'!C25</f>
        <v>นาย พันธการณ์  กาวิน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12868</v>
      </c>
      <c r="D25" s="1314" t="str">
        <f>'ชื่อ-คะแนน'!C26</f>
        <v>นาย มานพ  เพชรชูช่วย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12924</v>
      </c>
      <c r="D26" s="1315" t="str">
        <f>'ชื่อ-คะแนน'!C27</f>
        <v>นาย ภคนันท์  จันทราช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12926</v>
      </c>
      <c r="D27" s="1315" t="str">
        <f>'ชื่อ-คะแนน'!C28</f>
        <v>นางสาว สิริกร  สุยะคำ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 t="str">
        <f>'ชื่อ-คะแนน'!A29</f>
        <v/>
      </c>
      <c r="C28" s="499">
        <f>'ชื่อ-คะแนน'!B29</f>
        <v>0</v>
      </c>
      <c r="D28" s="1315">
        <f>'ชื่อ-คะแนน'!C29</f>
        <v>0</v>
      </c>
      <c r="E28" s="301" t="str">
        <f>แจ้งผล!E30</f>
        <v/>
      </c>
      <c r="F28" s="500" t="str">
        <f>'ชื่อ-คะแนน'!AT29</f>
        <v/>
      </c>
      <c r="G28" s="288" t="str">
        <f>'ชื่อ-คะแนน'!AW29</f>
        <v/>
      </c>
      <c r="H28" s="501" t="str">
        <f>'ชื่อ-คะแนน'!AY29</f>
        <v/>
      </c>
      <c r="I28" s="286" t="str">
        <f>IF('ชื่อ-คะแนน'!C29="","",เวลา!EI30)</f>
        <v/>
      </c>
      <c r="J28" s="415" t="str">
        <f>IF('ชื่อ-คะแนน'!C29="","",IF(ปก!$C$10="กิจกรรมพัฒนาผู้เรียน","---",เวลา!EN30))</f>
        <v/>
      </c>
      <c r="K28" s="502" t="str">
        <f>IF('ชื่อ-คะแนน'!C29="","",'ชื่อ-คะแนน'!BS29)</f>
        <v/>
      </c>
    </row>
    <row r="29" spans="1:11" s="3" customFormat="1" ht="18" customHeight="1" thickBot="1" x14ac:dyDescent="0.55000000000000004">
      <c r="A29" s="239"/>
      <c r="B29" s="276" t="str">
        <f>'ชื่อ-คะแนน'!A30</f>
        <v/>
      </c>
      <c r="C29" s="499">
        <f>'ชื่อ-คะแนน'!B30</f>
        <v>0</v>
      </c>
      <c r="D29" s="1315">
        <f>'ชื่อ-คะแนน'!C30</f>
        <v>0</v>
      </c>
      <c r="E29" s="302" t="str">
        <f>แจ้งผล!E31</f>
        <v/>
      </c>
      <c r="F29" s="503" t="str">
        <f>'ชื่อ-คะแนน'!AT30</f>
        <v/>
      </c>
      <c r="G29" s="298" t="str">
        <f>'ชื่อ-คะแนน'!AW30</f>
        <v/>
      </c>
      <c r="H29" s="501" t="str">
        <f>'ชื่อ-คะแนน'!AY30</f>
        <v/>
      </c>
      <c r="I29" s="286" t="str">
        <f>IF('ชื่อ-คะแนน'!C30="","",เวลา!EI31)</f>
        <v/>
      </c>
      <c r="J29" s="416" t="str">
        <f>IF('ชื่อ-คะแนน'!C30="","",IF(ปก!$C$10="กิจกรรมพัฒนาผู้เรียน","---",เวลา!EN31))</f>
        <v/>
      </c>
      <c r="K29" s="504" t="str">
        <f>IF('ชื่อ-คะแนน'!C30="","",'ชื่อ-คะแนน'!BS30)</f>
        <v/>
      </c>
    </row>
    <row r="30" spans="1:11" s="3" customFormat="1" ht="18" customHeight="1" x14ac:dyDescent="0.5">
      <c r="A30" s="239"/>
      <c r="B30" s="262" t="str">
        <f>'ชื่อ-คะแนน'!A31</f>
        <v/>
      </c>
      <c r="C30" s="495">
        <f>'ชื่อ-คะแนน'!B31</f>
        <v>0</v>
      </c>
      <c r="D30" s="1314">
        <f>'ชื่อ-คะแนน'!C31</f>
        <v>0</v>
      </c>
      <c r="E30" s="300" t="str">
        <f>แจ้งผล!E32</f>
        <v/>
      </c>
      <c r="F30" s="496" t="str">
        <f>'ชื่อ-คะแนน'!AT31</f>
        <v/>
      </c>
      <c r="G30" s="273" t="str">
        <f>'ชื่อ-คะแนน'!AW31</f>
        <v/>
      </c>
      <c r="H30" s="497" t="str">
        <f>'ชื่อ-คะแนน'!AY31</f>
        <v/>
      </c>
      <c r="I30" s="271" t="str">
        <f>IF('ชื่อ-คะแนน'!C31="","",เวลา!EI32)</f>
        <v/>
      </c>
      <c r="J30" s="414" t="str">
        <f>IF('ชื่อ-คะแนน'!C31="","",IF(ปก!$C$10="กิจกรรมพัฒนาผู้เรียน","---",เวลา!EN32))</f>
        <v/>
      </c>
      <c r="K30" s="498" t="str">
        <f>IF('ชื่อ-คะแนน'!C31="","",'ชื่อ-คะแนน'!BS31)</f>
        <v/>
      </c>
    </row>
    <row r="31" spans="1:11" s="3" customFormat="1" ht="18" customHeight="1" x14ac:dyDescent="0.5">
      <c r="A31" s="239"/>
      <c r="B31" s="276" t="str">
        <f>'ชื่อ-คะแนน'!A32</f>
        <v/>
      </c>
      <c r="C31" s="499">
        <f>'ชื่อ-คะแนน'!B32</f>
        <v>0</v>
      </c>
      <c r="D31" s="1315">
        <f>'ชื่อ-คะแนน'!C32</f>
        <v>0</v>
      </c>
      <c r="E31" s="301" t="str">
        <f>แจ้งผล!E33</f>
        <v/>
      </c>
      <c r="F31" s="500" t="str">
        <f>'ชื่อ-คะแนน'!AT32</f>
        <v/>
      </c>
      <c r="G31" s="288" t="str">
        <f>'ชื่อ-คะแนน'!AW32</f>
        <v/>
      </c>
      <c r="H31" s="501" t="str">
        <f>'ชื่อ-คะแนน'!AY32</f>
        <v/>
      </c>
      <c r="I31" s="286" t="str">
        <f>IF('ชื่อ-คะแนน'!C32="","",เวลา!EI33)</f>
        <v/>
      </c>
      <c r="J31" s="415" t="str">
        <f>IF('ชื่อ-คะแนน'!C32="","",IF(ปก!$C$10="กิจกรรมพัฒนาผู้เรียน","---",เวลา!EN33))</f>
        <v/>
      </c>
      <c r="K31" s="502" t="str">
        <f>IF('ชื่อ-คะแนน'!C32="","",'ชื่อ-คะแนน'!BS32)</f>
        <v/>
      </c>
    </row>
    <row r="32" spans="1:11" s="3" customFormat="1" ht="18" customHeight="1" x14ac:dyDescent="0.5">
      <c r="A32" s="239"/>
      <c r="B32" s="276" t="str">
        <f>'ชื่อ-คะแนน'!A33</f>
        <v/>
      </c>
      <c r="C32" s="499">
        <f>'ชื่อ-คะแนน'!B33</f>
        <v>0</v>
      </c>
      <c r="D32" s="1315">
        <f>'ชื่อ-คะแนน'!C33</f>
        <v>0</v>
      </c>
      <c r="E32" s="301" t="str">
        <f>แจ้งผล!E34</f>
        <v/>
      </c>
      <c r="F32" s="500" t="str">
        <f>'ชื่อ-คะแนน'!AT33</f>
        <v/>
      </c>
      <c r="G32" s="288" t="str">
        <f>'ชื่อ-คะแนน'!AW33</f>
        <v/>
      </c>
      <c r="H32" s="501" t="str">
        <f>'ชื่อ-คะแนน'!AY33</f>
        <v/>
      </c>
      <c r="I32" s="286" t="str">
        <f>IF('ชื่อ-คะแนน'!C33="","",เวลา!EI34)</f>
        <v/>
      </c>
      <c r="J32" s="415" t="str">
        <f>IF('ชื่อ-คะแนน'!C33="","",IF(ปก!$C$10="กิจกรรมพัฒนาผู้เรียน","---",เวลา!EN34))</f>
        <v/>
      </c>
      <c r="K32" s="502" t="str">
        <f>IF('ชื่อ-คะแนน'!C33="","",'ชื่อ-คะแนน'!BS33)</f>
        <v/>
      </c>
    </row>
    <row r="33" spans="1:11" s="3" customFormat="1" ht="18" customHeight="1" x14ac:dyDescent="0.5">
      <c r="A33" s="239"/>
      <c r="B33" s="276" t="str">
        <f>'ชื่อ-คะแนน'!A34</f>
        <v/>
      </c>
      <c r="C33" s="499">
        <f>'ชื่อ-คะแนน'!B34</f>
        <v>0</v>
      </c>
      <c r="D33" s="1315">
        <f>'ชื่อ-คะแนน'!C34</f>
        <v>0</v>
      </c>
      <c r="E33" s="301" t="str">
        <f>แจ้งผล!E35</f>
        <v/>
      </c>
      <c r="F33" s="500" t="str">
        <f>'ชื่อ-คะแนน'!AT34</f>
        <v/>
      </c>
      <c r="G33" s="288" t="str">
        <f>'ชื่อ-คะแนน'!AW34</f>
        <v/>
      </c>
      <c r="H33" s="501" t="str">
        <f>'ชื่อ-คะแนน'!AY34</f>
        <v/>
      </c>
      <c r="I33" s="286" t="str">
        <f>IF('ชื่อ-คะแนน'!C34="","",เวลา!EI35)</f>
        <v/>
      </c>
      <c r="J33" s="415" t="str">
        <f>IF('ชื่อ-คะแนน'!C34="","",IF(ปก!$C$10="กิจกรรมพัฒนาผู้เรียน","---",เวลา!EN35))</f>
        <v/>
      </c>
      <c r="K33" s="502" t="str">
        <f>IF('ชื่อ-คะแนน'!C34="","",'ชื่อ-คะแนน'!BS34)</f>
        <v/>
      </c>
    </row>
    <row r="34" spans="1:11" s="3" customFormat="1" ht="18" customHeight="1" thickBot="1" x14ac:dyDescent="0.55000000000000004">
      <c r="A34" s="239"/>
      <c r="B34" s="276" t="str">
        <f>'ชื่อ-คะแนน'!A35</f>
        <v/>
      </c>
      <c r="C34" s="499">
        <f>'ชื่อ-คะแนน'!B35</f>
        <v>0</v>
      </c>
      <c r="D34" s="1315">
        <f>'ชื่อ-คะแนน'!C35</f>
        <v>0</v>
      </c>
      <c r="E34" s="302" t="str">
        <f>แจ้งผล!E36</f>
        <v/>
      </c>
      <c r="F34" s="503" t="str">
        <f>'ชื่อ-คะแนน'!AT35</f>
        <v/>
      </c>
      <c r="G34" s="298" t="str">
        <f>'ชื่อ-คะแนน'!AW35</f>
        <v/>
      </c>
      <c r="H34" s="501" t="str">
        <f>'ชื่อ-คะแนน'!AY35</f>
        <v/>
      </c>
      <c r="I34" s="286" t="str">
        <f>IF('ชื่อ-คะแนน'!C35="","",เวลา!EI36)</f>
        <v/>
      </c>
      <c r="J34" s="416" t="str">
        <f>IF('ชื่อ-คะแนน'!C35="","",IF(ปก!$C$10="กิจกรรมพัฒนาผู้เรียน","---",เวลา!EN36))</f>
        <v/>
      </c>
      <c r="K34" s="504" t="str">
        <f>IF('ชื่อ-คะแนน'!C35="","",'ชื่อ-คะแนน'!BS35)</f>
        <v/>
      </c>
    </row>
    <row r="35" spans="1:11" s="3" customFormat="1" ht="18" customHeight="1" x14ac:dyDescent="0.5">
      <c r="A35" s="239"/>
      <c r="B35" s="262" t="str">
        <f>'ชื่อ-คะแนน'!A36</f>
        <v/>
      </c>
      <c r="C35" s="495">
        <f>'ชื่อ-คะแนน'!B36</f>
        <v>0</v>
      </c>
      <c r="D35" s="1314">
        <f>'ชื่อ-คะแนน'!C36</f>
        <v>0</v>
      </c>
      <c r="E35" s="300" t="str">
        <f>แจ้งผล!E37</f>
        <v/>
      </c>
      <c r="F35" s="496" t="str">
        <f>'ชื่อ-คะแนน'!AT36</f>
        <v/>
      </c>
      <c r="G35" s="273" t="str">
        <f>'ชื่อ-คะแนน'!AW36</f>
        <v/>
      </c>
      <c r="H35" s="497" t="str">
        <f>'ชื่อ-คะแนน'!AY36</f>
        <v/>
      </c>
      <c r="I35" s="271" t="str">
        <f>IF('ชื่อ-คะแนน'!C36="","",เวลา!EI37)</f>
        <v/>
      </c>
      <c r="J35" s="414" t="str">
        <f>IF('ชื่อ-คะแนน'!C36="","",IF(ปก!$C$10="กิจกรรมพัฒนาผู้เรียน","---",เวลา!EN37))</f>
        <v/>
      </c>
      <c r="K35" s="498" t="str">
        <f>IF('ชื่อ-คะแนน'!C36="","",'ชื่อ-คะแนน'!BS36)</f>
        <v/>
      </c>
    </row>
    <row r="36" spans="1:11" s="3" customFormat="1" ht="18" customHeight="1" x14ac:dyDescent="0.5">
      <c r="A36" s="239"/>
      <c r="B36" s="276" t="str">
        <f>'ชื่อ-คะแนน'!A37</f>
        <v/>
      </c>
      <c r="C36" s="499">
        <f>'ชื่อ-คะแนน'!B37</f>
        <v>0</v>
      </c>
      <c r="D36" s="1315">
        <f>'ชื่อ-คะแนน'!C37</f>
        <v>0</v>
      </c>
      <c r="E36" s="301" t="str">
        <f>แจ้งผล!E38</f>
        <v/>
      </c>
      <c r="F36" s="500" t="str">
        <f>'ชื่อ-คะแนน'!AT37</f>
        <v/>
      </c>
      <c r="G36" s="288" t="str">
        <f>'ชื่อ-คะแนน'!AW37</f>
        <v/>
      </c>
      <c r="H36" s="501" t="str">
        <f>'ชื่อ-คะแนน'!AY37</f>
        <v/>
      </c>
      <c r="I36" s="286" t="str">
        <f>IF('ชื่อ-คะแนน'!C37="","",เวลา!EI38)</f>
        <v/>
      </c>
      <c r="J36" s="415" t="str">
        <f>IF('ชื่อ-คะแนน'!C37="","",IF(ปก!$C$10="กิจกรรมพัฒนาผู้เรียน","---",เวลา!EN38))</f>
        <v/>
      </c>
      <c r="K36" s="502" t="str">
        <f>IF('ชื่อ-คะแนน'!C37="","",'ชื่อ-คะแนน'!BS37)</f>
        <v/>
      </c>
    </row>
    <row r="37" spans="1:11" s="3" customFormat="1" ht="18" customHeight="1" x14ac:dyDescent="0.5">
      <c r="A37" s="239"/>
      <c r="B37" s="276" t="str">
        <f>'ชื่อ-คะแนน'!A38</f>
        <v/>
      </c>
      <c r="C37" s="499">
        <f>'ชื่อ-คะแนน'!B38</f>
        <v>0</v>
      </c>
      <c r="D37" s="1315">
        <f>'ชื่อ-คะแนน'!C38</f>
        <v>0</v>
      </c>
      <c r="E37" s="301" t="str">
        <f>แจ้งผล!E39</f>
        <v/>
      </c>
      <c r="F37" s="500" t="str">
        <f>'ชื่อ-คะแนน'!AT38</f>
        <v/>
      </c>
      <c r="G37" s="288" t="str">
        <f>'ชื่อ-คะแนน'!AW38</f>
        <v/>
      </c>
      <c r="H37" s="501" t="str">
        <f>'ชื่อ-คะแนน'!AY38</f>
        <v/>
      </c>
      <c r="I37" s="286" t="str">
        <f>IF('ชื่อ-คะแนน'!C38="","",เวลา!EI39)</f>
        <v/>
      </c>
      <c r="J37" s="415" t="str">
        <f>IF('ชื่อ-คะแนน'!C38="","",IF(ปก!$C$10="กิจกรรมพัฒนาผู้เรียน","---",เวลา!EN39))</f>
        <v/>
      </c>
      <c r="K37" s="502" t="str">
        <f>IF('ชื่อ-คะแนน'!C38="","",'ชื่อ-คะแนน'!BS38)</f>
        <v/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4/1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12829</v>
      </c>
      <c r="D5" s="1308" t="str">
        <f>'ชื่อ-คะแนน'!C6</f>
        <v>นางสาว เขมมิกา  โชติอ่อน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12830</v>
      </c>
      <c r="D6" s="1320" t="str">
        <f>'ชื่อ-คะแนน'!C7</f>
        <v>นาย ชโยดม  ปัญญานันวงศ์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12831</v>
      </c>
      <c r="D7" s="1320" t="str">
        <f>'ชื่อ-คะแนน'!C8</f>
        <v>นางสาว ทิพย์รัตน์  ทิพมา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12832</v>
      </c>
      <c r="D8" s="1320" t="str">
        <f>'ชื่อ-คะแนน'!C9</f>
        <v>นาย ธนัญชัย  สิงตัน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12833</v>
      </c>
      <c r="D9" s="1320" t="str">
        <f>'ชื่อ-คะแนน'!C10</f>
        <v>นาย ธรรมชาติ  สุยะทา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12834</v>
      </c>
      <c r="D10" s="1308" t="str">
        <f>'ชื่อ-คะแนน'!C11</f>
        <v>นาย ธรรมธัช  โสภี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12835</v>
      </c>
      <c r="D11" s="1320" t="str">
        <f>'ชื่อ-คะแนน'!C12</f>
        <v>นางสาว บงกชกร  มาคำสาย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12837</v>
      </c>
      <c r="D12" s="1320" t="str">
        <f>'ชื่อ-คะแนน'!C13</f>
        <v>นาย พงศกร  สุยะลังกา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12838</v>
      </c>
      <c r="D13" s="1320" t="str">
        <f>'ชื่อ-คะแนน'!C14</f>
        <v>นาย พงศกร  เสนทาวงศ์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12839</v>
      </c>
      <c r="D14" s="1320" t="str">
        <f>'ชื่อ-คะแนน'!C15</f>
        <v>นาย พัทธดนย์  จินดาเฟื่อง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12842</v>
      </c>
      <c r="D15" s="1308" t="str">
        <f>'ชื่อ-คะแนน'!C16</f>
        <v>นางสาว ภัทรา  วงษ์อินทร์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12843</v>
      </c>
      <c r="D16" s="1320" t="str">
        <f>'ชื่อ-คะแนน'!C17</f>
        <v>นาย ภูริณัฐ  ตันสิงห์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12844</v>
      </c>
      <c r="D17" s="1320" t="str">
        <f>'ชื่อ-คะแนน'!C18</f>
        <v>นางสาว รสริน  มาหล้า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12846</v>
      </c>
      <c r="D18" s="1320" t="str">
        <f>'ชื่อ-คะแนน'!C19</f>
        <v>นาย วรัญญู  หงษ์อ้วน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12847</v>
      </c>
      <c r="D19" s="1320" t="str">
        <f>'ชื่อ-คะแนน'!C20</f>
        <v>นางสาว วรุตา  เป็งคำวัน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12849</v>
      </c>
      <c r="D20" s="1308" t="str">
        <f>'ชื่อ-คะแนน'!C21</f>
        <v>นางสาว วิลาสินี  วงศ์คำหล้า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12850</v>
      </c>
      <c r="D21" s="1320" t="str">
        <f>'ชื่อ-คะแนน'!C22</f>
        <v>นาย ศรัญ  มาหล้า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12851</v>
      </c>
      <c r="D22" s="1320" t="str">
        <f>'ชื่อ-คะแนน'!C23</f>
        <v>สามเณร ชิน  คานติ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12855</v>
      </c>
      <c r="D23" s="1320" t="str">
        <f>'ชื่อ-คะแนน'!C24</f>
        <v>นางสาว อริสา  กันทะ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12856</v>
      </c>
      <c r="D24" s="1320" t="str">
        <f>'ชื่อ-คะแนน'!C25</f>
        <v>นาย พันธการณ์  กาวิน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12868</v>
      </c>
      <c r="D25" s="1308" t="str">
        <f>'ชื่อ-คะแนน'!C26</f>
        <v>นาย มานพ  เพชรชูช่วย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12924</v>
      </c>
      <c r="D26" s="1320" t="str">
        <f>'ชื่อ-คะแนน'!C27</f>
        <v>นาย ภคนันท์  จันทราช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12926</v>
      </c>
      <c r="D27" s="1320" t="str">
        <f>'ชื่อ-คะแนน'!C28</f>
        <v>นางสาว สิริกร  สุยะคำ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 t="str">
        <f>'ชื่อ-คะแนน'!A29</f>
        <v/>
      </c>
      <c r="C28" s="466">
        <f>'ชื่อ-คะแนน'!B29</f>
        <v>0</v>
      </c>
      <c r="D28" s="1320">
        <f>'ชื่อ-คะแนน'!C29</f>
        <v>0</v>
      </c>
      <c r="E28" s="468" t="str">
        <f>'ชื่อ-คะแนน'!D29</f>
        <v/>
      </c>
      <c r="F28" s="469" t="str">
        <f>IF('ชื่อ-คะแนน'!C29="","",เวลา!EI30)</f>
        <v/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/>
      </c>
      <c r="J28" s="472" t="str">
        <f>IF('ชื่อ-คะแนน'!C29="","",เวลา!EN30)</f>
        <v/>
      </c>
      <c r="K28" s="473"/>
      <c r="L28" s="239"/>
    </row>
    <row r="29" spans="1:12" s="3" customFormat="1" ht="18" customHeight="1" thickBot="1" x14ac:dyDescent="0.55000000000000004">
      <c r="A29" s="239"/>
      <c r="B29" s="276" t="str">
        <f>'ชื่อ-คะแนน'!A30</f>
        <v/>
      </c>
      <c r="C29" s="466">
        <f>'ชื่อ-คะแนน'!B30</f>
        <v>0</v>
      </c>
      <c r="D29" s="1320">
        <f>'ชื่อ-คะแนน'!C30</f>
        <v>0</v>
      </c>
      <c r="E29" s="468" t="str">
        <f>'ชื่อ-คะแนน'!D30</f>
        <v/>
      </c>
      <c r="F29" s="469" t="str">
        <f>IF('ชื่อ-คะแนน'!C30="","",เวลา!EI31)</f>
        <v/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/>
      </c>
      <c r="J29" s="472" t="str">
        <f>IF('ชื่อ-คะแนน'!C30="","",เวลา!EN31)</f>
        <v/>
      </c>
      <c r="K29" s="473"/>
      <c r="L29" s="239"/>
    </row>
    <row r="30" spans="1:12" s="3" customFormat="1" ht="18" customHeight="1" x14ac:dyDescent="0.5">
      <c r="A30" s="239"/>
      <c r="B30" s="262" t="str">
        <f>'ชื่อ-คะแนน'!A31</f>
        <v/>
      </c>
      <c r="C30" s="458">
        <f>'ชื่อ-คะแนน'!B31</f>
        <v>0</v>
      </c>
      <c r="D30" s="1308">
        <f>'ชื่อ-คะแนน'!C31</f>
        <v>0</v>
      </c>
      <c r="E30" s="460" t="str">
        <f>'ชื่อ-คะแนน'!D31</f>
        <v/>
      </c>
      <c r="F30" s="461" t="str">
        <f>IF('ชื่อ-คะแนน'!C31="","",เวลา!EI32)</f>
        <v/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/>
      </c>
      <c r="J30" s="464" t="str">
        <f>IF('ชื่อ-คะแนน'!C31="","",เวลา!EN32)</f>
        <v/>
      </c>
      <c r="K30" s="465"/>
      <c r="L30" s="239"/>
    </row>
    <row r="31" spans="1:12" s="3" customFormat="1" ht="18" customHeight="1" x14ac:dyDescent="0.5">
      <c r="A31" s="239"/>
      <c r="B31" s="276" t="str">
        <f>'ชื่อ-คะแนน'!A32</f>
        <v/>
      </c>
      <c r="C31" s="466">
        <f>'ชื่อ-คะแนน'!B32</f>
        <v>0</v>
      </c>
      <c r="D31" s="1320">
        <f>'ชื่อ-คะแนน'!C32</f>
        <v>0</v>
      </c>
      <c r="E31" s="468" t="str">
        <f>'ชื่อ-คะแนน'!D32</f>
        <v/>
      </c>
      <c r="F31" s="469" t="str">
        <f>IF('ชื่อ-คะแนน'!C32="","",เวลา!EI33)</f>
        <v/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/>
      </c>
      <c r="J31" s="472" t="str">
        <f>IF('ชื่อ-คะแนน'!C32="","",เวลา!EN33)</f>
        <v/>
      </c>
      <c r="K31" s="473"/>
      <c r="L31" s="239"/>
    </row>
    <row r="32" spans="1:12" s="3" customFormat="1" ht="18" customHeight="1" x14ac:dyDescent="0.5">
      <c r="A32" s="239"/>
      <c r="B32" s="276" t="str">
        <f>'ชื่อ-คะแนน'!A33</f>
        <v/>
      </c>
      <c r="C32" s="466">
        <f>'ชื่อ-คะแนน'!B33</f>
        <v>0</v>
      </c>
      <c r="D32" s="1320">
        <f>'ชื่อ-คะแนน'!C33</f>
        <v>0</v>
      </c>
      <c r="E32" s="468" t="str">
        <f>'ชื่อ-คะแนน'!D33</f>
        <v/>
      </c>
      <c r="F32" s="469" t="str">
        <f>IF('ชื่อ-คะแนน'!C33="","",เวลา!EI34)</f>
        <v/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/>
      </c>
      <c r="J32" s="472" t="str">
        <f>IF('ชื่อ-คะแนน'!C33="","",เวลา!EN34)</f>
        <v/>
      </c>
      <c r="K32" s="473"/>
      <c r="L32" s="239"/>
    </row>
    <row r="33" spans="1:12" s="3" customFormat="1" ht="18" customHeight="1" x14ac:dyDescent="0.5">
      <c r="A33" s="239"/>
      <c r="B33" s="276" t="str">
        <f>'ชื่อ-คะแนน'!A34</f>
        <v/>
      </c>
      <c r="C33" s="466">
        <f>'ชื่อ-คะแนน'!B34</f>
        <v>0</v>
      </c>
      <c r="D33" s="1320">
        <f>'ชื่อ-คะแนน'!C34</f>
        <v>0</v>
      </c>
      <c r="E33" s="468" t="str">
        <f>'ชื่อ-คะแนน'!D34</f>
        <v/>
      </c>
      <c r="F33" s="469" t="str">
        <f>IF('ชื่อ-คะแนน'!C34="","",เวลา!EI35)</f>
        <v/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/>
      </c>
      <c r="J33" s="472" t="str">
        <f>IF('ชื่อ-คะแนน'!C34="","",เวลา!EN35)</f>
        <v/>
      </c>
      <c r="K33" s="473"/>
      <c r="L33" s="239"/>
    </row>
    <row r="34" spans="1:12" s="3" customFormat="1" ht="18" customHeight="1" thickBot="1" x14ac:dyDescent="0.55000000000000004">
      <c r="A34" s="239"/>
      <c r="B34" s="276" t="str">
        <f>'ชื่อ-คะแนน'!A35</f>
        <v/>
      </c>
      <c r="C34" s="466">
        <f>'ชื่อ-คะแนน'!B35</f>
        <v>0</v>
      </c>
      <c r="D34" s="1320">
        <f>'ชื่อ-คะแนน'!C35</f>
        <v>0</v>
      </c>
      <c r="E34" s="468" t="str">
        <f>'ชื่อ-คะแนน'!D35</f>
        <v/>
      </c>
      <c r="F34" s="469" t="str">
        <f>IF('ชื่อ-คะแนน'!C35="","",เวลา!EI36)</f>
        <v/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/>
      </c>
      <c r="J34" s="472" t="str">
        <f>IF('ชื่อ-คะแนน'!C35="","",เวลา!EN36)</f>
        <v/>
      </c>
      <c r="K34" s="473"/>
      <c r="L34" s="239"/>
    </row>
    <row r="35" spans="1:12" s="3" customFormat="1" ht="18" customHeight="1" x14ac:dyDescent="0.5">
      <c r="A35" s="239"/>
      <c r="B35" s="262" t="str">
        <f>'ชื่อ-คะแนน'!A36</f>
        <v/>
      </c>
      <c r="C35" s="458">
        <f>'ชื่อ-คะแนน'!B36</f>
        <v>0</v>
      </c>
      <c r="D35" s="1308">
        <f>'ชื่อ-คะแนน'!C36</f>
        <v>0</v>
      </c>
      <c r="E35" s="460" t="str">
        <f>'ชื่อ-คะแนน'!D36</f>
        <v/>
      </c>
      <c r="F35" s="461" t="str">
        <f>IF('ชื่อ-คะแนน'!C36="","",เวลา!EI37)</f>
        <v/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/>
      </c>
      <c r="J35" s="464" t="str">
        <f>IF('ชื่อ-คะแนน'!C36="","",เวลา!EN37)</f>
        <v/>
      </c>
      <c r="K35" s="465"/>
      <c r="L35" s="239"/>
    </row>
    <row r="36" spans="1:12" s="3" customFormat="1" ht="18" customHeight="1" x14ac:dyDescent="0.5">
      <c r="A36" s="239"/>
      <c r="B36" s="276" t="str">
        <f>'ชื่อ-คะแนน'!A37</f>
        <v/>
      </c>
      <c r="C36" s="466">
        <f>'ชื่อ-คะแนน'!B37</f>
        <v>0</v>
      </c>
      <c r="D36" s="1320">
        <f>'ชื่อ-คะแนน'!C37</f>
        <v>0</v>
      </c>
      <c r="E36" s="468" t="str">
        <f>'ชื่อ-คะแนน'!D37</f>
        <v/>
      </c>
      <c r="F36" s="469" t="str">
        <f>IF('ชื่อ-คะแนน'!C37="","",เวลา!EI38)</f>
        <v/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/>
      </c>
      <c r="J36" s="472" t="str">
        <f>IF('ชื่อ-คะแนน'!C37="","",เวลา!EN38)</f>
        <v/>
      </c>
      <c r="K36" s="473"/>
      <c r="L36" s="239"/>
    </row>
    <row r="37" spans="1:12" s="3" customFormat="1" ht="18" customHeight="1" x14ac:dyDescent="0.5">
      <c r="A37" s="239"/>
      <c r="B37" s="276" t="str">
        <f>'ชื่อ-คะแนน'!A38</f>
        <v/>
      </c>
      <c r="C37" s="466">
        <f>'ชื่อ-คะแนน'!B38</f>
        <v>0</v>
      </c>
      <c r="D37" s="1320">
        <f>'ชื่อ-คะแนน'!C38</f>
        <v>0</v>
      </c>
      <c r="E37" s="468" t="str">
        <f>'ชื่อ-คะแนน'!D38</f>
        <v/>
      </c>
      <c r="F37" s="469" t="str">
        <f>IF('ชื่อ-คะแนน'!C38="","",เวลา!EI39)</f>
        <v/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/>
      </c>
      <c r="J37" s="472" t="str">
        <f>IF('ชื่อ-คะแนน'!C38="","",เวลา!EN39)</f>
        <v/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892" t="str">
        <f>IF(ปก!C10="กิจกรรมพัฒนาผู้เรียน","แบบแจ้งผล มผ","แบบแจ้งผล 0 ร มส")</f>
        <v>แบบแจ้งผล 0 ร มส</v>
      </c>
      <c r="B1" s="1892"/>
      <c r="C1" s="1892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894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4"/>
      <c r="C2" s="1894"/>
      <c r="D2" s="1894"/>
      <c r="E2" s="1894"/>
      <c r="F2" s="1894"/>
      <c r="G2" s="1894"/>
      <c r="H2" s="1894"/>
      <c r="I2" s="1894"/>
      <c r="J2" s="1895" t="str">
        <f>ปก!C7</f>
        <v>ภาคเรียนที่ 1  ปีการศึกษา 2566</v>
      </c>
      <c r="K2" s="1895"/>
      <c r="L2" s="1895"/>
      <c r="M2" s="1895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4/1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12829</v>
      </c>
      <c r="C5" s="1314" t="str">
        <f>'ชื่อ-คะแนน'!C6</f>
        <v>นางสาว เขมมิกา  โชติอ่อน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12830</v>
      </c>
      <c r="C6" s="1315" t="str">
        <f>'ชื่อ-คะแนน'!C7</f>
        <v>นาย ชโยดม  ปัญญานันวงศ์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12831</v>
      </c>
      <c r="C7" s="1315" t="str">
        <f>'ชื่อ-คะแนน'!C8</f>
        <v>นางสาว ทิพย์รัตน์  ทิพมา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12832</v>
      </c>
      <c r="C8" s="1315" t="str">
        <f>'ชื่อ-คะแนน'!C9</f>
        <v>นาย ธนัญชัย  สิงตัน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12833</v>
      </c>
      <c r="C9" s="1315" t="str">
        <f>'ชื่อ-คะแนน'!C10</f>
        <v>นาย ธรรมชาติ  สุยะทา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12834</v>
      </c>
      <c r="C10" s="1314" t="str">
        <f>'ชื่อ-คะแนน'!C11</f>
        <v>นาย ธรรมธัช  โสภี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12835</v>
      </c>
      <c r="C11" s="1315" t="str">
        <f>'ชื่อ-คะแนน'!C12</f>
        <v>นางสาว บงกชกร  มาคำสาย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12837</v>
      </c>
      <c r="C12" s="1315" t="str">
        <f>'ชื่อ-คะแนน'!C13</f>
        <v>นาย พงศกร  สุยะลังกา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12838</v>
      </c>
      <c r="C13" s="1315" t="str">
        <f>'ชื่อ-คะแนน'!C14</f>
        <v>นาย พงศกร  เสนทาวงศ์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12839</v>
      </c>
      <c r="C14" s="1315" t="str">
        <f>'ชื่อ-คะแนน'!C15</f>
        <v>นาย พัทธดนย์  จินดาเฟื่อง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12842</v>
      </c>
      <c r="C15" s="1314" t="str">
        <f>'ชื่อ-คะแนน'!C16</f>
        <v>นางสาว ภัทรา  วงษ์อินทร์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12843</v>
      </c>
      <c r="C16" s="1315" t="str">
        <f>'ชื่อ-คะแนน'!C17</f>
        <v>นาย ภูริณัฐ  ตันสิงห์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12844</v>
      </c>
      <c r="C17" s="1315" t="str">
        <f>'ชื่อ-คะแนน'!C18</f>
        <v>นางสาว รสริน  มาหล้า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12846</v>
      </c>
      <c r="C18" s="1315" t="str">
        <f>'ชื่อ-คะแนน'!C19</f>
        <v>นาย วรัญญู  หงษ์อ้วน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12847</v>
      </c>
      <c r="C19" s="1315" t="str">
        <f>'ชื่อ-คะแนน'!C20</f>
        <v>นางสาว วรุตา  เป็งคำวัน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12849</v>
      </c>
      <c r="C20" s="1314" t="str">
        <f>'ชื่อ-คะแนน'!C21</f>
        <v>นางสาว วิลาสินี  วงศ์คำหล้า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12850</v>
      </c>
      <c r="C21" s="1315" t="str">
        <f>'ชื่อ-คะแนน'!C22</f>
        <v>นาย ศรัญ  มาหล้า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12851</v>
      </c>
      <c r="C22" s="1315" t="str">
        <f>'ชื่อ-คะแนน'!C23</f>
        <v>สามเณร ชิน  คานติ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12855</v>
      </c>
      <c r="C23" s="1315" t="str">
        <f>'ชื่อ-คะแนน'!C24</f>
        <v>นางสาว อริสา  กันทะ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12856</v>
      </c>
      <c r="C24" s="1315" t="str">
        <f>'ชื่อ-คะแนน'!C25</f>
        <v>นาย พันธการณ์  กาวิน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12868</v>
      </c>
      <c r="C25" s="1314" t="str">
        <f>'ชื่อ-คะแนน'!C26</f>
        <v>นาย มานพ  เพชรชูช่วย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12924</v>
      </c>
      <c r="C26" s="1315" t="str">
        <f>'ชื่อ-คะแนน'!C27</f>
        <v>นาย ภคนันท์  จันทราช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12926</v>
      </c>
      <c r="C27" s="1315" t="str">
        <f>'ชื่อ-คะแนน'!C28</f>
        <v>นางสาว สิริกร  สุยะคำ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 t="str">
        <f>'ชื่อ-คะแนน'!A29</f>
        <v/>
      </c>
      <c r="B28" s="403">
        <f>'ชื่อ-คะแนน'!B29</f>
        <v>0</v>
      </c>
      <c r="C28" s="1315">
        <f>'ชื่อ-คะแนน'!C29</f>
        <v>0</v>
      </c>
      <c r="D28" s="301" t="str">
        <f>แจ้งผล!E30</f>
        <v/>
      </c>
      <c r="E28" s="404" t="str">
        <f>IF('ชื่อ-คะแนน'!AP29="","",IF(C28="","",'ชื่อ-คะแนน'!AG29+'ชื่อ-คะแนน'!AP29))</f>
        <v/>
      </c>
      <c r="F28" s="405" t="str">
        <f>'ชื่อ-คะแนน'!AW29</f>
        <v/>
      </c>
      <c r="G28" s="406" t="str">
        <f>IF('ชื่อ-คะแนน'!C29="","",เวลา!EH30)</f>
        <v/>
      </c>
      <c r="H28" s="415" t="str">
        <f>IF('ชื่อ-คะแนน'!C29="","",เวลา!EN30)</f>
        <v/>
      </c>
      <c r="I28" s="408" t="str">
        <f>IF('ชื่อ-คะแนน'!C29="","",'ชื่อ-คะแนน'!BS29)</f>
        <v/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 t="str">
        <f>'ชื่อ-คะแนน'!A30</f>
        <v/>
      </c>
      <c r="B29" s="403">
        <f>'ชื่อ-คะแนน'!B30</f>
        <v>0</v>
      </c>
      <c r="C29" s="1315">
        <f>'ชื่อ-คะแนน'!C30</f>
        <v>0</v>
      </c>
      <c r="D29" s="302" t="str">
        <f>แจ้งผล!E31</f>
        <v/>
      </c>
      <c r="E29" s="404" t="str">
        <f>IF('ชื่อ-คะแนน'!AP30="","",IF(C29="","",'ชื่อ-คะแนน'!AG30+'ชื่อ-คะแนน'!AP30))</f>
        <v/>
      </c>
      <c r="F29" s="405" t="str">
        <f>'ชื่อ-คะแนน'!AW30</f>
        <v/>
      </c>
      <c r="G29" s="406" t="str">
        <f>IF('ชื่อ-คะแนน'!C30="","",เวลา!EH31)</f>
        <v/>
      </c>
      <c r="H29" s="416" t="str">
        <f>IF('ชื่อ-คะแนน'!C30="","",เวลา!EN31)</f>
        <v/>
      </c>
      <c r="I29" s="413" t="str">
        <f>IF('ชื่อ-คะแนน'!C30="","",'ชื่อ-คะแนน'!BS30)</f>
        <v/>
      </c>
      <c r="J29" s="409"/>
      <c r="K29" s="410"/>
      <c r="L29" s="411"/>
      <c r="M29" s="410"/>
    </row>
    <row r="30" spans="1:13" s="3" customFormat="1" ht="18" customHeight="1" x14ac:dyDescent="0.5">
      <c r="A30" s="262" t="str">
        <f>'ชื่อ-คะแนน'!A31</f>
        <v/>
      </c>
      <c r="B30" s="394">
        <f>'ชื่อ-คะแนน'!B31</f>
        <v>0</v>
      </c>
      <c r="C30" s="1314">
        <f>'ชื่อ-คะแนน'!C31</f>
        <v>0</v>
      </c>
      <c r="D30" s="300" t="str">
        <f>แจ้งผล!E32</f>
        <v/>
      </c>
      <c r="E30" s="395" t="str">
        <f>IF('ชื่อ-คะแนน'!AP31="","",IF(C30="","",'ชื่อ-คะแนน'!AG31+'ชื่อ-คะแนน'!AP31))</f>
        <v/>
      </c>
      <c r="F30" s="396" t="str">
        <f>'ชื่อ-คะแนน'!AW31</f>
        <v/>
      </c>
      <c r="G30" s="397" t="str">
        <f>IF('ชื่อ-คะแนน'!C31="","",เวลา!EH32)</f>
        <v/>
      </c>
      <c r="H30" s="414" t="str">
        <f>IF('ชื่อ-คะแนน'!C31="","",เวลา!EN32)</f>
        <v/>
      </c>
      <c r="I30" s="399" t="str">
        <f>IF('ชื่อ-คะแนน'!C31="","",'ชื่อ-คะแนน'!BS31)</f>
        <v/>
      </c>
      <c r="J30" s="400"/>
      <c r="K30" s="401"/>
      <c r="L30" s="402"/>
      <c r="M30" s="401"/>
    </row>
    <row r="31" spans="1:13" s="3" customFormat="1" ht="18" customHeight="1" x14ac:dyDescent="0.5">
      <c r="A31" s="276" t="str">
        <f>'ชื่อ-คะแนน'!A32</f>
        <v/>
      </c>
      <c r="B31" s="403">
        <f>'ชื่อ-คะแนน'!B32</f>
        <v>0</v>
      </c>
      <c r="C31" s="1315">
        <f>'ชื่อ-คะแนน'!C32</f>
        <v>0</v>
      </c>
      <c r="D31" s="301" t="str">
        <f>แจ้งผล!E33</f>
        <v/>
      </c>
      <c r="E31" s="404" t="str">
        <f>IF('ชื่อ-คะแนน'!AP32="","",IF(C31="","",'ชื่อ-คะแนน'!AG32+'ชื่อ-คะแนน'!AP32))</f>
        <v/>
      </c>
      <c r="F31" s="405" t="str">
        <f>'ชื่อ-คะแนน'!AW32</f>
        <v/>
      </c>
      <c r="G31" s="406" t="str">
        <f>IF('ชื่อ-คะแนน'!C32="","",เวลา!EH33)</f>
        <v/>
      </c>
      <c r="H31" s="415" t="str">
        <f>IF('ชื่อ-คะแนน'!C32="","",เวลา!EN33)</f>
        <v/>
      </c>
      <c r="I31" s="408" t="str">
        <f>IF('ชื่อ-คะแนน'!C32="","",'ชื่อ-คะแนน'!BS32)</f>
        <v/>
      </c>
      <c r="J31" s="409"/>
      <c r="K31" s="410"/>
      <c r="L31" s="411"/>
      <c r="M31" s="410"/>
    </row>
    <row r="32" spans="1:13" s="3" customFormat="1" ht="18" customHeight="1" x14ac:dyDescent="0.5">
      <c r="A32" s="276" t="str">
        <f>'ชื่อ-คะแนน'!A33</f>
        <v/>
      </c>
      <c r="B32" s="403">
        <f>'ชื่อ-คะแนน'!B33</f>
        <v>0</v>
      </c>
      <c r="C32" s="1315">
        <f>'ชื่อ-คะแนน'!C33</f>
        <v>0</v>
      </c>
      <c r="D32" s="301" t="str">
        <f>แจ้งผล!E34</f>
        <v/>
      </c>
      <c r="E32" s="404" t="str">
        <f>IF('ชื่อ-คะแนน'!AP33="","",IF(C32="","",'ชื่อ-คะแนน'!AG33+'ชื่อ-คะแนน'!AP33))</f>
        <v/>
      </c>
      <c r="F32" s="405" t="str">
        <f>'ชื่อ-คะแนน'!AW33</f>
        <v/>
      </c>
      <c r="G32" s="406" t="str">
        <f>IF('ชื่อ-คะแนน'!C33="","",เวลา!EH34)</f>
        <v/>
      </c>
      <c r="H32" s="415" t="str">
        <f>IF('ชื่อ-คะแนน'!C33="","",เวลา!EN34)</f>
        <v/>
      </c>
      <c r="I32" s="408" t="str">
        <f>IF('ชื่อ-คะแนน'!C33="","",'ชื่อ-คะแนน'!BS33)</f>
        <v/>
      </c>
      <c r="J32" s="409"/>
      <c r="K32" s="410"/>
      <c r="L32" s="411"/>
      <c r="M32" s="410"/>
    </row>
    <row r="33" spans="1:13" s="3" customFormat="1" ht="18" customHeight="1" x14ac:dyDescent="0.5">
      <c r="A33" s="276" t="str">
        <f>'ชื่อ-คะแนน'!A34</f>
        <v/>
      </c>
      <c r="B33" s="403">
        <f>'ชื่อ-คะแนน'!B34</f>
        <v>0</v>
      </c>
      <c r="C33" s="1315">
        <f>'ชื่อ-คะแนน'!C34</f>
        <v>0</v>
      </c>
      <c r="D33" s="301" t="str">
        <f>แจ้งผล!E35</f>
        <v/>
      </c>
      <c r="E33" s="404" t="str">
        <f>IF('ชื่อ-คะแนน'!AP34="","",IF(C33="","",'ชื่อ-คะแนน'!AG34+'ชื่อ-คะแนน'!AP34))</f>
        <v/>
      </c>
      <c r="F33" s="405" t="str">
        <f>'ชื่อ-คะแนน'!AW34</f>
        <v/>
      </c>
      <c r="G33" s="406" t="str">
        <f>IF('ชื่อ-คะแนน'!C34="","",เวลา!EH35)</f>
        <v/>
      </c>
      <c r="H33" s="415" t="str">
        <f>IF('ชื่อ-คะแนน'!C34="","",เวลา!EN35)</f>
        <v/>
      </c>
      <c r="I33" s="408" t="str">
        <f>IF('ชื่อ-คะแนน'!C34="","",'ชื่อ-คะแนน'!BS34)</f>
        <v/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 t="str">
        <f>'ชื่อ-คะแนน'!A35</f>
        <v/>
      </c>
      <c r="B34" s="403">
        <f>'ชื่อ-คะแนน'!B35</f>
        <v>0</v>
      </c>
      <c r="C34" s="1315">
        <f>'ชื่อ-คะแนน'!C35</f>
        <v>0</v>
      </c>
      <c r="D34" s="302" t="str">
        <f>แจ้งผล!E36</f>
        <v/>
      </c>
      <c r="E34" s="404" t="str">
        <f>IF('ชื่อ-คะแนน'!AP35="","",IF(C34="","",'ชื่อ-คะแนน'!AG35+'ชื่อ-คะแนน'!AP35))</f>
        <v/>
      </c>
      <c r="F34" s="405" t="str">
        <f>'ชื่อ-คะแนน'!AW35</f>
        <v/>
      </c>
      <c r="G34" s="406" t="str">
        <f>IF('ชื่อ-คะแนน'!C35="","",เวลา!EH36)</f>
        <v/>
      </c>
      <c r="H34" s="416" t="str">
        <f>IF('ชื่อ-คะแนน'!C35="","",เวลา!EN36)</f>
        <v/>
      </c>
      <c r="I34" s="413" t="str">
        <f>IF('ชื่อ-คะแนน'!C35="","",'ชื่อ-คะแนน'!BS35)</f>
        <v/>
      </c>
      <c r="J34" s="409"/>
      <c r="K34" s="410"/>
      <c r="L34" s="411"/>
      <c r="M34" s="410"/>
    </row>
    <row r="35" spans="1:13" s="3" customFormat="1" ht="18" customHeight="1" x14ac:dyDescent="0.5">
      <c r="A35" s="262" t="str">
        <f>'ชื่อ-คะแนน'!A36</f>
        <v/>
      </c>
      <c r="B35" s="394">
        <f>'ชื่อ-คะแนน'!B36</f>
        <v>0</v>
      </c>
      <c r="C35" s="1314">
        <f>'ชื่อ-คะแนน'!C36</f>
        <v>0</v>
      </c>
      <c r="D35" s="300" t="str">
        <f>แจ้งผล!E37</f>
        <v/>
      </c>
      <c r="E35" s="395" t="str">
        <f>IF('ชื่อ-คะแนน'!AP36="","",IF(C35="","",'ชื่อ-คะแนน'!AG36+'ชื่อ-คะแนน'!AP36))</f>
        <v/>
      </c>
      <c r="F35" s="396" t="str">
        <f>'ชื่อ-คะแนน'!AW36</f>
        <v/>
      </c>
      <c r="G35" s="397" t="str">
        <f>IF('ชื่อ-คะแนน'!C36="","",เวลา!EH37)</f>
        <v/>
      </c>
      <c r="H35" s="414" t="str">
        <f>IF('ชื่อ-คะแนน'!C36="","",เวลา!EN37)</f>
        <v/>
      </c>
      <c r="I35" s="399" t="str">
        <f>IF('ชื่อ-คะแนน'!C36="","",'ชื่อ-คะแนน'!BS36)</f>
        <v/>
      </c>
      <c r="J35" s="400"/>
      <c r="K35" s="401"/>
      <c r="L35" s="402"/>
      <c r="M35" s="401"/>
    </row>
    <row r="36" spans="1:13" s="3" customFormat="1" ht="18" customHeight="1" x14ac:dyDescent="0.5">
      <c r="A36" s="276" t="str">
        <f>'ชื่อ-คะแนน'!A37</f>
        <v/>
      </c>
      <c r="B36" s="403">
        <f>'ชื่อ-คะแนน'!B37</f>
        <v>0</v>
      </c>
      <c r="C36" s="1315">
        <f>'ชื่อ-คะแนน'!C37</f>
        <v>0</v>
      </c>
      <c r="D36" s="301" t="str">
        <f>แจ้งผล!E38</f>
        <v/>
      </c>
      <c r="E36" s="404" t="str">
        <f>IF('ชื่อ-คะแนน'!AP37="","",IF(C36="","",'ชื่อ-คะแนน'!AG37+'ชื่อ-คะแนน'!AP37))</f>
        <v/>
      </c>
      <c r="F36" s="405" t="str">
        <f>'ชื่อ-คะแนน'!AW37</f>
        <v/>
      </c>
      <c r="G36" s="406" t="str">
        <f>IF('ชื่อ-คะแนน'!C37="","",เวลา!EH38)</f>
        <v/>
      </c>
      <c r="H36" s="415" t="str">
        <f>IF('ชื่อ-คะแนน'!C37="","",เวลา!EN38)</f>
        <v/>
      </c>
      <c r="I36" s="408" t="str">
        <f>IF('ชื่อ-คะแนน'!C37="","",'ชื่อ-คะแนน'!BS37)</f>
        <v/>
      </c>
      <c r="J36" s="409"/>
      <c r="K36" s="410"/>
      <c r="L36" s="411"/>
      <c r="M36" s="410"/>
    </row>
    <row r="37" spans="1:13" s="3" customFormat="1" ht="18" customHeight="1" x14ac:dyDescent="0.5">
      <c r="A37" s="276" t="str">
        <f>'ชื่อ-คะแนน'!A38</f>
        <v/>
      </c>
      <c r="B37" s="403">
        <f>'ชื่อ-คะแนน'!B38</f>
        <v>0</v>
      </c>
      <c r="C37" s="1315">
        <f>'ชื่อ-คะแนน'!C38</f>
        <v>0</v>
      </c>
      <c r="D37" s="301" t="str">
        <f>แจ้งผล!E39</f>
        <v/>
      </c>
      <c r="E37" s="404" t="str">
        <f>IF('ชื่อ-คะแนน'!AP38="","",IF(C37="","",'ชื่อ-คะแนน'!AG38+'ชื่อ-คะแนน'!AP38))</f>
        <v/>
      </c>
      <c r="F37" s="405" t="str">
        <f>'ชื่อ-คะแนน'!AW38</f>
        <v/>
      </c>
      <c r="G37" s="406" t="str">
        <f>IF('ชื่อ-คะแนน'!C38="","",เวลา!EH39)</f>
        <v/>
      </c>
      <c r="H37" s="415" t="str">
        <f>IF('ชื่อ-คะแนน'!C38="","",เวลา!EN39)</f>
        <v/>
      </c>
      <c r="I37" s="408" t="str">
        <f>IF('ชื่อ-คะแนน'!C38="","",'ชื่อ-คะแนน'!BS38)</f>
        <v/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2" t="s">
        <v>47</v>
      </c>
      <c r="F67" s="1903"/>
      <c r="G67" s="1903"/>
      <c r="H67" s="1903"/>
      <c r="I67" s="428"/>
      <c r="J67" s="1903" t="s">
        <v>47</v>
      </c>
      <c r="K67" s="1903"/>
      <c r="L67" s="1903"/>
      <c r="M67" s="1904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896" t="str">
        <f>"("&amp;ปก!F12&amp;")"&amp;"ผู้แก้ 1"</f>
        <v>(นายxxxxxxxxxxxxxxx)ผู้แก้ 1</v>
      </c>
      <c r="F68" s="1897"/>
      <c r="G68" s="1897"/>
      <c r="H68" s="1897"/>
      <c r="I68" s="910"/>
      <c r="J68" s="1897" t="str">
        <f>"("&amp;ปก!F12&amp;")"&amp;"ผู้แก้ 2"</f>
        <v>(นายxxxxxxxxxxxxxxx)ผู้แก้ 2</v>
      </c>
      <c r="K68" s="1897"/>
      <c r="L68" s="1897"/>
      <c r="M68" s="1898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9" t="s">
        <v>82</v>
      </c>
      <c r="F69" s="1900"/>
      <c r="G69" s="1900"/>
      <c r="H69" s="1900"/>
      <c r="I69" s="430"/>
      <c r="J69" s="1900" t="s">
        <v>82</v>
      </c>
      <c r="K69" s="1900"/>
      <c r="L69" s="1900"/>
      <c r="M69" s="1901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896" t="str">
        <f>C70</f>
        <v>(นายxxxxxx  xxxxxxxxx)</v>
      </c>
      <c r="F70" s="1897"/>
      <c r="G70" s="1897"/>
      <c r="H70" s="1897"/>
      <c r="I70" s="910"/>
      <c r="J70" s="1897" t="str">
        <f>C70</f>
        <v>(นายxxxxxx  xxxxxxxxx)</v>
      </c>
      <c r="K70" s="1897"/>
      <c r="L70" s="1897"/>
      <c r="M70" s="1898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896" t="str">
        <f>C71</f>
        <v>หัวหน้ากลุ่มสาระเลือกจากรายการ</v>
      </c>
      <c r="F71" s="1897"/>
      <c r="G71" s="1897"/>
      <c r="H71" s="1897"/>
      <c r="I71" s="910"/>
      <c r="J71" s="1897" t="str">
        <f>C71</f>
        <v>หัวหน้ากลุ่มสาระเลือกจากรายการ</v>
      </c>
      <c r="K71" s="1897"/>
      <c r="L71" s="1897"/>
      <c r="M71" s="1898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909" t="s">
        <v>82</v>
      </c>
      <c r="F73" s="1910"/>
      <c r="G73" s="1910"/>
      <c r="H73" s="1910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908" t="str">
        <f>ปก!E39</f>
        <v>หัวหน้างานวัดผล</v>
      </c>
      <c r="F74" s="1893"/>
      <c r="G74" s="1893"/>
      <c r="H74" s="1893"/>
      <c r="I74" s="436"/>
      <c r="J74" s="1893" t="str">
        <f>E74</f>
        <v>หัวหน้างานวัดผล</v>
      </c>
      <c r="K74" s="1893"/>
      <c r="L74" s="1893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9" t="s">
        <v>83</v>
      </c>
      <c r="F76" s="1900"/>
      <c r="G76" s="1900"/>
      <c r="H76" s="1900"/>
      <c r="I76" s="914"/>
      <c r="J76" s="1900" t="s">
        <v>83</v>
      </c>
      <c r="K76" s="1900"/>
      <c r="L76" s="1900"/>
      <c r="M76" s="1901"/>
    </row>
    <row r="77" spans="1:13" x14ac:dyDescent="0.5">
      <c r="A77" s="307"/>
      <c r="B77" s="308"/>
      <c r="C77" s="438"/>
      <c r="D77" s="438"/>
      <c r="E77" s="1896" t="str">
        <f>ปก!B45</f>
        <v>(พรมหาวัชรปัฐน์ กาวิละหทัยสกุล)</v>
      </c>
      <c r="F77" s="1897"/>
      <c r="G77" s="1897"/>
      <c r="H77" s="1897"/>
      <c r="I77" s="915"/>
      <c r="J77" s="1897" t="str">
        <f>E77</f>
        <v>(พรมหาวัชรปัฐน์ กาวิละหทัยสกุล)</v>
      </c>
      <c r="K77" s="1897"/>
      <c r="L77" s="1897"/>
      <c r="M77" s="1898"/>
    </row>
    <row r="78" spans="1:13" x14ac:dyDescent="0.5">
      <c r="A78" s="307"/>
      <c r="B78" s="308"/>
      <c r="C78" s="438"/>
      <c r="D78" s="438"/>
      <c r="E78" s="1896" t="str">
        <f>ปก!E44</f>
        <v>รองผู้อำนวยการกลุ่มบริหารวิชาการ</v>
      </c>
      <c r="F78" s="1897"/>
      <c r="G78" s="1897"/>
      <c r="H78" s="1897"/>
      <c r="I78" s="915"/>
      <c r="J78" s="1897" t="str">
        <f>E78</f>
        <v>รองผู้อำนวยการกลุ่มบริหารวิชาการ</v>
      </c>
      <c r="K78" s="1897"/>
      <c r="L78" s="1897"/>
      <c r="M78" s="1898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9" t="s">
        <v>83</v>
      </c>
      <c r="F80" s="1900"/>
      <c r="G80" s="1900"/>
      <c r="H80" s="1900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896" t="str">
        <f>ปก!H43</f>
        <v>(พระครูนิวิฐสุทธิการ)</v>
      </c>
      <c r="F81" s="1897"/>
      <c r="G81" s="1897"/>
      <c r="H81" s="1897"/>
      <c r="I81" s="915"/>
      <c r="J81" s="1897" t="str">
        <f>E81</f>
        <v>(พระครูนิวิฐสุทธิการ)</v>
      </c>
      <c r="K81" s="1897"/>
      <c r="L81" s="1897"/>
      <c r="M81" s="1898"/>
    </row>
    <row r="82" spans="1:13" x14ac:dyDescent="0.5">
      <c r="A82" s="307"/>
      <c r="B82" s="308"/>
      <c r="C82" s="438"/>
      <c r="D82" s="438"/>
      <c r="E82" s="1907" t="str">
        <f>ปก!H44</f>
        <v>ผู้อำนวยการโรงเรียนศักดิ์สุนันท์วิทยา</v>
      </c>
      <c r="F82" s="1905"/>
      <c r="G82" s="1905"/>
      <c r="H82" s="1905"/>
      <c r="I82" s="916"/>
      <c r="J82" s="1905" t="str">
        <f>E82</f>
        <v>ผู้อำนวยการโรงเรียนศักดิ์สุนันท์วิทยา</v>
      </c>
      <c r="K82" s="1905"/>
      <c r="L82" s="1905"/>
      <c r="M82" s="1906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E76:H76"/>
    <mergeCell ref="J76:M76"/>
    <mergeCell ref="E74:H74"/>
    <mergeCell ref="E73:H73"/>
    <mergeCell ref="J71:M71"/>
    <mergeCell ref="E71:H71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4/1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12829</v>
      </c>
      <c r="D4" s="1317" t="str">
        <f>'ชื่อ-คะแนน'!C6</f>
        <v>นางสาว เขมมิกา  โชติอ่อน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12830</v>
      </c>
      <c r="D5" s="1318" t="str">
        <f>'ชื่อ-คะแนน'!C7</f>
        <v>นาย ชโยดม  ปัญญานันวงศ์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12831</v>
      </c>
      <c r="D6" s="1318" t="str">
        <f>'ชื่อ-คะแนน'!C8</f>
        <v>นางสาว ทิพย์รัตน์  ทิพมา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12832</v>
      </c>
      <c r="D7" s="1318" t="str">
        <f>'ชื่อ-คะแนน'!C9</f>
        <v>นาย ธนัญชัย  สิงตัน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12833</v>
      </c>
      <c r="D8" s="1319" t="str">
        <f>'ชื่อ-คะแนน'!C10</f>
        <v>นาย ธรรมชาติ  สุยะทา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12834</v>
      </c>
      <c r="D9" s="1317" t="str">
        <f>'ชื่อ-คะแนน'!C11</f>
        <v>นาย ธรรมธัช  โสภี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12835</v>
      </c>
      <c r="D10" s="1318" t="str">
        <f>'ชื่อ-คะแนน'!C12</f>
        <v>นางสาว บงกชกร  มาคำสาย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12837</v>
      </c>
      <c r="D11" s="1318" t="str">
        <f>'ชื่อ-คะแนน'!C13</f>
        <v>นาย พงศกร  สุยะลังกา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12838</v>
      </c>
      <c r="D12" s="1318" t="str">
        <f>'ชื่อ-คะแนน'!C14</f>
        <v>นาย พงศกร  เสนทาวงศ์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12839</v>
      </c>
      <c r="D13" s="1319" t="str">
        <f>'ชื่อ-คะแนน'!C15</f>
        <v>นาย พัทธดนย์  จินดาเฟื่อง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12842</v>
      </c>
      <c r="D14" s="1317" t="str">
        <f>'ชื่อ-คะแนน'!C16</f>
        <v>นางสาว ภัทรา  วงษ์อินทร์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12843</v>
      </c>
      <c r="D15" s="1318" t="str">
        <f>'ชื่อ-คะแนน'!C17</f>
        <v>นาย ภูริณัฐ  ตันสิงห์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12844</v>
      </c>
      <c r="D16" s="1318" t="str">
        <f>'ชื่อ-คะแนน'!C18</f>
        <v>นางสาว รสริน  มาหล้า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12846</v>
      </c>
      <c r="D17" s="1318" t="str">
        <f>'ชื่อ-คะแนน'!C19</f>
        <v>นาย วรัญญู  หงษ์อ้วน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12847</v>
      </c>
      <c r="D18" s="1319" t="str">
        <f>'ชื่อ-คะแนน'!C20</f>
        <v>นางสาว วรุตา  เป็งคำวัน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12849</v>
      </c>
      <c r="D19" s="1317" t="str">
        <f>'ชื่อ-คะแนน'!C21</f>
        <v>นางสาว วิลาสินี  วงศ์คำหล้า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12850</v>
      </c>
      <c r="D20" s="1318" t="str">
        <f>'ชื่อ-คะแนน'!C22</f>
        <v>นาย ศรัญ  มาหล้า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12851</v>
      </c>
      <c r="D21" s="1318" t="str">
        <f>'ชื่อ-คะแนน'!C23</f>
        <v>สามเณร ชิน  คานติ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12855</v>
      </c>
      <c r="D22" s="1318" t="str">
        <f>'ชื่อ-คะแนน'!C24</f>
        <v>นางสาว อริสา  กันทะ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12856</v>
      </c>
      <c r="D23" s="1319" t="str">
        <f>'ชื่อ-คะแนน'!C25</f>
        <v>นาย พันธการณ์  กาวิน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12868</v>
      </c>
      <c r="D24" s="1317" t="str">
        <f>'ชื่อ-คะแนน'!C26</f>
        <v>นาย มานพ  เพชรชูช่วย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12924</v>
      </c>
      <c r="D25" s="1318" t="str">
        <f>'ชื่อ-คะแนน'!C27</f>
        <v>นาย ภคนันท์  จันทราช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12926</v>
      </c>
      <c r="D26" s="1318" t="str">
        <f>'ชื่อ-คะแนน'!C28</f>
        <v>นางสาว สิริกร  สุยะคำ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 t="str">
        <f>'ชื่อ-คะแนน'!A29</f>
        <v/>
      </c>
      <c r="C27" s="342">
        <f>'ชื่อ-คะแนน'!B29</f>
        <v>0</v>
      </c>
      <c r="D27" s="1318">
        <f>'ชื่อ-คะแนน'!C29</f>
        <v>0</v>
      </c>
      <c r="E27" s="355" t="str">
        <f>IF('ชื่อ-คะแนน'!D29="ร","เรียน",IF('ชื่อ-คะแนน'!D29="มส","เรียน",'ชื่อ-คะแนน'!D29))</f>
        <v/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 t="str">
        <f>'ชื่อ-คะแนน'!A30</f>
        <v/>
      </c>
      <c r="C28" s="348">
        <f>'ชื่อ-คะแนน'!B30</f>
        <v>0</v>
      </c>
      <c r="D28" s="1319">
        <f>'ชื่อ-คะแนน'!C30</f>
        <v>0</v>
      </c>
      <c r="E28" s="356" t="str">
        <f>IF('ชื่อ-คะแนน'!D30="ร","เรียน",IF('ชื่อ-คะแนน'!D30="มส","เรียน",'ชื่อ-คะแนน'!D30))</f>
        <v/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 t="str">
        <f>'ชื่อ-คะแนน'!A31</f>
        <v/>
      </c>
      <c r="C29" s="335">
        <f>'ชื่อ-คะแนน'!B31</f>
        <v>0</v>
      </c>
      <c r="D29" s="1317">
        <f>'ชื่อ-คะแนน'!C31</f>
        <v>0</v>
      </c>
      <c r="E29" s="354" t="str">
        <f>IF('ชื่อ-คะแนน'!D31="ร","เรียน",IF('ชื่อ-คะแนน'!D31="มส","เรียน",'ชื่อ-คะแนน'!D31))</f>
        <v/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 t="str">
        <f>'ชื่อ-คะแนน'!A32</f>
        <v/>
      </c>
      <c r="C30" s="342">
        <f>'ชื่อ-คะแนน'!B32</f>
        <v>0</v>
      </c>
      <c r="D30" s="1318">
        <f>'ชื่อ-คะแนน'!C32</f>
        <v>0</v>
      </c>
      <c r="E30" s="355" t="str">
        <f>IF('ชื่อ-คะแนน'!D32="ร","เรียน",IF('ชื่อ-คะแนน'!D32="มส","เรียน",'ชื่อ-คะแนน'!D32))</f>
        <v/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 t="str">
        <f>'ชื่อ-คะแนน'!A33</f>
        <v/>
      </c>
      <c r="C31" s="342">
        <f>'ชื่อ-คะแนน'!B33</f>
        <v>0</v>
      </c>
      <c r="D31" s="1318">
        <f>'ชื่อ-คะแนน'!C33</f>
        <v>0</v>
      </c>
      <c r="E31" s="355" t="str">
        <f>IF('ชื่อ-คะแนน'!D33="ร","เรียน",IF('ชื่อ-คะแนน'!D33="มส","เรียน",'ชื่อ-คะแนน'!D33))</f>
        <v/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 t="str">
        <f>'ชื่อ-คะแนน'!A34</f>
        <v/>
      </c>
      <c r="C32" s="342">
        <f>'ชื่อ-คะแนน'!B34</f>
        <v>0</v>
      </c>
      <c r="D32" s="1318">
        <f>'ชื่อ-คะแนน'!C34</f>
        <v>0</v>
      </c>
      <c r="E32" s="355" t="str">
        <f>IF('ชื่อ-คะแนน'!D34="ร","เรียน",IF('ชื่อ-คะแนน'!D34="มส","เรียน",'ชื่อ-คะแนน'!D34))</f>
        <v/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 t="str">
        <f>'ชื่อ-คะแนน'!A35</f>
        <v/>
      </c>
      <c r="C33" s="348">
        <f>'ชื่อ-คะแนน'!B35</f>
        <v>0</v>
      </c>
      <c r="D33" s="1319">
        <f>'ชื่อ-คะแนน'!C35</f>
        <v>0</v>
      </c>
      <c r="E33" s="356" t="str">
        <f>IF('ชื่อ-คะแนน'!D35="ร","เรียน",IF('ชื่อ-คะแนน'!D35="มส","เรียน",'ชื่อ-คะแนน'!D35))</f>
        <v/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 t="str">
        <f>'ชื่อ-คะแนน'!A36</f>
        <v/>
      </c>
      <c r="C34" s="335">
        <f>'ชื่อ-คะแนน'!B36</f>
        <v>0</v>
      </c>
      <c r="D34" s="1317">
        <f>'ชื่อ-คะแนน'!C36</f>
        <v>0</v>
      </c>
      <c r="E34" s="354" t="str">
        <f>IF('ชื่อ-คะแนน'!D36="ร","เรียน",IF('ชื่อ-คะแนน'!D36="มส","เรียน",'ชื่อ-คะแนน'!D36))</f>
        <v/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 t="str">
        <f>'ชื่อ-คะแนน'!A37</f>
        <v/>
      </c>
      <c r="C35" s="342">
        <f>'ชื่อ-คะแนน'!B37</f>
        <v>0</v>
      </c>
      <c r="D35" s="1318">
        <f>'ชื่อ-คะแนน'!C37</f>
        <v>0</v>
      </c>
      <c r="E35" s="355" t="str">
        <f>IF('ชื่อ-คะแนน'!D37="ร","เรียน",IF('ชื่อ-คะแนน'!D37="มส","เรียน",'ชื่อ-คะแนน'!D37))</f>
        <v/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 t="str">
        <f>'ชื่อ-คะแนน'!A38</f>
        <v/>
      </c>
      <c r="C36" s="342">
        <f>'ชื่อ-คะแนน'!B38</f>
        <v>0</v>
      </c>
      <c r="D36" s="1318">
        <f>'ชื่อ-คะแนน'!C38</f>
        <v>0</v>
      </c>
      <c r="E36" s="355" t="str">
        <f>IF('ชื่อ-คะแนน'!D38="ร","เรียน",IF('ชื่อ-คะแนน'!D38="มส","เรียน",'ชื่อ-คะแนน'!D38))</f>
        <v/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M13" sqref="M13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96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549" t="s">
        <v>341</v>
      </c>
      <c r="BA1" s="1549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80" t="s">
        <v>28</v>
      </c>
      <c r="B2" s="1583" t="s">
        <v>228</v>
      </c>
      <c r="C2" s="1577" t="s">
        <v>29</v>
      </c>
      <c r="D2" s="1586" t="s">
        <v>137</v>
      </c>
      <c r="E2" s="70"/>
      <c r="F2" s="1624" t="s">
        <v>201</v>
      </c>
      <c r="G2" s="1589" t="s">
        <v>28</v>
      </c>
      <c r="H2" s="1567" t="s">
        <v>111</v>
      </c>
      <c r="I2" s="1567"/>
      <c r="J2" s="1567"/>
      <c r="K2" s="1567"/>
      <c r="L2" s="1567"/>
      <c r="M2" s="1567"/>
      <c r="N2" s="1567"/>
      <c r="O2" s="1592"/>
      <c r="P2" s="1566" t="s">
        <v>112</v>
      </c>
      <c r="Q2" s="1567"/>
      <c r="R2" s="1567"/>
      <c r="S2" s="1567"/>
      <c r="T2" s="1567"/>
      <c r="U2" s="1568"/>
      <c r="V2" s="1597" t="s">
        <v>191</v>
      </c>
      <c r="W2" s="1600" t="s">
        <v>113</v>
      </c>
      <c r="X2" s="1601"/>
      <c r="Y2" s="1601"/>
      <c r="Z2" s="1601"/>
      <c r="AA2" s="1601"/>
      <c r="AB2" s="1601"/>
      <c r="AC2" s="1601"/>
      <c r="AD2" s="1601"/>
      <c r="AE2" s="1602"/>
      <c r="AF2" s="1605"/>
      <c r="AG2" s="1619" t="s">
        <v>36</v>
      </c>
      <c r="AH2" s="1600" t="s">
        <v>296</v>
      </c>
      <c r="AI2" s="1601"/>
      <c r="AJ2" s="1601"/>
      <c r="AK2" s="1601"/>
      <c r="AL2" s="1601"/>
      <c r="AM2" s="1601"/>
      <c r="AN2" s="1601"/>
      <c r="AO2" s="1601"/>
      <c r="AP2" s="1602"/>
      <c r="AQ2" s="1280"/>
      <c r="AR2" s="1280"/>
      <c r="AS2" s="1597" t="s">
        <v>192</v>
      </c>
      <c r="AT2" s="1616" t="s">
        <v>31</v>
      </c>
      <c r="AU2" s="1572" t="s">
        <v>42</v>
      </c>
      <c r="AV2" s="1240"/>
      <c r="AW2" s="1572" t="s">
        <v>42</v>
      </c>
      <c r="AX2" s="1563" t="s">
        <v>41</v>
      </c>
      <c r="AY2" s="1563" t="s">
        <v>41</v>
      </c>
      <c r="AZ2" s="1552" t="s">
        <v>28</v>
      </c>
      <c r="BA2" s="1577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561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561" t="str">
        <f>IF(ปก!$C$10="กิจกรรมพัฒนาผู้เรียน","","สรุปการประเมิน")</f>
        <v>สรุปการประเมิน</v>
      </c>
      <c r="BS2" s="1569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81"/>
      <c r="B3" s="1584"/>
      <c r="C3" s="1578"/>
      <c r="D3" s="1587"/>
      <c r="E3" s="75"/>
      <c r="F3" s="1625"/>
      <c r="G3" s="1590"/>
      <c r="H3" s="1575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93" t="s">
        <v>185</v>
      </c>
      <c r="O3" s="1603" t="s">
        <v>31</v>
      </c>
      <c r="P3" s="77"/>
      <c r="Q3" s="78"/>
      <c r="R3" s="79"/>
      <c r="S3" s="1628" t="s">
        <v>115</v>
      </c>
      <c r="T3" s="80"/>
      <c r="U3" s="1630" t="s">
        <v>31</v>
      </c>
      <c r="V3" s="1598"/>
      <c r="W3" s="1575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93" t="s">
        <v>185</v>
      </c>
      <c r="AE3" s="1603" t="s">
        <v>31</v>
      </c>
      <c r="AF3" s="1606"/>
      <c r="AG3" s="1620"/>
      <c r="AH3" s="83"/>
      <c r="AI3" s="81"/>
      <c r="AJ3" s="81"/>
      <c r="AK3" s="1090"/>
      <c r="AL3" s="1609" t="str">
        <f>IF($AT$1="","","รวมปลาย")</f>
        <v/>
      </c>
      <c r="AM3" s="1607" t="str">
        <f>IF($AT$1="","","ร้อยละ "&amp;AT1)</f>
        <v/>
      </c>
      <c r="AN3" s="1611" t="str">
        <f>IF($AT$1="","","สอบกลาง")</f>
        <v/>
      </c>
      <c r="AO3" s="1613" t="str">
        <f>IF($AT$1="","","ร้อยละ "&amp;AY1)</f>
        <v/>
      </c>
      <c r="AP3" s="1622" t="s">
        <v>297</v>
      </c>
      <c r="AQ3" s="84"/>
      <c r="AR3" s="85"/>
      <c r="AS3" s="1598"/>
      <c r="AT3" s="1617"/>
      <c r="AU3" s="1573"/>
      <c r="AV3" s="1241"/>
      <c r="AW3" s="1573"/>
      <c r="AX3" s="1564"/>
      <c r="AY3" s="1564"/>
      <c r="AZ3" s="1553"/>
      <c r="BA3" s="1578"/>
      <c r="BB3" s="1555" t="s">
        <v>322</v>
      </c>
      <c r="BC3" s="1557" t="s">
        <v>323</v>
      </c>
      <c r="BD3" s="1557" t="s">
        <v>324</v>
      </c>
      <c r="BE3" s="1557" t="s">
        <v>325</v>
      </c>
      <c r="BF3" s="1557" t="s">
        <v>326</v>
      </c>
      <c r="BG3" s="1562"/>
      <c r="BH3" s="1559" t="s">
        <v>314</v>
      </c>
      <c r="BI3" s="1559" t="s">
        <v>315</v>
      </c>
      <c r="BJ3" s="1559" t="s">
        <v>316</v>
      </c>
      <c r="BK3" s="1559" t="s">
        <v>317</v>
      </c>
      <c r="BL3" s="1559" t="s">
        <v>318</v>
      </c>
      <c r="BM3" s="1559" t="s">
        <v>319</v>
      </c>
      <c r="BN3" s="1559" t="s">
        <v>320</v>
      </c>
      <c r="BO3" s="1559" t="s">
        <v>321</v>
      </c>
      <c r="BP3" s="1559" t="str">
        <f>IF(BP2="","","คุณลักษณฯ "&amp;BP2)</f>
        <v>คุณลักษณฯ 9</v>
      </c>
      <c r="BQ3" s="1559" t="str">
        <f>IF(BQ2="","","คุณลักษณฯ "&amp;BQ2)</f>
        <v>คุณลักษณฯ 10</v>
      </c>
      <c r="BR3" s="1562"/>
      <c r="BS3" s="1570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81"/>
      <c r="B4" s="1584"/>
      <c r="C4" s="1578"/>
      <c r="D4" s="1587"/>
      <c r="E4" s="75"/>
      <c r="F4" s="1625"/>
      <c r="G4" s="1590"/>
      <c r="H4" s="1576"/>
      <c r="I4" s="1219"/>
      <c r="J4" s="89"/>
      <c r="K4" s="89"/>
      <c r="L4" s="89"/>
      <c r="M4" s="1220"/>
      <c r="N4" s="1594"/>
      <c r="O4" s="1627"/>
      <c r="P4" s="90"/>
      <c r="Q4" s="91"/>
      <c r="R4" s="92"/>
      <c r="S4" s="1629"/>
      <c r="T4" s="93"/>
      <c r="U4" s="1631"/>
      <c r="V4" s="1599"/>
      <c r="W4" s="1576"/>
      <c r="X4" s="94"/>
      <c r="Y4" s="94"/>
      <c r="Z4" s="94"/>
      <c r="AA4" s="94"/>
      <c r="AB4" s="94"/>
      <c r="AC4" s="1222"/>
      <c r="AD4" s="1594"/>
      <c r="AE4" s="1604"/>
      <c r="AF4" s="95"/>
      <c r="AG4" s="1621"/>
      <c r="AH4" s="96"/>
      <c r="AI4" s="94"/>
      <c r="AJ4" s="94"/>
      <c r="AK4" s="1091"/>
      <c r="AL4" s="1610"/>
      <c r="AM4" s="1608"/>
      <c r="AN4" s="1612"/>
      <c r="AO4" s="1614"/>
      <c r="AP4" s="1623"/>
      <c r="AQ4" s="97"/>
      <c r="AR4" s="97"/>
      <c r="AS4" s="1599"/>
      <c r="AT4" s="1618"/>
      <c r="AU4" s="1573"/>
      <c r="AV4" s="1241"/>
      <c r="AW4" s="1573"/>
      <c r="AX4" s="1564"/>
      <c r="AY4" s="1564"/>
      <c r="AZ4" s="1553"/>
      <c r="BA4" s="1578"/>
      <c r="BB4" s="1556"/>
      <c r="BC4" s="1558"/>
      <c r="BD4" s="1558"/>
      <c r="BE4" s="1558"/>
      <c r="BF4" s="1558"/>
      <c r="BG4" s="1562"/>
      <c r="BH4" s="1560"/>
      <c r="BI4" s="1560"/>
      <c r="BJ4" s="1560"/>
      <c r="BK4" s="1560"/>
      <c r="BL4" s="1560"/>
      <c r="BM4" s="1560"/>
      <c r="BN4" s="1560"/>
      <c r="BO4" s="1560"/>
      <c r="BP4" s="1560"/>
      <c r="BQ4" s="1560"/>
      <c r="BR4" s="1562"/>
      <c r="BS4" s="1570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82"/>
      <c r="B5" s="1585"/>
      <c r="C5" s="1579"/>
      <c r="D5" s="1588"/>
      <c r="E5" s="98"/>
      <c r="F5" s="1626"/>
      <c r="G5" s="159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95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95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574"/>
      <c r="AV5" s="1242"/>
      <c r="AW5" s="1574"/>
      <c r="AX5" s="1565"/>
      <c r="AY5" s="1565"/>
      <c r="AZ5" s="1554"/>
      <c r="BA5" s="1579"/>
      <c r="BB5" s="1556"/>
      <c r="BC5" s="1558"/>
      <c r="BD5" s="1558"/>
      <c r="BE5" s="1558"/>
      <c r="BF5" s="1558"/>
      <c r="BG5" s="1562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2"/>
      <c r="BS5" s="1571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418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นางสาว เขมมิกา  โชติอ่อน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550" t="s">
        <v>370</v>
      </c>
      <c r="BV6" s="1550"/>
      <c r="BW6" s="1550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419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นาย ชโยดม  ปัญญานันวงศ์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420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นางสาว ทิพย์รัตน์  ทิพมา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421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นาย ธนัญชัย  สิงตัน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422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นาย ธรรมชาติ  สุยะทา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423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นาย ธรรมธัช  โสภี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424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นางสาว บงกชกร  มาคำสาย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425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นาย พงศกร  สุยะลังกา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551" t="s">
        <v>30</v>
      </c>
      <c r="BV13" s="1551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426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นาย พงศกร  เสนทาวงศ์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427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นาย พัทธดนย์  จินดาเฟื่อง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428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นางสาว ภัทรา  วงษ์อินทร์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429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นาย ภูริณัฐ  ตันสิงห์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430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นางสาว รสริน  มาหล้า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431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นาย วรัญญู  หงษ์อ้วน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432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นางสาว วรุตา  เป็งคำวัน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433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นางสาว วิลาสินี  วงศ์คำหล้า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434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นาย ศรัญ  มาหล้า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435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สามเณร ชิน  คานติ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436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นางสาว อริสา  กันทะ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437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นาย พันธการณ์  กาวิน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438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นาย มานพ  เพชรชูช่วย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439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นาย ภคนันท์  จันทราช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440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นางสาว สิริกร  สุยะคำ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 t="str">
        <f t="shared" si="20"/>
        <v/>
      </c>
      <c r="B29" s="1244"/>
      <c r="C29" s="144"/>
      <c r="D29" s="115" t="str">
        <f t="shared" si="25"/>
        <v/>
      </c>
      <c r="E29" s="116" t="str">
        <f t="shared" si="21"/>
        <v/>
      </c>
      <c r="F29" s="145"/>
      <c r="G29" s="198" t="str">
        <f t="shared" si="1"/>
        <v/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 t="str">
        <f t="shared" si="2"/>
        <v/>
      </c>
      <c r="P29" s="1210"/>
      <c r="Q29" s="1211"/>
      <c r="R29" s="1211"/>
      <c r="S29" s="151"/>
      <c r="T29" s="124">
        <f t="shared" si="3"/>
        <v>0</v>
      </c>
      <c r="U29" s="150" t="str">
        <f t="shared" si="4"/>
        <v/>
      </c>
      <c r="V29" s="1054" t="str">
        <f t="shared" si="5"/>
        <v/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 t="str">
        <f t="shared" si="6"/>
        <v/>
      </c>
      <c r="AF29" s="1061"/>
      <c r="AG29" s="1062" t="str">
        <f t="shared" si="7"/>
        <v/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 t="str">
        <f t="shared" si="11"/>
        <v/>
      </c>
      <c r="AQ29" s="1056" t="str">
        <f t="shared" si="12"/>
        <v/>
      </c>
      <c r="AR29" s="1066" t="e">
        <f t="shared" si="13"/>
        <v>#VALUE!</v>
      </c>
      <c r="AS29" s="1068" t="str">
        <f t="shared" si="14"/>
        <v/>
      </c>
      <c r="AT29" s="156" t="str">
        <f>IF(AP29="","",IF(D29="พัก","-",IF(D29="ออก","-",IF(D29="ร","-",IF(D29="มส","-",IF(AG29=0,0,IF(ปก!$C$10="กิจกรรมพัฒนาผู้เรียน",AR29/$AR$5*100,AR29)))))))</f>
        <v/>
      </c>
      <c r="AU29" s="132" t="str">
        <f t="shared" si="15"/>
        <v/>
      </c>
      <c r="AV29" s="132" t="str">
        <f>IF(AU29="","",IF(ปก!$C$10="กิจกรรมพัฒนาผู้เรียน",(VLOOKUP(AT29,AG$79:AI$81,3)),AU29))</f>
        <v/>
      </c>
      <c r="AW29" s="1297" t="str">
        <f t="shared" si="16"/>
        <v/>
      </c>
      <c r="AX29" s="134" t="str">
        <f t="shared" si="17"/>
        <v/>
      </c>
      <c r="AY29" s="1300" t="str">
        <f t="shared" si="18"/>
        <v/>
      </c>
      <c r="AZ29" s="1301" t="str">
        <f t="shared" si="19"/>
        <v/>
      </c>
      <c r="BA29" s="1274" t="str">
        <f t="shared" si="22"/>
        <v/>
      </c>
      <c r="BB29" s="160" t="str">
        <f>IF($C29="","",IF(ปก!$C$10="กิจกรรมพัฒนาผู้เรียน","-",IF($D29="พัก","-",IF($D29="ออก","-",VLOOKUP($AW29,$BU$7:$BW$12,3)))))</f>
        <v/>
      </c>
      <c r="BC29" s="160" t="str">
        <f>IF($C29="","",IF(ปก!$C$10="กิจกรรมพัฒนาผู้เรียน","-",IF($D29="พัก","-",IF($D29="ออก","-",VLOOKUP($AW29,$BU$7:$BW$12,3)))))</f>
        <v/>
      </c>
      <c r="BD29" s="160" t="str">
        <f>IF($C29="","",IF(ปก!$C$10="กิจกรรมพัฒนาผู้เรียน","-",IF($D29="พัก","-",IF($D29="ออก","-",VLOOKUP($AW29,$BU$7:$BW$12,3)))))</f>
        <v/>
      </c>
      <c r="BE29" s="160" t="str">
        <f>IF($C29="","",IF(ปก!$C$10="กิจกรรมพัฒนาผู้เรียน","-",IF($D29="พัก","-",IF($D29="ออก","-",VLOOKUP($AW29,$BU$7:$BW$12,3)))))</f>
        <v/>
      </c>
      <c r="BF29" s="160" t="str">
        <f>IF($C29="","",IF(ปก!$C$10="กิจกรรมพัฒนาผู้เรียน","-",IF($D29="พัก","-",IF($D29="ออก","-",VLOOKUP($AW29,$BU$7:$BW$12,3)))))</f>
        <v/>
      </c>
      <c r="BG29" s="1291" t="str">
        <f>IF($C29="","",IF(ปก!$C$10="กิจกรรมพัฒนาผู้เรียน","-",IF($D29="พัก","-",IF($D29="ออก","-",(ROUND(MODE(BB29:BF29),0))))))</f>
        <v/>
      </c>
      <c r="BH29" s="1271" t="str">
        <f>IF($C29="","",IF(ปก!$C$10="กิจกรรมพัฒนาผู้เรียน","-",IF($D29="พัก","-",IF($D29="ออก","-",VLOOKUP($AW29,$BU$7:$BW$12,3)))))</f>
        <v/>
      </c>
      <c r="BI29" s="1271" t="str">
        <f>IF($C29="","",IF(ปก!$C$10="กิจกรรมพัฒนาผู้เรียน","-",IF($D29="พัก","-",IF($D29="ออก","-",VLOOKUP($AW29,$BU$7:$BW$12,3)))))</f>
        <v/>
      </c>
      <c r="BJ29" s="1271" t="str">
        <f>IF($C29="","",IF(ปก!$C$10="กิจกรรมพัฒนาผู้เรียน","-",IF($D29="พัก","-",IF($D29="ออก","-",VLOOKUP($AW29,$BU$7:$BW$12,3)))))</f>
        <v/>
      </c>
      <c r="BK29" s="1271" t="str">
        <f>IF($C29="","",IF(ปก!$C$10="กิจกรรมพัฒนาผู้เรียน","-",IF($D29="พัก","-",IF($D29="ออก","-",VLOOKUP($AW29,$BU$7:$BW$12,3)))))</f>
        <v/>
      </c>
      <c r="BL29" s="1271" t="str">
        <f>IF($C29="","",IF(ปก!$C$10="กิจกรรมพัฒนาผู้เรียน","-",IF($D29="พัก","-",IF($D29="ออก","-",VLOOKUP($AW29,$BU$7:$BW$12,3)))))</f>
        <v/>
      </c>
      <c r="BM29" s="1271" t="str">
        <f>IF($C29="","",IF(ปก!$C$10="กิจกรรมพัฒนาผู้เรียน","-",IF($D29="พัก","-",IF($D29="ออก","-",VLOOKUP($AW29,$BU$7:$BW$12,3)))))</f>
        <v/>
      </c>
      <c r="BN29" s="1271" t="str">
        <f>IF($C29="","",IF(ปก!$C$10="กิจกรรมพัฒนาผู้เรียน","-",IF($D29="พัก","-",IF($D29="ออก","-",VLOOKUP($AW29,$BU$7:$BW$12,3)))))</f>
        <v/>
      </c>
      <c r="BO29" s="1271" t="str">
        <f>IF($C29="","",IF(ปก!$C$10="กิจกรรมพัฒนาผู้เรียน","-",IF($D29="พัก","-",IF($D29="ออก","-",VLOOKUP($AW29,$BU$7:$BW$12,3)))))</f>
        <v/>
      </c>
      <c r="BP29" s="1271" t="str">
        <f>IF($C29="","",IF(ปก!$C$10="กิจกรรมพัฒนาผู้เรียน","-",IF($BP$2="","",IF($D29="พัก","-",IF($D29="ออก","-",VLOOKUP($AW29,$BU$7:$BW$12,3))))))</f>
        <v/>
      </c>
      <c r="BQ29" s="1271" t="str">
        <f>IF($C29="","",IF(ปก!$C$10="กิจกรรมพัฒนาผู้เรียน","-",IF($BQ$2="","",IF($D29="พัก","-",IF($D29="ออก","-",VLOOKUP($AW29,$BU$7:$BW$12,3))))))</f>
        <v/>
      </c>
      <c r="BR29" s="1294" t="str">
        <f>IF($C29="","",IF(ปก!$C$10="กิจกรรมพัฒนาผู้เรียน","-",IF($D29="พัก","-",IF($D29="ออก","-",(ROUND(MODE(BH29:BP29),0))))))</f>
        <v/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 t="str">
        <f t="shared" si="20"/>
        <v/>
      </c>
      <c r="B30" s="1245"/>
      <c r="C30" s="167"/>
      <c r="D30" s="168" t="str">
        <f t="shared" si="25"/>
        <v/>
      </c>
      <c r="E30" s="116" t="str">
        <f t="shared" si="21"/>
        <v/>
      </c>
      <c r="F30" s="169"/>
      <c r="G30" s="199" t="str">
        <f t="shared" si="1"/>
        <v/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 t="str">
        <f t="shared" si="2"/>
        <v/>
      </c>
      <c r="P30" s="1213"/>
      <c r="Q30" s="1214"/>
      <c r="R30" s="1214"/>
      <c r="S30" s="175"/>
      <c r="T30" s="176">
        <f t="shared" si="3"/>
        <v>0</v>
      </c>
      <c r="U30" s="174" t="str">
        <f t="shared" si="4"/>
        <v/>
      </c>
      <c r="V30" s="1055" t="str">
        <f t="shared" si="5"/>
        <v/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 t="str">
        <f t="shared" si="6"/>
        <v/>
      </c>
      <c r="AF30" s="1063"/>
      <c r="AG30" s="1064" t="str">
        <f t="shared" si="7"/>
        <v/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 t="str">
        <f t="shared" si="11"/>
        <v/>
      </c>
      <c r="AQ30" s="1056" t="str">
        <f t="shared" si="12"/>
        <v/>
      </c>
      <c r="AR30" s="1066" t="e">
        <f t="shared" si="13"/>
        <v>#VALUE!</v>
      </c>
      <c r="AS30" s="1069" t="str">
        <f t="shared" si="14"/>
        <v/>
      </c>
      <c r="AT30" s="181" t="str">
        <f>IF(AP30="","",IF(D30="พัก","-",IF(D30="ออก","-",IF(D30="ร","-",IF(D30="มส","-",IF(AG30=0,0,IF(ปก!$C$10="กิจกรรมพัฒนาผู้เรียน",AR30/$AR$5*100,AR30)))))))</f>
        <v/>
      </c>
      <c r="AU30" s="201" t="str">
        <f t="shared" si="15"/>
        <v/>
      </c>
      <c r="AV30" s="132" t="str">
        <f>IF(AU30="","",IF(ปก!$C$10="กิจกรรมพัฒนาผู้เรียน",(VLOOKUP(AT30,AG$79:AI$81,3)),AU30))</f>
        <v/>
      </c>
      <c r="AW30" s="1298" t="str">
        <f t="shared" si="16"/>
        <v/>
      </c>
      <c r="AX30" s="134" t="str">
        <f t="shared" si="17"/>
        <v/>
      </c>
      <c r="AY30" s="1302" t="str">
        <f t="shared" si="18"/>
        <v/>
      </c>
      <c r="AZ30" s="1303" t="str">
        <f t="shared" si="19"/>
        <v/>
      </c>
      <c r="BA30" s="1275" t="str">
        <f t="shared" si="22"/>
        <v/>
      </c>
      <c r="BB30" s="187" t="str">
        <f>IF($C30="","",IF(ปก!$C$10="กิจกรรมพัฒนาผู้เรียน","-",IF($D30="พัก","-",IF($D30="ออก","-",VLOOKUP($AW30,$BU$7:$BW$12,3)))))</f>
        <v/>
      </c>
      <c r="BC30" s="187" t="str">
        <f>IF($C30="","",IF(ปก!$C$10="กิจกรรมพัฒนาผู้เรียน","-",IF($D30="พัก","-",IF($D30="ออก","-",VLOOKUP($AW30,$BU$7:$BW$12,3)))))</f>
        <v/>
      </c>
      <c r="BD30" s="187" t="str">
        <f>IF($C30="","",IF(ปก!$C$10="กิจกรรมพัฒนาผู้เรียน","-",IF($D30="พัก","-",IF($D30="ออก","-",VLOOKUP($AW30,$BU$7:$BW$12,3)))))</f>
        <v/>
      </c>
      <c r="BE30" s="187" t="str">
        <f>IF($C30="","",IF(ปก!$C$10="กิจกรรมพัฒนาผู้เรียน","-",IF($D30="พัก","-",IF($D30="ออก","-",VLOOKUP($AW30,$BU$7:$BW$12,3)))))</f>
        <v/>
      </c>
      <c r="BF30" s="187" t="str">
        <f>IF($C30="","",IF(ปก!$C$10="กิจกรรมพัฒนาผู้เรียน","-",IF($D30="พัก","-",IF($D30="ออก","-",VLOOKUP($AW30,$BU$7:$BW$12,3)))))</f>
        <v/>
      </c>
      <c r="BG30" s="1292" t="str">
        <f>IF($C30="","",IF(ปก!$C$10="กิจกรรมพัฒนาผู้เรียน","-",IF($D30="พัก","-",IF($D30="ออก","-",(ROUND(MODE(BB30:BF30),0))))))</f>
        <v/>
      </c>
      <c r="BH30" s="1272" t="str">
        <f>IF($C30="","",IF(ปก!$C$10="กิจกรรมพัฒนาผู้เรียน","-",IF($D30="พัก","-",IF($D30="ออก","-",VLOOKUP($AW30,$BU$7:$BW$12,3)))))</f>
        <v/>
      </c>
      <c r="BI30" s="1272" t="str">
        <f>IF($C30="","",IF(ปก!$C$10="กิจกรรมพัฒนาผู้เรียน","-",IF($D30="พัก","-",IF($D30="ออก","-",VLOOKUP($AW30,$BU$7:$BW$12,3)))))</f>
        <v/>
      </c>
      <c r="BJ30" s="1272" t="str">
        <f>IF($C30="","",IF(ปก!$C$10="กิจกรรมพัฒนาผู้เรียน","-",IF($D30="พัก","-",IF($D30="ออก","-",VLOOKUP($AW30,$BU$7:$BW$12,3)))))</f>
        <v/>
      </c>
      <c r="BK30" s="1272" t="str">
        <f>IF($C30="","",IF(ปก!$C$10="กิจกรรมพัฒนาผู้เรียน","-",IF($D30="พัก","-",IF($D30="ออก","-",VLOOKUP($AW30,$BU$7:$BW$12,3)))))</f>
        <v/>
      </c>
      <c r="BL30" s="1272" t="str">
        <f>IF($C30="","",IF(ปก!$C$10="กิจกรรมพัฒนาผู้เรียน","-",IF($D30="พัก","-",IF($D30="ออก","-",VLOOKUP($AW30,$BU$7:$BW$12,3)))))</f>
        <v/>
      </c>
      <c r="BM30" s="1272" t="str">
        <f>IF($C30="","",IF(ปก!$C$10="กิจกรรมพัฒนาผู้เรียน","-",IF($D30="พัก","-",IF($D30="ออก","-",VLOOKUP($AW30,$BU$7:$BW$12,3)))))</f>
        <v/>
      </c>
      <c r="BN30" s="1272" t="str">
        <f>IF($C30="","",IF(ปก!$C$10="กิจกรรมพัฒนาผู้เรียน","-",IF($D30="พัก","-",IF($D30="ออก","-",VLOOKUP($AW30,$BU$7:$BW$12,3)))))</f>
        <v/>
      </c>
      <c r="BO30" s="1272" t="str">
        <f>IF($C30="","",IF(ปก!$C$10="กิจกรรมพัฒนาผู้เรียน","-",IF($D30="พัก","-",IF($D30="ออก","-",VLOOKUP($AW30,$BU$7:$BW$12,3)))))</f>
        <v/>
      </c>
      <c r="BP30" s="1272" t="str">
        <f>IF($C30="","",IF(ปก!$C$10="กิจกรรมพัฒนาผู้เรียน","-",IF($BP$2="","",IF($D30="พัก","-",IF($D30="ออก","-",VLOOKUP($AW30,$BU$7:$BW$12,3))))))</f>
        <v/>
      </c>
      <c r="BQ30" s="1272" t="str">
        <f>IF($C30="","",IF(ปก!$C$10="กิจกรรมพัฒนาผู้เรียน","-",IF($BQ$2="","",IF($D30="พัก","-",IF($D30="ออก","-",VLOOKUP($AW30,$BU$7:$BW$12,3))))))</f>
        <v/>
      </c>
      <c r="BR30" s="1295" t="str">
        <f>IF($C30="","",IF(ปก!$C$10="กิจกรรมพัฒนาผู้เรียน","-",IF($D30="พัก","-",IF($D30="ออก","-",(ROUND(MODE(BH30:BP30),0))))))</f>
        <v/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 t="str">
        <f t="shared" si="20"/>
        <v/>
      </c>
      <c r="B31" s="1243"/>
      <c r="C31" s="114"/>
      <c r="D31" s="115" t="str">
        <f t="shared" si="25"/>
        <v/>
      </c>
      <c r="E31" s="116" t="str">
        <f t="shared" si="21"/>
        <v/>
      </c>
      <c r="F31" s="145"/>
      <c r="G31" s="191" t="str">
        <f t="shared" si="1"/>
        <v/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 t="str">
        <f t="shared" si="2"/>
        <v/>
      </c>
      <c r="P31" s="1207"/>
      <c r="Q31" s="1208"/>
      <c r="R31" s="1208"/>
      <c r="S31" s="123"/>
      <c r="T31" s="124">
        <f t="shared" si="3"/>
        <v>0</v>
      </c>
      <c r="U31" s="122" t="str">
        <f t="shared" si="4"/>
        <v/>
      </c>
      <c r="V31" s="1053" t="str">
        <f t="shared" si="5"/>
        <v/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 t="str">
        <f t="shared" si="6"/>
        <v/>
      </c>
      <c r="AF31" s="1059"/>
      <c r="AG31" s="1060" t="str">
        <f t="shared" si="7"/>
        <v/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 t="str">
        <f t="shared" si="11"/>
        <v/>
      </c>
      <c r="AQ31" s="1056" t="str">
        <f t="shared" si="12"/>
        <v/>
      </c>
      <c r="AR31" s="1066" t="e">
        <f t="shared" si="13"/>
        <v>#VALUE!</v>
      </c>
      <c r="AS31" s="1067" t="str">
        <f t="shared" si="14"/>
        <v/>
      </c>
      <c r="AT31" s="130" t="str">
        <f>IF(AP31="","",IF(D31="พัก","-",IF(D31="ออก","-",IF(D31="ร","-",IF(D31="มส","-",IF(AG31=0,0,IF(ปก!$C$10="กิจกรรมพัฒนาผู้เรียน",AR31/$AR$5*100,AR31)))))))</f>
        <v/>
      </c>
      <c r="AU31" s="193" t="str">
        <f t="shared" si="15"/>
        <v/>
      </c>
      <c r="AV31" s="132" t="str">
        <f>IF(AU31="","",IF(ปก!$C$10="กิจกรรมพัฒนาผู้เรียน",(VLOOKUP(AT31,AG$79:AI$81,3)),AU31))</f>
        <v/>
      </c>
      <c r="AW31" s="1296" t="str">
        <f t="shared" si="16"/>
        <v/>
      </c>
      <c r="AX31" s="134" t="str">
        <f t="shared" si="17"/>
        <v/>
      </c>
      <c r="AY31" s="733" t="str">
        <f t="shared" si="18"/>
        <v/>
      </c>
      <c r="AZ31" s="1304" t="str">
        <f t="shared" si="19"/>
        <v/>
      </c>
      <c r="BA31" s="1273" t="str">
        <f t="shared" si="22"/>
        <v/>
      </c>
      <c r="BB31" s="137" t="str">
        <f>IF($C31="","",IF(ปก!$C$10="กิจกรรมพัฒนาผู้เรียน","-",IF($D31="พัก","-",IF($D31="ออก","-",VLOOKUP($AW31,$BU$7:$BW$12,3)))))</f>
        <v/>
      </c>
      <c r="BC31" s="137" t="str">
        <f>IF($C31="","",IF(ปก!$C$10="กิจกรรมพัฒนาผู้เรียน","-",IF($D31="พัก","-",IF($D31="ออก","-",VLOOKUP($AW31,$BU$7:$BW$12,3)))))</f>
        <v/>
      </c>
      <c r="BD31" s="137" t="str">
        <f>IF($C31="","",IF(ปก!$C$10="กิจกรรมพัฒนาผู้เรียน","-",IF($D31="พัก","-",IF($D31="ออก","-",VLOOKUP($AW31,$BU$7:$BW$12,3)))))</f>
        <v/>
      </c>
      <c r="BE31" s="137" t="str">
        <f>IF($C31="","",IF(ปก!$C$10="กิจกรรมพัฒนาผู้เรียน","-",IF($D31="พัก","-",IF($D31="ออก","-",VLOOKUP($AW31,$BU$7:$BW$12,3)))))</f>
        <v/>
      </c>
      <c r="BF31" s="137" t="str">
        <f>IF($C31="","",IF(ปก!$C$10="กิจกรรมพัฒนาผู้เรียน","-",IF($D31="พัก","-",IF($D31="ออก","-",VLOOKUP($AW31,$BU$7:$BW$12,3)))))</f>
        <v/>
      </c>
      <c r="BG31" s="1290" t="str">
        <f>IF($C31="","",IF(ปก!$C$10="กิจกรรมพัฒนาผู้เรียน","-",IF($D31="พัก","-",IF($D31="ออก","-",(ROUND(MODE(BB31:BF31),0))))))</f>
        <v/>
      </c>
      <c r="BH31" s="1270" t="str">
        <f>IF($C31="","",IF(ปก!$C$10="กิจกรรมพัฒนาผู้เรียน","-",IF($D31="พัก","-",IF($D31="ออก","-",VLOOKUP($AW31,$BU$7:$BW$12,3)))))</f>
        <v/>
      </c>
      <c r="BI31" s="1270" t="str">
        <f>IF($C31="","",IF(ปก!$C$10="กิจกรรมพัฒนาผู้เรียน","-",IF($D31="พัก","-",IF($D31="ออก","-",VLOOKUP($AW31,$BU$7:$BW$12,3)))))</f>
        <v/>
      </c>
      <c r="BJ31" s="1270" t="str">
        <f>IF($C31="","",IF(ปก!$C$10="กิจกรรมพัฒนาผู้เรียน","-",IF($D31="พัก","-",IF($D31="ออก","-",VLOOKUP($AW31,$BU$7:$BW$12,3)))))</f>
        <v/>
      </c>
      <c r="BK31" s="1270" t="str">
        <f>IF($C31="","",IF(ปก!$C$10="กิจกรรมพัฒนาผู้เรียน","-",IF($D31="พัก","-",IF($D31="ออก","-",VLOOKUP($AW31,$BU$7:$BW$12,3)))))</f>
        <v/>
      </c>
      <c r="BL31" s="1270" t="str">
        <f>IF($C31="","",IF(ปก!$C$10="กิจกรรมพัฒนาผู้เรียน","-",IF($D31="พัก","-",IF($D31="ออก","-",VLOOKUP($AW31,$BU$7:$BW$12,3)))))</f>
        <v/>
      </c>
      <c r="BM31" s="1270" t="str">
        <f>IF($C31="","",IF(ปก!$C$10="กิจกรรมพัฒนาผู้เรียน","-",IF($D31="พัก","-",IF($D31="ออก","-",VLOOKUP($AW31,$BU$7:$BW$12,3)))))</f>
        <v/>
      </c>
      <c r="BN31" s="1270" t="str">
        <f>IF($C31="","",IF(ปก!$C$10="กิจกรรมพัฒนาผู้เรียน","-",IF($D31="พัก","-",IF($D31="ออก","-",VLOOKUP($AW31,$BU$7:$BW$12,3)))))</f>
        <v/>
      </c>
      <c r="BO31" s="1270" t="str">
        <f>IF($C31="","",IF(ปก!$C$10="กิจกรรมพัฒนาผู้เรียน","-",IF($D31="พัก","-",IF($D31="ออก","-",VLOOKUP($AW31,$BU$7:$BW$12,3)))))</f>
        <v/>
      </c>
      <c r="BP31" s="1270" t="str">
        <f>IF($C31="","",IF(ปก!$C$10="กิจกรรมพัฒนาผู้เรียน","-",IF($BP$2="","",IF($D31="พัก","-",IF($D31="ออก","-",VLOOKUP($AW31,$BU$7:$BW$12,3))))))</f>
        <v/>
      </c>
      <c r="BQ31" s="1270" t="str">
        <f>IF($C31="","",IF(ปก!$C$10="กิจกรรมพัฒนาผู้เรียน","-",IF($BQ$2="","",IF($D31="พัก","-",IF($D31="ออก","-",VLOOKUP($AW31,$BU$7:$BW$12,3))))))</f>
        <v/>
      </c>
      <c r="BR31" s="1293" t="str">
        <f>IF($C31="","",IF(ปก!$C$10="กิจกรรมพัฒนาผู้เรียน","-",IF($D31="พัก","-",IF($D31="ออก","-",(ROUND(MODE(BH31:BP31),0))))))</f>
        <v/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 t="str">
        <f t="shared" si="20"/>
        <v/>
      </c>
      <c r="B32" s="1244"/>
      <c r="C32" s="144"/>
      <c r="D32" s="115" t="str">
        <f t="shared" si="25"/>
        <v/>
      </c>
      <c r="E32" s="116" t="str">
        <f t="shared" si="21"/>
        <v/>
      </c>
      <c r="F32" s="145"/>
      <c r="G32" s="198" t="str">
        <f t="shared" si="1"/>
        <v/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 t="str">
        <f t="shared" si="2"/>
        <v/>
      </c>
      <c r="P32" s="1210"/>
      <c r="Q32" s="1211"/>
      <c r="R32" s="1211"/>
      <c r="S32" s="151"/>
      <c r="T32" s="124">
        <f t="shared" si="3"/>
        <v>0</v>
      </c>
      <c r="U32" s="150" t="str">
        <f t="shared" si="4"/>
        <v/>
      </c>
      <c r="V32" s="1054" t="str">
        <f t="shared" si="5"/>
        <v/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 t="str">
        <f t="shared" si="6"/>
        <v/>
      </c>
      <c r="AF32" s="1061"/>
      <c r="AG32" s="1062" t="str">
        <f t="shared" si="7"/>
        <v/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 t="str">
        <f t="shared" si="11"/>
        <v/>
      </c>
      <c r="AQ32" s="1056" t="str">
        <f t="shared" si="12"/>
        <v/>
      </c>
      <c r="AR32" s="1066" t="e">
        <f t="shared" si="13"/>
        <v>#VALUE!</v>
      </c>
      <c r="AS32" s="1068" t="str">
        <f t="shared" si="14"/>
        <v/>
      </c>
      <c r="AT32" s="156" t="str">
        <f>IF(AP32="","",IF(D32="พัก","-",IF(D32="ออก","-",IF(D32="ร","-",IF(D32="มส","-",IF(AG32=0,0,IF(ปก!$C$10="กิจกรรมพัฒนาผู้เรียน",AR32/$AR$5*100,AR32)))))))</f>
        <v/>
      </c>
      <c r="AU32" s="132" t="str">
        <f t="shared" si="15"/>
        <v/>
      </c>
      <c r="AV32" s="132" t="str">
        <f>IF(AU32="","",IF(ปก!$C$10="กิจกรรมพัฒนาผู้เรียน",(VLOOKUP(AT32,AG$79:AI$81,3)),AU32))</f>
        <v/>
      </c>
      <c r="AW32" s="1297" t="str">
        <f t="shared" si="16"/>
        <v/>
      </c>
      <c r="AX32" s="134" t="str">
        <f t="shared" si="17"/>
        <v/>
      </c>
      <c r="AY32" s="1300" t="str">
        <f t="shared" si="18"/>
        <v/>
      </c>
      <c r="AZ32" s="1301" t="str">
        <f t="shared" si="19"/>
        <v/>
      </c>
      <c r="BA32" s="1274" t="str">
        <f t="shared" si="22"/>
        <v/>
      </c>
      <c r="BB32" s="160" t="str">
        <f>IF($C32="","",IF(ปก!$C$10="กิจกรรมพัฒนาผู้เรียน","-",IF($D32="พัก","-",IF($D32="ออก","-",VLOOKUP($AW32,$BU$7:$BW$12,3)))))</f>
        <v/>
      </c>
      <c r="BC32" s="160" t="str">
        <f>IF($C32="","",IF(ปก!$C$10="กิจกรรมพัฒนาผู้เรียน","-",IF($D32="พัก","-",IF($D32="ออก","-",VLOOKUP($AW32,$BU$7:$BW$12,3)))))</f>
        <v/>
      </c>
      <c r="BD32" s="160" t="str">
        <f>IF($C32="","",IF(ปก!$C$10="กิจกรรมพัฒนาผู้เรียน","-",IF($D32="พัก","-",IF($D32="ออก","-",VLOOKUP($AW32,$BU$7:$BW$12,3)))))</f>
        <v/>
      </c>
      <c r="BE32" s="160" t="str">
        <f>IF($C32="","",IF(ปก!$C$10="กิจกรรมพัฒนาผู้เรียน","-",IF($D32="พัก","-",IF($D32="ออก","-",VLOOKUP($AW32,$BU$7:$BW$12,3)))))</f>
        <v/>
      </c>
      <c r="BF32" s="160" t="str">
        <f>IF($C32="","",IF(ปก!$C$10="กิจกรรมพัฒนาผู้เรียน","-",IF($D32="พัก","-",IF($D32="ออก","-",VLOOKUP($AW32,$BU$7:$BW$12,3)))))</f>
        <v/>
      </c>
      <c r="BG32" s="1291" t="str">
        <f>IF($C32="","",IF(ปก!$C$10="กิจกรรมพัฒนาผู้เรียน","-",IF($D32="พัก","-",IF($D32="ออก","-",(ROUND(MODE(BB32:BF32),0))))))</f>
        <v/>
      </c>
      <c r="BH32" s="1271" t="str">
        <f>IF($C32="","",IF(ปก!$C$10="กิจกรรมพัฒนาผู้เรียน","-",IF($D32="พัก","-",IF($D32="ออก","-",VLOOKUP($AW32,$BU$7:$BW$12,3)))))</f>
        <v/>
      </c>
      <c r="BI32" s="1271" t="str">
        <f>IF($C32="","",IF(ปก!$C$10="กิจกรรมพัฒนาผู้เรียน","-",IF($D32="พัก","-",IF($D32="ออก","-",VLOOKUP($AW32,$BU$7:$BW$12,3)))))</f>
        <v/>
      </c>
      <c r="BJ32" s="1271" t="str">
        <f>IF($C32="","",IF(ปก!$C$10="กิจกรรมพัฒนาผู้เรียน","-",IF($D32="พัก","-",IF($D32="ออก","-",VLOOKUP($AW32,$BU$7:$BW$12,3)))))</f>
        <v/>
      </c>
      <c r="BK32" s="1271" t="str">
        <f>IF($C32="","",IF(ปก!$C$10="กิจกรรมพัฒนาผู้เรียน","-",IF($D32="พัก","-",IF($D32="ออก","-",VLOOKUP($AW32,$BU$7:$BW$12,3)))))</f>
        <v/>
      </c>
      <c r="BL32" s="1271" t="str">
        <f>IF($C32="","",IF(ปก!$C$10="กิจกรรมพัฒนาผู้เรียน","-",IF($D32="พัก","-",IF($D32="ออก","-",VLOOKUP($AW32,$BU$7:$BW$12,3)))))</f>
        <v/>
      </c>
      <c r="BM32" s="1271" t="str">
        <f>IF($C32="","",IF(ปก!$C$10="กิจกรรมพัฒนาผู้เรียน","-",IF($D32="พัก","-",IF($D32="ออก","-",VLOOKUP($AW32,$BU$7:$BW$12,3)))))</f>
        <v/>
      </c>
      <c r="BN32" s="1271" t="str">
        <f>IF($C32="","",IF(ปก!$C$10="กิจกรรมพัฒนาผู้เรียน","-",IF($D32="พัก","-",IF($D32="ออก","-",VLOOKUP($AW32,$BU$7:$BW$12,3)))))</f>
        <v/>
      </c>
      <c r="BO32" s="1271" t="str">
        <f>IF($C32="","",IF(ปก!$C$10="กิจกรรมพัฒนาผู้เรียน","-",IF($D32="พัก","-",IF($D32="ออก","-",VLOOKUP($AW32,$BU$7:$BW$12,3)))))</f>
        <v/>
      </c>
      <c r="BP32" s="1271" t="str">
        <f>IF($C32="","",IF(ปก!$C$10="กิจกรรมพัฒนาผู้เรียน","-",IF($BP$2="","",IF($D32="พัก","-",IF($D32="ออก","-",VLOOKUP($AW32,$BU$7:$BW$12,3))))))</f>
        <v/>
      </c>
      <c r="BQ32" s="1271" t="str">
        <f>IF($C32="","",IF(ปก!$C$10="กิจกรรมพัฒนาผู้เรียน","-",IF($BQ$2="","",IF($D32="พัก","-",IF($D32="ออก","-",VLOOKUP($AW32,$BU$7:$BW$12,3))))))</f>
        <v/>
      </c>
      <c r="BR32" s="1294" t="str">
        <f>IF($C32="","",IF(ปก!$C$10="กิจกรรมพัฒนาผู้เรียน","-",IF($D32="พัก","-",IF($D32="ออก","-",(ROUND(MODE(BH32:BP32),0))))))</f>
        <v/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 t="str">
        <f t="shared" si="20"/>
        <v/>
      </c>
      <c r="B33" s="1244"/>
      <c r="C33" s="144"/>
      <c r="D33" s="115" t="str">
        <f t="shared" si="25"/>
        <v/>
      </c>
      <c r="E33" s="116" t="str">
        <f t="shared" si="21"/>
        <v/>
      </c>
      <c r="F33" s="145"/>
      <c r="G33" s="198" t="str">
        <f t="shared" si="1"/>
        <v/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 t="str">
        <f t="shared" si="2"/>
        <v/>
      </c>
      <c r="P33" s="1210"/>
      <c r="Q33" s="1211"/>
      <c r="R33" s="1211"/>
      <c r="S33" s="151"/>
      <c r="T33" s="124">
        <f t="shared" si="3"/>
        <v>0</v>
      </c>
      <c r="U33" s="150" t="str">
        <f t="shared" si="4"/>
        <v/>
      </c>
      <c r="V33" s="1054" t="str">
        <f t="shared" si="5"/>
        <v/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 t="str">
        <f t="shared" si="6"/>
        <v/>
      </c>
      <c r="AF33" s="1061"/>
      <c r="AG33" s="1062" t="str">
        <f t="shared" si="7"/>
        <v/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 t="str">
        <f t="shared" si="11"/>
        <v/>
      </c>
      <c r="AQ33" s="1056" t="str">
        <f t="shared" si="12"/>
        <v/>
      </c>
      <c r="AR33" s="1066" t="e">
        <f t="shared" si="13"/>
        <v>#VALUE!</v>
      </c>
      <c r="AS33" s="1068" t="str">
        <f t="shared" si="14"/>
        <v/>
      </c>
      <c r="AT33" s="156" t="str">
        <f>IF(AP33="","",IF(D33="พัก","-",IF(D33="ออก","-",IF(D33="ร","-",IF(D33="มส","-",IF(AG33=0,0,IF(ปก!$C$10="กิจกรรมพัฒนาผู้เรียน",AR33/$AR$5*100,AR33)))))))</f>
        <v/>
      </c>
      <c r="AU33" s="132" t="str">
        <f t="shared" si="15"/>
        <v/>
      </c>
      <c r="AV33" s="132" t="str">
        <f>IF(AU33="","",IF(ปก!$C$10="กิจกรรมพัฒนาผู้เรียน",(VLOOKUP(AT33,AG$79:AI$81,3)),AU33))</f>
        <v/>
      </c>
      <c r="AW33" s="1297" t="str">
        <f t="shared" si="16"/>
        <v/>
      </c>
      <c r="AX33" s="134" t="str">
        <f t="shared" si="17"/>
        <v/>
      </c>
      <c r="AY33" s="1300" t="str">
        <f t="shared" si="18"/>
        <v/>
      </c>
      <c r="AZ33" s="1301" t="str">
        <f t="shared" si="19"/>
        <v/>
      </c>
      <c r="BA33" s="1274" t="str">
        <f t="shared" si="22"/>
        <v/>
      </c>
      <c r="BB33" s="160" t="str">
        <f>IF($C33="","",IF(ปก!$C$10="กิจกรรมพัฒนาผู้เรียน","-",IF($D33="พัก","-",IF($D33="ออก","-",VLOOKUP($AW33,$BU$7:$BW$12,3)))))</f>
        <v/>
      </c>
      <c r="BC33" s="160" t="str">
        <f>IF($C33="","",IF(ปก!$C$10="กิจกรรมพัฒนาผู้เรียน","-",IF($D33="พัก","-",IF($D33="ออก","-",VLOOKUP($AW33,$BU$7:$BW$12,3)))))</f>
        <v/>
      </c>
      <c r="BD33" s="160" t="str">
        <f>IF($C33="","",IF(ปก!$C$10="กิจกรรมพัฒนาผู้เรียน","-",IF($D33="พัก","-",IF($D33="ออก","-",VLOOKUP($AW33,$BU$7:$BW$12,3)))))</f>
        <v/>
      </c>
      <c r="BE33" s="160" t="str">
        <f>IF($C33="","",IF(ปก!$C$10="กิจกรรมพัฒนาผู้เรียน","-",IF($D33="พัก","-",IF($D33="ออก","-",VLOOKUP($AW33,$BU$7:$BW$12,3)))))</f>
        <v/>
      </c>
      <c r="BF33" s="160" t="str">
        <f>IF($C33="","",IF(ปก!$C$10="กิจกรรมพัฒนาผู้เรียน","-",IF($D33="พัก","-",IF($D33="ออก","-",VLOOKUP($AW33,$BU$7:$BW$12,3)))))</f>
        <v/>
      </c>
      <c r="BG33" s="1291" t="str">
        <f>IF($C33="","",IF(ปก!$C$10="กิจกรรมพัฒนาผู้เรียน","-",IF($D33="พัก","-",IF($D33="ออก","-",(ROUND(MODE(BB33:BF33),0))))))</f>
        <v/>
      </c>
      <c r="BH33" s="1271" t="str">
        <f>IF($C33="","",IF(ปก!$C$10="กิจกรรมพัฒนาผู้เรียน","-",IF($D33="พัก","-",IF($D33="ออก","-",VLOOKUP($AW33,$BU$7:$BW$12,3)))))</f>
        <v/>
      </c>
      <c r="BI33" s="1271" t="str">
        <f>IF($C33="","",IF(ปก!$C$10="กิจกรรมพัฒนาผู้เรียน","-",IF($D33="พัก","-",IF($D33="ออก","-",VLOOKUP($AW33,$BU$7:$BW$12,3)))))</f>
        <v/>
      </c>
      <c r="BJ33" s="1271" t="str">
        <f>IF($C33="","",IF(ปก!$C$10="กิจกรรมพัฒนาผู้เรียน","-",IF($D33="พัก","-",IF($D33="ออก","-",VLOOKUP($AW33,$BU$7:$BW$12,3)))))</f>
        <v/>
      </c>
      <c r="BK33" s="1271" t="str">
        <f>IF($C33="","",IF(ปก!$C$10="กิจกรรมพัฒนาผู้เรียน","-",IF($D33="พัก","-",IF($D33="ออก","-",VLOOKUP($AW33,$BU$7:$BW$12,3)))))</f>
        <v/>
      </c>
      <c r="BL33" s="1271" t="str">
        <f>IF($C33="","",IF(ปก!$C$10="กิจกรรมพัฒนาผู้เรียน","-",IF($D33="พัก","-",IF($D33="ออก","-",VLOOKUP($AW33,$BU$7:$BW$12,3)))))</f>
        <v/>
      </c>
      <c r="BM33" s="1271" t="str">
        <f>IF($C33="","",IF(ปก!$C$10="กิจกรรมพัฒนาผู้เรียน","-",IF($D33="พัก","-",IF($D33="ออก","-",VLOOKUP($AW33,$BU$7:$BW$12,3)))))</f>
        <v/>
      </c>
      <c r="BN33" s="1271" t="str">
        <f>IF($C33="","",IF(ปก!$C$10="กิจกรรมพัฒนาผู้เรียน","-",IF($D33="พัก","-",IF($D33="ออก","-",VLOOKUP($AW33,$BU$7:$BW$12,3)))))</f>
        <v/>
      </c>
      <c r="BO33" s="1271" t="str">
        <f>IF($C33="","",IF(ปก!$C$10="กิจกรรมพัฒนาผู้เรียน","-",IF($D33="พัก","-",IF($D33="ออก","-",VLOOKUP($AW33,$BU$7:$BW$12,3)))))</f>
        <v/>
      </c>
      <c r="BP33" s="1271" t="str">
        <f>IF($C33="","",IF(ปก!$C$10="กิจกรรมพัฒนาผู้เรียน","-",IF($BP$2="","",IF($D33="พัก","-",IF($D33="ออก","-",VLOOKUP($AW33,$BU$7:$BW$12,3))))))</f>
        <v/>
      </c>
      <c r="BQ33" s="1271" t="str">
        <f>IF($C33="","",IF(ปก!$C$10="กิจกรรมพัฒนาผู้เรียน","-",IF($BQ$2="","",IF($D33="พัก","-",IF($D33="ออก","-",VLOOKUP($AW33,$BU$7:$BW$12,3))))))</f>
        <v/>
      </c>
      <c r="BR33" s="1294" t="str">
        <f>IF($C33="","",IF(ปก!$C$10="กิจกรรมพัฒนาผู้เรียน","-",IF($D33="พัก","-",IF($D33="ออก","-",(ROUND(MODE(BH33:BP33),0))))))</f>
        <v/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 t="str">
        <f t="shared" si="20"/>
        <v/>
      </c>
      <c r="B34" s="1244"/>
      <c r="C34" s="144"/>
      <c r="D34" s="115" t="str">
        <f t="shared" si="25"/>
        <v/>
      </c>
      <c r="E34" s="116" t="str">
        <f t="shared" si="21"/>
        <v/>
      </c>
      <c r="F34" s="145"/>
      <c r="G34" s="198" t="str">
        <f t="shared" si="1"/>
        <v/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 t="str">
        <f t="shared" si="2"/>
        <v/>
      </c>
      <c r="P34" s="1210"/>
      <c r="Q34" s="1211"/>
      <c r="R34" s="1211"/>
      <c r="S34" s="151"/>
      <c r="T34" s="124">
        <f t="shared" si="3"/>
        <v>0</v>
      </c>
      <c r="U34" s="150" t="str">
        <f t="shared" si="4"/>
        <v/>
      </c>
      <c r="V34" s="1054" t="str">
        <f t="shared" si="5"/>
        <v/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 t="str">
        <f t="shared" si="6"/>
        <v/>
      </c>
      <c r="AF34" s="1061"/>
      <c r="AG34" s="1062" t="str">
        <f t="shared" si="7"/>
        <v/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 t="str">
        <f t="shared" si="11"/>
        <v/>
      </c>
      <c r="AQ34" s="1056" t="str">
        <f t="shared" si="12"/>
        <v/>
      </c>
      <c r="AR34" s="1066" t="e">
        <f t="shared" si="13"/>
        <v>#VALUE!</v>
      </c>
      <c r="AS34" s="1068" t="str">
        <f t="shared" si="14"/>
        <v/>
      </c>
      <c r="AT34" s="156" t="str">
        <f>IF(AP34="","",IF(D34="พัก","-",IF(D34="ออก","-",IF(D34="ร","-",IF(D34="มส","-",IF(AG34=0,0,IF(ปก!$C$10="กิจกรรมพัฒนาผู้เรียน",AR34/$AR$5*100,AR34)))))))</f>
        <v/>
      </c>
      <c r="AU34" s="132" t="str">
        <f t="shared" si="15"/>
        <v/>
      </c>
      <c r="AV34" s="132" t="str">
        <f>IF(AU34="","",IF(ปก!$C$10="กิจกรรมพัฒนาผู้เรียน",(VLOOKUP(AT34,AG$79:AI$81,3)),AU34))</f>
        <v/>
      </c>
      <c r="AW34" s="1297" t="str">
        <f t="shared" si="16"/>
        <v/>
      </c>
      <c r="AX34" s="134" t="str">
        <f t="shared" si="17"/>
        <v/>
      </c>
      <c r="AY34" s="1300" t="str">
        <f t="shared" si="18"/>
        <v/>
      </c>
      <c r="AZ34" s="1301" t="str">
        <f t="shared" si="19"/>
        <v/>
      </c>
      <c r="BA34" s="1274" t="str">
        <f t="shared" si="22"/>
        <v/>
      </c>
      <c r="BB34" s="160" t="str">
        <f>IF($C34="","",IF(ปก!$C$10="กิจกรรมพัฒนาผู้เรียน","-",IF($D34="พัก","-",IF($D34="ออก","-",VLOOKUP($AW34,$BU$7:$BW$12,3)))))</f>
        <v/>
      </c>
      <c r="BC34" s="160" t="str">
        <f>IF($C34="","",IF(ปก!$C$10="กิจกรรมพัฒนาผู้เรียน","-",IF($D34="พัก","-",IF($D34="ออก","-",VLOOKUP($AW34,$BU$7:$BW$12,3)))))</f>
        <v/>
      </c>
      <c r="BD34" s="160" t="str">
        <f>IF($C34="","",IF(ปก!$C$10="กิจกรรมพัฒนาผู้เรียน","-",IF($D34="พัก","-",IF($D34="ออก","-",VLOOKUP($AW34,$BU$7:$BW$12,3)))))</f>
        <v/>
      </c>
      <c r="BE34" s="160" t="str">
        <f>IF($C34="","",IF(ปก!$C$10="กิจกรรมพัฒนาผู้เรียน","-",IF($D34="พัก","-",IF($D34="ออก","-",VLOOKUP($AW34,$BU$7:$BW$12,3)))))</f>
        <v/>
      </c>
      <c r="BF34" s="160" t="str">
        <f>IF($C34="","",IF(ปก!$C$10="กิจกรรมพัฒนาผู้เรียน","-",IF($D34="พัก","-",IF($D34="ออก","-",VLOOKUP($AW34,$BU$7:$BW$12,3)))))</f>
        <v/>
      </c>
      <c r="BG34" s="1291" t="str">
        <f>IF($C34="","",IF(ปก!$C$10="กิจกรรมพัฒนาผู้เรียน","-",IF($D34="พัก","-",IF($D34="ออก","-",(ROUND(MODE(BB34:BF34),0))))))</f>
        <v/>
      </c>
      <c r="BH34" s="1271" t="str">
        <f>IF($C34="","",IF(ปก!$C$10="กิจกรรมพัฒนาผู้เรียน","-",IF($D34="พัก","-",IF($D34="ออก","-",VLOOKUP($AW34,$BU$7:$BW$12,3)))))</f>
        <v/>
      </c>
      <c r="BI34" s="1271" t="str">
        <f>IF($C34="","",IF(ปก!$C$10="กิจกรรมพัฒนาผู้เรียน","-",IF($D34="พัก","-",IF($D34="ออก","-",VLOOKUP($AW34,$BU$7:$BW$12,3)))))</f>
        <v/>
      </c>
      <c r="BJ34" s="1271" t="str">
        <f>IF($C34="","",IF(ปก!$C$10="กิจกรรมพัฒนาผู้เรียน","-",IF($D34="พัก","-",IF($D34="ออก","-",VLOOKUP($AW34,$BU$7:$BW$12,3)))))</f>
        <v/>
      </c>
      <c r="BK34" s="1271" t="str">
        <f>IF($C34="","",IF(ปก!$C$10="กิจกรรมพัฒนาผู้เรียน","-",IF($D34="พัก","-",IF($D34="ออก","-",VLOOKUP($AW34,$BU$7:$BW$12,3)))))</f>
        <v/>
      </c>
      <c r="BL34" s="1271" t="str">
        <f>IF($C34="","",IF(ปก!$C$10="กิจกรรมพัฒนาผู้เรียน","-",IF($D34="พัก","-",IF($D34="ออก","-",VLOOKUP($AW34,$BU$7:$BW$12,3)))))</f>
        <v/>
      </c>
      <c r="BM34" s="1271" t="str">
        <f>IF($C34="","",IF(ปก!$C$10="กิจกรรมพัฒนาผู้เรียน","-",IF($D34="พัก","-",IF($D34="ออก","-",VLOOKUP($AW34,$BU$7:$BW$12,3)))))</f>
        <v/>
      </c>
      <c r="BN34" s="1271" t="str">
        <f>IF($C34="","",IF(ปก!$C$10="กิจกรรมพัฒนาผู้เรียน","-",IF($D34="พัก","-",IF($D34="ออก","-",VLOOKUP($AW34,$BU$7:$BW$12,3)))))</f>
        <v/>
      </c>
      <c r="BO34" s="1271" t="str">
        <f>IF($C34="","",IF(ปก!$C$10="กิจกรรมพัฒนาผู้เรียน","-",IF($D34="พัก","-",IF($D34="ออก","-",VLOOKUP($AW34,$BU$7:$BW$12,3)))))</f>
        <v/>
      </c>
      <c r="BP34" s="1271" t="str">
        <f>IF($C34="","",IF(ปก!$C$10="กิจกรรมพัฒนาผู้เรียน","-",IF($BP$2="","",IF($D34="พัก","-",IF($D34="ออก","-",VLOOKUP($AW34,$BU$7:$BW$12,3))))))</f>
        <v/>
      </c>
      <c r="BQ34" s="1271" t="str">
        <f>IF($C34="","",IF(ปก!$C$10="กิจกรรมพัฒนาผู้เรียน","-",IF($BQ$2="","",IF($D34="พัก","-",IF($D34="ออก","-",VLOOKUP($AW34,$BU$7:$BW$12,3))))))</f>
        <v/>
      </c>
      <c r="BR34" s="1294" t="str">
        <f>IF($C34="","",IF(ปก!$C$10="กิจกรรมพัฒนาผู้เรียน","-",IF($D34="พัก","-",IF($D34="ออก","-",(ROUND(MODE(BH34:BP34),0))))))</f>
        <v/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 t="str">
        <f t="shared" si="20"/>
        <v/>
      </c>
      <c r="B35" s="1245"/>
      <c r="C35" s="167"/>
      <c r="D35" s="168" t="str">
        <f t="shared" si="25"/>
        <v/>
      </c>
      <c r="E35" s="116" t="str">
        <f t="shared" si="21"/>
        <v/>
      </c>
      <c r="F35" s="169"/>
      <c r="G35" s="199" t="str">
        <f t="shared" si="1"/>
        <v/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 t="str">
        <f t="shared" si="2"/>
        <v/>
      </c>
      <c r="P35" s="1213"/>
      <c r="Q35" s="1214"/>
      <c r="R35" s="1214"/>
      <c r="S35" s="175"/>
      <c r="T35" s="176">
        <f t="shared" si="3"/>
        <v>0</v>
      </c>
      <c r="U35" s="174" t="str">
        <f t="shared" si="4"/>
        <v/>
      </c>
      <c r="V35" s="1055" t="str">
        <f t="shared" si="5"/>
        <v/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 t="str">
        <f t="shared" si="6"/>
        <v/>
      </c>
      <c r="AF35" s="1063"/>
      <c r="AG35" s="1064" t="str">
        <f t="shared" si="7"/>
        <v/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 t="str">
        <f t="shared" si="11"/>
        <v/>
      </c>
      <c r="AQ35" s="1056" t="str">
        <f t="shared" si="12"/>
        <v/>
      </c>
      <c r="AR35" s="1066" t="e">
        <f t="shared" si="13"/>
        <v>#VALUE!</v>
      </c>
      <c r="AS35" s="1069" t="str">
        <f t="shared" si="14"/>
        <v/>
      </c>
      <c r="AT35" s="181" t="str">
        <f>IF(AP35="","",IF(D35="พัก","-",IF(D35="ออก","-",IF(D35="ร","-",IF(D35="มส","-",IF(AG35=0,0,IF(ปก!$C$10="กิจกรรมพัฒนาผู้เรียน",AR35/$AR$5*100,AR35)))))))</f>
        <v/>
      </c>
      <c r="AU35" s="201" t="str">
        <f t="shared" si="15"/>
        <v/>
      </c>
      <c r="AV35" s="132" t="str">
        <f>IF(AU35="","",IF(ปก!$C$10="กิจกรรมพัฒนาผู้เรียน",(VLOOKUP(AT35,AG$79:AI$81,3)),AU35))</f>
        <v/>
      </c>
      <c r="AW35" s="1298" t="str">
        <f t="shared" si="16"/>
        <v/>
      </c>
      <c r="AX35" s="134" t="str">
        <f t="shared" si="17"/>
        <v/>
      </c>
      <c r="AY35" s="1302" t="str">
        <f t="shared" si="18"/>
        <v/>
      </c>
      <c r="AZ35" s="1303" t="str">
        <f t="shared" si="19"/>
        <v/>
      </c>
      <c r="BA35" s="1275" t="str">
        <f t="shared" si="22"/>
        <v/>
      </c>
      <c r="BB35" s="187" t="str">
        <f>IF($C35="","",IF(ปก!$C$10="กิจกรรมพัฒนาผู้เรียน","-",IF($D35="พัก","-",IF($D35="ออก","-",VLOOKUP($AW35,$BU$7:$BW$12,3)))))</f>
        <v/>
      </c>
      <c r="BC35" s="187" t="str">
        <f>IF($C35="","",IF(ปก!$C$10="กิจกรรมพัฒนาผู้เรียน","-",IF($D35="พัก","-",IF($D35="ออก","-",VLOOKUP($AW35,$BU$7:$BW$12,3)))))</f>
        <v/>
      </c>
      <c r="BD35" s="187" t="str">
        <f>IF($C35="","",IF(ปก!$C$10="กิจกรรมพัฒนาผู้เรียน","-",IF($D35="พัก","-",IF($D35="ออก","-",VLOOKUP($AW35,$BU$7:$BW$12,3)))))</f>
        <v/>
      </c>
      <c r="BE35" s="187" t="str">
        <f>IF($C35="","",IF(ปก!$C$10="กิจกรรมพัฒนาผู้เรียน","-",IF($D35="พัก","-",IF($D35="ออก","-",VLOOKUP($AW35,$BU$7:$BW$12,3)))))</f>
        <v/>
      </c>
      <c r="BF35" s="187" t="str">
        <f>IF($C35="","",IF(ปก!$C$10="กิจกรรมพัฒนาผู้เรียน","-",IF($D35="พัก","-",IF($D35="ออก","-",VLOOKUP($AW35,$BU$7:$BW$12,3)))))</f>
        <v/>
      </c>
      <c r="BG35" s="1292" t="str">
        <f>IF($C35="","",IF(ปก!$C$10="กิจกรรมพัฒนาผู้เรียน","-",IF($D35="พัก","-",IF($D35="ออก","-",(ROUND(MODE(BB35:BF35),0))))))</f>
        <v/>
      </c>
      <c r="BH35" s="1272" t="str">
        <f>IF($C35="","",IF(ปก!$C$10="กิจกรรมพัฒนาผู้เรียน","-",IF($D35="พัก","-",IF($D35="ออก","-",VLOOKUP($AW35,$BU$7:$BW$12,3)))))</f>
        <v/>
      </c>
      <c r="BI35" s="1272" t="str">
        <f>IF($C35="","",IF(ปก!$C$10="กิจกรรมพัฒนาผู้เรียน","-",IF($D35="พัก","-",IF($D35="ออก","-",VLOOKUP($AW35,$BU$7:$BW$12,3)))))</f>
        <v/>
      </c>
      <c r="BJ35" s="1272" t="str">
        <f>IF($C35="","",IF(ปก!$C$10="กิจกรรมพัฒนาผู้เรียน","-",IF($D35="พัก","-",IF($D35="ออก","-",VLOOKUP($AW35,$BU$7:$BW$12,3)))))</f>
        <v/>
      </c>
      <c r="BK35" s="1272" t="str">
        <f>IF($C35="","",IF(ปก!$C$10="กิจกรรมพัฒนาผู้เรียน","-",IF($D35="พัก","-",IF($D35="ออก","-",VLOOKUP($AW35,$BU$7:$BW$12,3)))))</f>
        <v/>
      </c>
      <c r="BL35" s="1272" t="str">
        <f>IF($C35="","",IF(ปก!$C$10="กิจกรรมพัฒนาผู้เรียน","-",IF($D35="พัก","-",IF($D35="ออก","-",VLOOKUP($AW35,$BU$7:$BW$12,3)))))</f>
        <v/>
      </c>
      <c r="BM35" s="1272" t="str">
        <f>IF($C35="","",IF(ปก!$C$10="กิจกรรมพัฒนาผู้เรียน","-",IF($D35="พัก","-",IF($D35="ออก","-",VLOOKUP($AW35,$BU$7:$BW$12,3)))))</f>
        <v/>
      </c>
      <c r="BN35" s="1272" t="str">
        <f>IF($C35="","",IF(ปก!$C$10="กิจกรรมพัฒนาผู้เรียน","-",IF($D35="พัก","-",IF($D35="ออก","-",VLOOKUP($AW35,$BU$7:$BW$12,3)))))</f>
        <v/>
      </c>
      <c r="BO35" s="1272" t="str">
        <f>IF($C35="","",IF(ปก!$C$10="กิจกรรมพัฒนาผู้เรียน","-",IF($D35="พัก","-",IF($D35="ออก","-",VLOOKUP($AW35,$BU$7:$BW$12,3)))))</f>
        <v/>
      </c>
      <c r="BP35" s="1272" t="str">
        <f>IF($C35="","",IF(ปก!$C$10="กิจกรรมพัฒนาผู้เรียน","-",IF($BP$2="","",IF($D35="พัก","-",IF($D35="ออก","-",VLOOKUP($AW35,$BU$7:$BW$12,3))))))</f>
        <v/>
      </c>
      <c r="BQ35" s="1272" t="str">
        <f>IF($C35="","",IF(ปก!$C$10="กิจกรรมพัฒนาผู้เรียน","-",IF($BQ$2="","",IF($D35="พัก","-",IF($D35="ออก","-",VLOOKUP($AW35,$BU$7:$BW$12,3))))))</f>
        <v/>
      </c>
      <c r="BR35" s="1295" t="str">
        <f>IF($C35="","",IF(ปก!$C$10="กิจกรรมพัฒนาผู้เรียน","-",IF($D35="พัก","-",IF($D35="ออก","-",(ROUND(MODE(BH35:BP35),0))))))</f>
        <v/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 t="str">
        <f t="shared" si="20"/>
        <v/>
      </c>
      <c r="B36" s="1243"/>
      <c r="C36" s="114"/>
      <c r="D36" s="115" t="str">
        <f t="shared" si="25"/>
        <v/>
      </c>
      <c r="E36" s="116" t="str">
        <f t="shared" si="21"/>
        <v/>
      </c>
      <c r="F36" s="145"/>
      <c r="G36" s="191" t="str">
        <f t="shared" si="1"/>
        <v/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 t="str">
        <f t="shared" si="2"/>
        <v/>
      </c>
      <c r="P36" s="1207"/>
      <c r="Q36" s="1208"/>
      <c r="R36" s="1208"/>
      <c r="S36" s="123"/>
      <c r="T36" s="124">
        <f t="shared" si="3"/>
        <v>0</v>
      </c>
      <c r="U36" s="122" t="str">
        <f t="shared" si="4"/>
        <v/>
      </c>
      <c r="V36" s="1053" t="str">
        <f t="shared" si="5"/>
        <v/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 t="str">
        <f t="shared" si="6"/>
        <v/>
      </c>
      <c r="AF36" s="1059"/>
      <c r="AG36" s="1060" t="str">
        <f t="shared" si="7"/>
        <v/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 t="str">
        <f t="shared" si="11"/>
        <v/>
      </c>
      <c r="AQ36" s="1056" t="str">
        <f t="shared" si="12"/>
        <v/>
      </c>
      <c r="AR36" s="1066" t="e">
        <f t="shared" si="13"/>
        <v>#VALUE!</v>
      </c>
      <c r="AS36" s="1067" t="str">
        <f t="shared" si="14"/>
        <v/>
      </c>
      <c r="AT36" s="130" t="str">
        <f>IF(AP36="","",IF(D36="พัก","-",IF(D36="ออก","-",IF(D36="ร","-",IF(D36="มส","-",IF(AG36=0,0,IF(ปก!$C$10="กิจกรรมพัฒนาผู้เรียน",AR36/$AR$5*100,AR36)))))))</f>
        <v/>
      </c>
      <c r="AU36" s="193" t="str">
        <f t="shared" si="15"/>
        <v/>
      </c>
      <c r="AV36" s="132" t="str">
        <f>IF(AU36="","",IF(ปก!$C$10="กิจกรรมพัฒนาผู้เรียน",(VLOOKUP(AT36,AG$79:AI$81,3)),AU36))</f>
        <v/>
      </c>
      <c r="AW36" s="1296" t="str">
        <f t="shared" si="16"/>
        <v/>
      </c>
      <c r="AX36" s="134" t="str">
        <f t="shared" si="17"/>
        <v/>
      </c>
      <c r="AY36" s="733" t="str">
        <f t="shared" si="18"/>
        <v/>
      </c>
      <c r="AZ36" s="1304" t="str">
        <f t="shared" si="19"/>
        <v/>
      </c>
      <c r="BA36" s="1273" t="str">
        <f t="shared" si="22"/>
        <v/>
      </c>
      <c r="BB36" s="137" t="str">
        <f>IF($C36="","",IF(ปก!$C$10="กิจกรรมพัฒนาผู้เรียน","-",IF($D36="พัก","-",IF($D36="ออก","-",VLOOKUP($AW36,$BU$7:$BW$12,3)))))</f>
        <v/>
      </c>
      <c r="BC36" s="137" t="str">
        <f>IF($C36="","",IF(ปก!$C$10="กิจกรรมพัฒนาผู้เรียน","-",IF($D36="พัก","-",IF($D36="ออก","-",VLOOKUP($AW36,$BU$7:$BW$12,3)))))</f>
        <v/>
      </c>
      <c r="BD36" s="137" t="str">
        <f>IF($C36="","",IF(ปก!$C$10="กิจกรรมพัฒนาผู้เรียน","-",IF($D36="พัก","-",IF($D36="ออก","-",VLOOKUP($AW36,$BU$7:$BW$12,3)))))</f>
        <v/>
      </c>
      <c r="BE36" s="137" t="str">
        <f>IF($C36="","",IF(ปก!$C$10="กิจกรรมพัฒนาผู้เรียน","-",IF($D36="พัก","-",IF($D36="ออก","-",VLOOKUP($AW36,$BU$7:$BW$12,3)))))</f>
        <v/>
      </c>
      <c r="BF36" s="137" t="str">
        <f>IF($C36="","",IF(ปก!$C$10="กิจกรรมพัฒนาผู้เรียน","-",IF($D36="พัก","-",IF($D36="ออก","-",VLOOKUP($AW36,$BU$7:$BW$12,3)))))</f>
        <v/>
      </c>
      <c r="BG36" s="1290" t="str">
        <f>IF($C36="","",IF(ปก!$C$10="กิจกรรมพัฒนาผู้เรียน","-",IF($D36="พัก","-",IF($D36="ออก","-",(ROUND(MODE(BB36:BF36),0))))))</f>
        <v/>
      </c>
      <c r="BH36" s="1270" t="str">
        <f>IF($C36="","",IF(ปก!$C$10="กิจกรรมพัฒนาผู้เรียน","-",IF($D36="พัก","-",IF($D36="ออก","-",VLOOKUP($AW36,$BU$7:$BW$12,3)))))</f>
        <v/>
      </c>
      <c r="BI36" s="1270" t="str">
        <f>IF($C36="","",IF(ปก!$C$10="กิจกรรมพัฒนาผู้เรียน","-",IF($D36="พัก","-",IF($D36="ออก","-",VLOOKUP($AW36,$BU$7:$BW$12,3)))))</f>
        <v/>
      </c>
      <c r="BJ36" s="1270" t="str">
        <f>IF($C36="","",IF(ปก!$C$10="กิจกรรมพัฒนาผู้เรียน","-",IF($D36="พัก","-",IF($D36="ออก","-",VLOOKUP($AW36,$BU$7:$BW$12,3)))))</f>
        <v/>
      </c>
      <c r="BK36" s="1270" t="str">
        <f>IF($C36="","",IF(ปก!$C$10="กิจกรรมพัฒนาผู้เรียน","-",IF($D36="พัก","-",IF($D36="ออก","-",VLOOKUP($AW36,$BU$7:$BW$12,3)))))</f>
        <v/>
      </c>
      <c r="BL36" s="1270" t="str">
        <f>IF($C36="","",IF(ปก!$C$10="กิจกรรมพัฒนาผู้เรียน","-",IF($D36="พัก","-",IF($D36="ออก","-",VLOOKUP($AW36,$BU$7:$BW$12,3)))))</f>
        <v/>
      </c>
      <c r="BM36" s="1270" t="str">
        <f>IF($C36="","",IF(ปก!$C$10="กิจกรรมพัฒนาผู้เรียน","-",IF($D36="พัก","-",IF($D36="ออก","-",VLOOKUP($AW36,$BU$7:$BW$12,3)))))</f>
        <v/>
      </c>
      <c r="BN36" s="1270" t="str">
        <f>IF($C36="","",IF(ปก!$C$10="กิจกรรมพัฒนาผู้เรียน","-",IF($D36="พัก","-",IF($D36="ออก","-",VLOOKUP($AW36,$BU$7:$BW$12,3)))))</f>
        <v/>
      </c>
      <c r="BO36" s="1270" t="str">
        <f>IF($C36="","",IF(ปก!$C$10="กิจกรรมพัฒนาผู้เรียน","-",IF($D36="พัก","-",IF($D36="ออก","-",VLOOKUP($AW36,$BU$7:$BW$12,3)))))</f>
        <v/>
      </c>
      <c r="BP36" s="1270" t="str">
        <f>IF($C36="","",IF(ปก!$C$10="กิจกรรมพัฒนาผู้เรียน","-",IF($BP$2="","",IF($D36="พัก","-",IF($D36="ออก","-",VLOOKUP($AW36,$BU$7:$BW$12,3))))))</f>
        <v/>
      </c>
      <c r="BQ36" s="1270" t="str">
        <f>IF($C36="","",IF(ปก!$C$10="กิจกรรมพัฒนาผู้เรียน","-",IF($BQ$2="","",IF($D36="พัก","-",IF($D36="ออก","-",VLOOKUP($AW36,$BU$7:$BW$12,3))))))</f>
        <v/>
      </c>
      <c r="BR36" s="1293" t="str">
        <f>IF($C36="","",IF(ปก!$C$10="กิจกรรมพัฒนาผู้เรียน","-",IF($D36="พัก","-",IF($D36="ออก","-",(ROUND(MODE(BH36:BP36),0))))))</f>
        <v/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 t="str">
        <f t="shared" si="20"/>
        <v/>
      </c>
      <c r="B37" s="1244"/>
      <c r="C37" s="144"/>
      <c r="D37" s="115" t="str">
        <f t="shared" si="25"/>
        <v/>
      </c>
      <c r="E37" s="116" t="str">
        <f t="shared" si="21"/>
        <v/>
      </c>
      <c r="F37" s="145"/>
      <c r="G37" s="198" t="str">
        <f t="shared" si="1"/>
        <v/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 t="str">
        <f t="shared" si="2"/>
        <v/>
      </c>
      <c r="P37" s="1210"/>
      <c r="Q37" s="1211"/>
      <c r="R37" s="1211"/>
      <c r="S37" s="151"/>
      <c r="T37" s="124">
        <f t="shared" si="3"/>
        <v>0</v>
      </c>
      <c r="U37" s="150" t="str">
        <f t="shared" si="4"/>
        <v/>
      </c>
      <c r="V37" s="1054" t="str">
        <f t="shared" si="5"/>
        <v/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 t="str">
        <f t="shared" si="6"/>
        <v/>
      </c>
      <c r="AF37" s="1061"/>
      <c r="AG37" s="1062" t="str">
        <f t="shared" si="7"/>
        <v/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 t="str">
        <f t="shared" si="11"/>
        <v/>
      </c>
      <c r="AQ37" s="1056" t="str">
        <f t="shared" si="12"/>
        <v/>
      </c>
      <c r="AR37" s="1066" t="e">
        <f t="shared" si="13"/>
        <v>#VALUE!</v>
      </c>
      <c r="AS37" s="1068" t="str">
        <f t="shared" si="14"/>
        <v/>
      </c>
      <c r="AT37" s="156" t="str">
        <f>IF(AP37="","",IF(D37="พัก","-",IF(D37="ออก","-",IF(D37="ร","-",IF(D37="มส","-",IF(AG37=0,0,IF(ปก!$C$10="กิจกรรมพัฒนาผู้เรียน",AR37/$AR$5*100,AR37)))))))</f>
        <v/>
      </c>
      <c r="AU37" s="132" t="str">
        <f t="shared" si="15"/>
        <v/>
      </c>
      <c r="AV37" s="132" t="str">
        <f>IF(AU37="","",IF(ปก!$C$10="กิจกรรมพัฒนาผู้เรียน",(VLOOKUP(AT37,AG$79:AI$81,3)),AU37))</f>
        <v/>
      </c>
      <c r="AW37" s="1297" t="str">
        <f t="shared" si="16"/>
        <v/>
      </c>
      <c r="AX37" s="134" t="str">
        <f t="shared" si="17"/>
        <v/>
      </c>
      <c r="AY37" s="1300" t="str">
        <f t="shared" si="18"/>
        <v/>
      </c>
      <c r="AZ37" s="1301" t="str">
        <f t="shared" si="19"/>
        <v/>
      </c>
      <c r="BA37" s="1274" t="str">
        <f t="shared" si="22"/>
        <v/>
      </c>
      <c r="BB37" s="160" t="str">
        <f>IF($C37="","",IF(ปก!$C$10="กิจกรรมพัฒนาผู้เรียน","-",IF($D37="พัก","-",IF($D37="ออก","-",VLOOKUP($AW37,$BU$7:$BW$12,3)))))</f>
        <v/>
      </c>
      <c r="BC37" s="160" t="str">
        <f>IF($C37="","",IF(ปก!$C$10="กิจกรรมพัฒนาผู้เรียน","-",IF($D37="พัก","-",IF($D37="ออก","-",VLOOKUP($AW37,$BU$7:$BW$12,3)))))</f>
        <v/>
      </c>
      <c r="BD37" s="160" t="str">
        <f>IF($C37="","",IF(ปก!$C$10="กิจกรรมพัฒนาผู้เรียน","-",IF($D37="พัก","-",IF($D37="ออก","-",VLOOKUP($AW37,$BU$7:$BW$12,3)))))</f>
        <v/>
      </c>
      <c r="BE37" s="160" t="str">
        <f>IF($C37="","",IF(ปก!$C$10="กิจกรรมพัฒนาผู้เรียน","-",IF($D37="พัก","-",IF($D37="ออก","-",VLOOKUP($AW37,$BU$7:$BW$12,3)))))</f>
        <v/>
      </c>
      <c r="BF37" s="160" t="str">
        <f>IF($C37="","",IF(ปก!$C$10="กิจกรรมพัฒนาผู้เรียน","-",IF($D37="พัก","-",IF($D37="ออก","-",VLOOKUP($AW37,$BU$7:$BW$12,3)))))</f>
        <v/>
      </c>
      <c r="BG37" s="1291" t="str">
        <f>IF($C37="","",IF(ปก!$C$10="กิจกรรมพัฒนาผู้เรียน","-",IF($D37="พัก","-",IF($D37="ออก","-",(ROUND(MODE(BB37:BF37),0))))))</f>
        <v/>
      </c>
      <c r="BH37" s="1271" t="str">
        <f>IF($C37="","",IF(ปก!$C$10="กิจกรรมพัฒนาผู้เรียน","-",IF($D37="พัก","-",IF($D37="ออก","-",VLOOKUP($AW37,$BU$7:$BW$12,3)))))</f>
        <v/>
      </c>
      <c r="BI37" s="1271" t="str">
        <f>IF($C37="","",IF(ปก!$C$10="กิจกรรมพัฒนาผู้เรียน","-",IF($D37="พัก","-",IF($D37="ออก","-",VLOOKUP($AW37,$BU$7:$BW$12,3)))))</f>
        <v/>
      </c>
      <c r="BJ37" s="1271" t="str">
        <f>IF($C37="","",IF(ปก!$C$10="กิจกรรมพัฒนาผู้เรียน","-",IF($D37="พัก","-",IF($D37="ออก","-",VLOOKUP($AW37,$BU$7:$BW$12,3)))))</f>
        <v/>
      </c>
      <c r="BK37" s="1271" t="str">
        <f>IF($C37="","",IF(ปก!$C$10="กิจกรรมพัฒนาผู้เรียน","-",IF($D37="พัก","-",IF($D37="ออก","-",VLOOKUP($AW37,$BU$7:$BW$12,3)))))</f>
        <v/>
      </c>
      <c r="BL37" s="1271" t="str">
        <f>IF($C37="","",IF(ปก!$C$10="กิจกรรมพัฒนาผู้เรียน","-",IF($D37="พัก","-",IF($D37="ออก","-",VLOOKUP($AW37,$BU$7:$BW$12,3)))))</f>
        <v/>
      </c>
      <c r="BM37" s="1271" t="str">
        <f>IF($C37="","",IF(ปก!$C$10="กิจกรรมพัฒนาผู้เรียน","-",IF($D37="พัก","-",IF($D37="ออก","-",VLOOKUP($AW37,$BU$7:$BW$12,3)))))</f>
        <v/>
      </c>
      <c r="BN37" s="1271" t="str">
        <f>IF($C37="","",IF(ปก!$C$10="กิจกรรมพัฒนาผู้เรียน","-",IF($D37="พัก","-",IF($D37="ออก","-",VLOOKUP($AW37,$BU$7:$BW$12,3)))))</f>
        <v/>
      </c>
      <c r="BO37" s="1271" t="str">
        <f>IF($C37="","",IF(ปก!$C$10="กิจกรรมพัฒนาผู้เรียน","-",IF($D37="พัก","-",IF($D37="ออก","-",VLOOKUP($AW37,$BU$7:$BW$12,3)))))</f>
        <v/>
      </c>
      <c r="BP37" s="1271" t="str">
        <f>IF($C37="","",IF(ปก!$C$10="กิจกรรมพัฒนาผู้เรียน","-",IF($BP$2="","",IF($D37="พัก","-",IF($D37="ออก","-",VLOOKUP($AW37,$BU$7:$BW$12,3))))))</f>
        <v/>
      </c>
      <c r="BQ37" s="1271" t="str">
        <f>IF($C37="","",IF(ปก!$C$10="กิจกรรมพัฒนาผู้เรียน","-",IF($BQ$2="","",IF($D37="พัก","-",IF($D37="ออก","-",VLOOKUP($AW37,$BU$7:$BW$12,3))))))</f>
        <v/>
      </c>
      <c r="BR37" s="1294" t="str">
        <f>IF($C37="","",IF(ปก!$C$10="กิจกรรมพัฒนาผู้เรียน","-",IF($D37="พัก","-",IF($D37="ออก","-",(ROUND(MODE(BH37:BP37),0))))))</f>
        <v/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 t="str">
        <f t="shared" si="20"/>
        <v/>
      </c>
      <c r="B38" s="1244"/>
      <c r="C38" s="144"/>
      <c r="D38" s="115" t="str">
        <f t="shared" si="25"/>
        <v/>
      </c>
      <c r="E38" s="116" t="str">
        <f t="shared" si="21"/>
        <v/>
      </c>
      <c r="F38" s="145"/>
      <c r="G38" s="198" t="str">
        <f t="shared" ref="G38:G65" si="26">A38</f>
        <v/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 t="str">
        <f t="shared" ref="O38:O65" si="27">IF(C38="","",SUM(H38:N38))</f>
        <v/>
      </c>
      <c r="P38" s="1210"/>
      <c r="Q38" s="1211"/>
      <c r="R38" s="1211"/>
      <c r="S38" s="151"/>
      <c r="T38" s="124">
        <f t="shared" ref="T38:T65" si="28">SUM(P38:S38)</f>
        <v>0</v>
      </c>
      <c r="U38" s="150" t="str">
        <f t="shared" ref="U38:U65" si="29">IF(C38="","",IF(S38="",P38+Q38+R38,IF(T38&lt;$S$5,P38+Q38+R38+S38,$S$5)))</f>
        <v/>
      </c>
      <c r="V38" s="1054" t="str">
        <f t="shared" ref="V38:V65" si="30">IF(C38="","",U38+O38)</f>
        <v/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 t="str">
        <f t="shared" ref="AE38:AE65" si="31">IF(C38="","",SUM(W38:AD38))</f>
        <v/>
      </c>
      <c r="AF38" s="1061"/>
      <c r="AG38" s="1062" t="str">
        <f t="shared" ref="AG38:AG65" si="32">IF(C38="","",AF38+AE38+U38+O38)</f>
        <v/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 t="str">
        <f t="shared" ref="AP38:AP65" si="36">IF(C38="","",IF($AT$1="",SUM(AH38:AK38),(AM38+AO38)))</f>
        <v/>
      </c>
      <c r="AQ38" s="1056" t="str">
        <f t="shared" ref="AQ38:AQ65" si="37">IF(C38="","",IF(O38=0,0,IF(AE38=0,0,IF(AG38+AP38&gt;100,"เกิน",AG38+AP38))))</f>
        <v/>
      </c>
      <c r="AR38" s="1066" t="e">
        <f t="shared" si="13"/>
        <v>#VALUE!</v>
      </c>
      <c r="AS38" s="1068" t="str">
        <f t="shared" ref="AS38:AS65" si="38">IF(C38="","",AP38+AE38)</f>
        <v/>
      </c>
      <c r="AT38" s="156" t="str">
        <f>IF(AP38="","",IF(D38="พัก","-",IF(D38="ออก","-",IF(D38="ร","-",IF(D38="มส","-",IF(AG38=0,0,IF(ปก!$C$10="กิจกรรมพัฒนาผู้เรียน",AR38/$AR$5*100,AR38)))))))</f>
        <v/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/>
      </c>
      <c r="AV38" s="132" t="str">
        <f>IF(AU38="","",IF(ปก!$C$10="กิจกรรมพัฒนาผู้เรียน",(VLOOKUP(AT38,AG$79:AI$81,3)),AU38))</f>
        <v/>
      </c>
      <c r="AW38" s="1297" t="str">
        <f t="shared" ref="AW38:AW65" si="40">IF(C38="","",IF(AP38="ผิด","ผิด",IF(AV38="","---",AV38)))</f>
        <v/>
      </c>
      <c r="AX38" s="134" t="str">
        <f t="shared" ref="AX38:AX65" si="41">IF(C38="","",IF(AU38="","",IF(D38="","ผิด",IF(AU38="ร","",IF(AU38="มส","",RANK(AT38,AT$6:AT$65,0))))))</f>
        <v/>
      </c>
      <c r="AY38" s="1300" t="str">
        <f t="shared" ref="AY38:AY65" si="42">IF(C38="","",IF(AX38="","-",AX38))</f>
        <v/>
      </c>
      <c r="AZ38" s="1301" t="str">
        <f t="shared" ref="AZ38:AZ65" si="43">A38</f>
        <v/>
      </c>
      <c r="BA38" s="1274" t="str">
        <f t="shared" si="22"/>
        <v/>
      </c>
      <c r="BB38" s="160" t="str">
        <f>IF($C38="","",IF(ปก!$C$10="กิจกรรมพัฒนาผู้เรียน","-",IF($D38="พัก","-",IF($D38="ออก","-",VLOOKUP($AW38,$BU$7:$BW$12,3)))))</f>
        <v/>
      </c>
      <c r="BC38" s="160" t="str">
        <f>IF($C38="","",IF(ปก!$C$10="กิจกรรมพัฒนาผู้เรียน","-",IF($D38="พัก","-",IF($D38="ออก","-",VLOOKUP($AW38,$BU$7:$BW$12,3)))))</f>
        <v/>
      </c>
      <c r="BD38" s="160" t="str">
        <f>IF($C38="","",IF(ปก!$C$10="กิจกรรมพัฒนาผู้เรียน","-",IF($D38="พัก","-",IF($D38="ออก","-",VLOOKUP($AW38,$BU$7:$BW$12,3)))))</f>
        <v/>
      </c>
      <c r="BE38" s="160" t="str">
        <f>IF($C38="","",IF(ปก!$C$10="กิจกรรมพัฒนาผู้เรียน","-",IF($D38="พัก","-",IF($D38="ออก","-",VLOOKUP($AW38,$BU$7:$BW$12,3)))))</f>
        <v/>
      </c>
      <c r="BF38" s="160" t="str">
        <f>IF($C38="","",IF(ปก!$C$10="กิจกรรมพัฒนาผู้เรียน","-",IF($D38="พัก","-",IF($D38="ออก","-",VLOOKUP($AW38,$BU$7:$BW$12,3)))))</f>
        <v/>
      </c>
      <c r="BG38" s="1291" t="str">
        <f>IF($C38="","",IF(ปก!$C$10="กิจกรรมพัฒนาผู้เรียน","-",IF($D38="พัก","-",IF($D38="ออก","-",(ROUND(MODE(BB38:BF38),0))))))</f>
        <v/>
      </c>
      <c r="BH38" s="1271" t="str">
        <f>IF($C38="","",IF(ปก!$C$10="กิจกรรมพัฒนาผู้เรียน","-",IF($D38="พัก","-",IF($D38="ออก","-",VLOOKUP($AW38,$BU$7:$BW$12,3)))))</f>
        <v/>
      </c>
      <c r="BI38" s="1271" t="str">
        <f>IF($C38="","",IF(ปก!$C$10="กิจกรรมพัฒนาผู้เรียน","-",IF($D38="พัก","-",IF($D38="ออก","-",VLOOKUP($AW38,$BU$7:$BW$12,3)))))</f>
        <v/>
      </c>
      <c r="BJ38" s="1271" t="str">
        <f>IF($C38="","",IF(ปก!$C$10="กิจกรรมพัฒนาผู้เรียน","-",IF($D38="พัก","-",IF($D38="ออก","-",VLOOKUP($AW38,$BU$7:$BW$12,3)))))</f>
        <v/>
      </c>
      <c r="BK38" s="1271" t="str">
        <f>IF($C38="","",IF(ปก!$C$10="กิจกรรมพัฒนาผู้เรียน","-",IF($D38="พัก","-",IF($D38="ออก","-",VLOOKUP($AW38,$BU$7:$BW$12,3)))))</f>
        <v/>
      </c>
      <c r="BL38" s="1271" t="str">
        <f>IF($C38="","",IF(ปก!$C$10="กิจกรรมพัฒนาผู้เรียน","-",IF($D38="พัก","-",IF($D38="ออก","-",VLOOKUP($AW38,$BU$7:$BW$12,3)))))</f>
        <v/>
      </c>
      <c r="BM38" s="1271" t="str">
        <f>IF($C38="","",IF(ปก!$C$10="กิจกรรมพัฒนาผู้เรียน","-",IF($D38="พัก","-",IF($D38="ออก","-",VLOOKUP($AW38,$BU$7:$BW$12,3)))))</f>
        <v/>
      </c>
      <c r="BN38" s="1271" t="str">
        <f>IF($C38="","",IF(ปก!$C$10="กิจกรรมพัฒนาผู้เรียน","-",IF($D38="พัก","-",IF($D38="ออก","-",VLOOKUP($AW38,$BU$7:$BW$12,3)))))</f>
        <v/>
      </c>
      <c r="BO38" s="1271" t="str">
        <f>IF($C38="","",IF(ปก!$C$10="กิจกรรมพัฒนาผู้เรียน","-",IF($D38="พัก","-",IF($D38="ออก","-",VLOOKUP($AW38,$BU$7:$BW$12,3)))))</f>
        <v/>
      </c>
      <c r="BP38" s="1271" t="str">
        <f>IF($C38="","",IF(ปก!$C$10="กิจกรรมพัฒนาผู้เรียน","-",IF($BP$2="","",IF($D38="พัก","-",IF($D38="ออก","-",VLOOKUP($AW38,$BU$7:$BW$12,3))))))</f>
        <v/>
      </c>
      <c r="BQ38" s="1271" t="str">
        <f>IF($C38="","",IF(ปก!$C$10="กิจกรรมพัฒนาผู้เรียน","-",IF($BQ$2="","",IF($D38="พัก","-",IF($D38="ออก","-",VLOOKUP($AW38,$BU$7:$BW$12,3))))))</f>
        <v/>
      </c>
      <c r="BR38" s="1294" t="str">
        <f>IF($C38="","",IF(ปก!$C$10="กิจกรรมพัฒนาผู้เรียน","-",IF($D38="พัก","-",IF($D38="ออก","-",(ROUND(MODE(BH38:BP38),0))))))</f>
        <v/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615" t="s">
        <v>267</v>
      </c>
      <c r="D67" s="1615"/>
      <c r="E67" s="1615"/>
      <c r="F67" s="1615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615" t="s">
        <v>240</v>
      </c>
      <c r="D68" s="1615"/>
      <c r="E68" s="1615"/>
      <c r="F68" s="1615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23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23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23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23</v>
      </c>
      <c r="P83" s="1260"/>
      <c r="Q83" s="1260"/>
      <c r="R83" s="1260"/>
      <c r="S83" s="1260"/>
      <c r="T83" s="1260"/>
      <c r="U83" s="1260">
        <f>COUNTIF(U6:U55,0)</f>
        <v>23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23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23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A2:A5"/>
    <mergeCell ref="B2:B5"/>
    <mergeCell ref="D2:D5"/>
    <mergeCell ref="G2:G5"/>
    <mergeCell ref="H2:O2"/>
    <mergeCell ref="N3:N5"/>
    <mergeCell ref="C2:C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82"/>
      <c r="D1" s="1682"/>
      <c r="E1" s="708"/>
      <c r="F1" s="1683">
        <f>ปก!O39</f>
        <v>45061</v>
      </c>
      <c r="G1" s="1683"/>
      <c r="H1" s="1683"/>
      <c r="I1" s="1683"/>
      <c r="J1" s="1683"/>
      <c r="K1" s="1683"/>
      <c r="L1" s="1683"/>
      <c r="M1" s="1683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75" t="str">
        <f>ปก!I11</f>
        <v>3 คาบ</v>
      </c>
      <c r="AE1" s="1675"/>
      <c r="AF1" s="1675"/>
      <c r="AG1" s="1675"/>
      <c r="AH1" s="1675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54" t="s">
        <v>28</v>
      </c>
      <c r="B2" s="1657" t="str">
        <f>'ชื่อ-คะแนน'!B2:B5</f>
        <v>เลขประจำตัว</v>
      </c>
      <c r="C2" s="1660" t="str">
        <f>'ชื่อ-คะแนน'!C2:C5</f>
        <v>ชื่อ - สกุล</v>
      </c>
      <c r="D2" s="1586" t="s">
        <v>137</v>
      </c>
      <c r="E2" s="722"/>
      <c r="F2" s="1632" t="s">
        <v>85</v>
      </c>
      <c r="G2" s="1633"/>
      <c r="H2" s="1633"/>
      <c r="I2" s="1633"/>
      <c r="J2" s="1634"/>
      <c r="K2" s="723"/>
      <c r="L2" s="1632" t="s">
        <v>86</v>
      </c>
      <c r="M2" s="1633"/>
      <c r="N2" s="1633"/>
      <c r="O2" s="1633"/>
      <c r="P2" s="1634"/>
      <c r="Q2" s="723"/>
      <c r="R2" s="1663" t="s">
        <v>87</v>
      </c>
      <c r="S2" s="1664"/>
      <c r="T2" s="1664"/>
      <c r="U2" s="1664"/>
      <c r="V2" s="1665"/>
      <c r="W2" s="725"/>
      <c r="X2" s="1663" t="s">
        <v>88</v>
      </c>
      <c r="Y2" s="1664"/>
      <c r="Z2" s="1664"/>
      <c r="AA2" s="1664"/>
      <c r="AB2" s="1665"/>
      <c r="AC2" s="723"/>
      <c r="AD2" s="1663" t="s">
        <v>89</v>
      </c>
      <c r="AE2" s="1664"/>
      <c r="AF2" s="1664"/>
      <c r="AG2" s="1664"/>
      <c r="AH2" s="1665"/>
      <c r="AI2" s="723"/>
      <c r="AJ2" s="1632" t="s">
        <v>90</v>
      </c>
      <c r="AK2" s="1633"/>
      <c r="AL2" s="1633"/>
      <c r="AM2" s="1633"/>
      <c r="AN2" s="1634"/>
      <c r="AO2" s="723"/>
      <c r="AP2" s="1632" t="s">
        <v>91</v>
      </c>
      <c r="AQ2" s="1633"/>
      <c r="AR2" s="1633"/>
      <c r="AS2" s="1633"/>
      <c r="AT2" s="1634"/>
      <c r="AU2" s="723"/>
      <c r="AV2" s="1632" t="s">
        <v>92</v>
      </c>
      <c r="AW2" s="1633"/>
      <c r="AX2" s="1633"/>
      <c r="AY2" s="1633"/>
      <c r="AZ2" s="1634"/>
      <c r="BA2" s="723"/>
      <c r="BB2" s="1632" t="s">
        <v>93</v>
      </c>
      <c r="BC2" s="1633"/>
      <c r="BD2" s="1633"/>
      <c r="BE2" s="1633"/>
      <c r="BF2" s="1634"/>
      <c r="BG2" s="723"/>
      <c r="BH2" s="1635" t="s">
        <v>94</v>
      </c>
      <c r="BI2" s="1636"/>
      <c r="BJ2" s="1636"/>
      <c r="BK2" s="1636"/>
      <c r="BL2" s="1637"/>
      <c r="BM2" s="726"/>
      <c r="BN2" s="1632" t="s">
        <v>95</v>
      </c>
      <c r="BO2" s="1633"/>
      <c r="BP2" s="1633"/>
      <c r="BQ2" s="1633"/>
      <c r="BR2" s="1634"/>
      <c r="BS2" s="723"/>
      <c r="BT2" s="1632" t="s">
        <v>96</v>
      </c>
      <c r="BU2" s="1633"/>
      <c r="BV2" s="1633"/>
      <c r="BW2" s="1633"/>
      <c r="BX2" s="1634"/>
      <c r="BY2" s="723"/>
      <c r="BZ2" s="1632" t="s">
        <v>97</v>
      </c>
      <c r="CA2" s="1633"/>
      <c r="CB2" s="1633"/>
      <c r="CC2" s="1633"/>
      <c r="CD2" s="1634"/>
      <c r="CE2" s="723"/>
      <c r="CF2" s="1632" t="s">
        <v>98</v>
      </c>
      <c r="CG2" s="1633"/>
      <c r="CH2" s="1633"/>
      <c r="CI2" s="1633"/>
      <c r="CJ2" s="1634"/>
      <c r="CK2" s="723"/>
      <c r="CL2" s="1632" t="s">
        <v>99</v>
      </c>
      <c r="CM2" s="1633"/>
      <c r="CN2" s="1633"/>
      <c r="CO2" s="1633"/>
      <c r="CP2" s="1634"/>
      <c r="CQ2" s="723"/>
      <c r="CR2" s="1632" t="s">
        <v>100</v>
      </c>
      <c r="CS2" s="1633"/>
      <c r="CT2" s="1633"/>
      <c r="CU2" s="1633"/>
      <c r="CV2" s="1634"/>
      <c r="CW2" s="723"/>
      <c r="CX2" s="1632" t="s">
        <v>101</v>
      </c>
      <c r="CY2" s="1633"/>
      <c r="CZ2" s="1633"/>
      <c r="DA2" s="1633"/>
      <c r="DB2" s="1634"/>
      <c r="DC2" s="723"/>
      <c r="DD2" s="1632" t="s">
        <v>102</v>
      </c>
      <c r="DE2" s="1633"/>
      <c r="DF2" s="1633"/>
      <c r="DG2" s="1633"/>
      <c r="DH2" s="1634"/>
      <c r="DI2" s="723"/>
      <c r="DJ2" s="1632" t="s">
        <v>103</v>
      </c>
      <c r="DK2" s="1633"/>
      <c r="DL2" s="1633"/>
      <c r="DM2" s="1633"/>
      <c r="DN2" s="1634"/>
      <c r="DO2" s="723"/>
      <c r="DP2" s="1635" t="s">
        <v>104</v>
      </c>
      <c r="DQ2" s="1636"/>
      <c r="DR2" s="1636"/>
      <c r="DS2" s="1636"/>
      <c r="DT2" s="1637"/>
      <c r="DU2" s="726"/>
      <c r="DV2" s="1632" t="s">
        <v>175</v>
      </c>
      <c r="DW2" s="1633"/>
      <c r="DX2" s="1633"/>
      <c r="DY2" s="1633"/>
      <c r="DZ2" s="1634"/>
      <c r="EA2" s="723"/>
      <c r="EB2" s="1632" t="s">
        <v>176</v>
      </c>
      <c r="EC2" s="1633"/>
      <c r="ED2" s="1633"/>
      <c r="EE2" s="1633"/>
      <c r="EF2" s="1634"/>
      <c r="EG2" s="724"/>
      <c r="EH2" s="165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55"/>
      <c r="B3" s="1658"/>
      <c r="C3" s="1661"/>
      <c r="D3" s="1587"/>
      <c r="E3" s="729"/>
      <c r="F3" s="1648">
        <f>F1</f>
        <v>45061</v>
      </c>
      <c r="G3" s="1642">
        <f>F3+1</f>
        <v>45062</v>
      </c>
      <c r="H3" s="1646">
        <f>G3+1</f>
        <v>45063</v>
      </c>
      <c r="I3" s="1642">
        <f>H3+1</f>
        <v>45064</v>
      </c>
      <c r="J3" s="1673">
        <f>I3+1</f>
        <v>45065</v>
      </c>
      <c r="K3" s="730"/>
      <c r="L3" s="1638">
        <f>J3+3</f>
        <v>45068</v>
      </c>
      <c r="M3" s="1646">
        <f>L3+1</f>
        <v>45069</v>
      </c>
      <c r="N3" s="1642">
        <f>M3+1</f>
        <v>45070</v>
      </c>
      <c r="O3" s="1646">
        <f>N3+1</f>
        <v>45071</v>
      </c>
      <c r="P3" s="1640">
        <f>O3+1</f>
        <v>45072</v>
      </c>
      <c r="Q3" s="731"/>
      <c r="R3" s="1648">
        <f>P3+3</f>
        <v>45075</v>
      </c>
      <c r="S3" s="1642">
        <f>R3+1</f>
        <v>45076</v>
      </c>
      <c r="T3" s="1646">
        <f>S3+1</f>
        <v>45077</v>
      </c>
      <c r="U3" s="1642">
        <f>T3+1</f>
        <v>45078</v>
      </c>
      <c r="V3" s="1644">
        <f>U3+1</f>
        <v>45079</v>
      </c>
      <c r="W3" s="730"/>
      <c r="X3" s="1638">
        <f>V3+3</f>
        <v>45082</v>
      </c>
      <c r="Y3" s="1646">
        <f>X3+1</f>
        <v>45083</v>
      </c>
      <c r="Z3" s="1642">
        <f>Y3+1</f>
        <v>45084</v>
      </c>
      <c r="AA3" s="1646">
        <f>Z3+1</f>
        <v>45085</v>
      </c>
      <c r="AB3" s="1640">
        <f>AA3+1</f>
        <v>45086</v>
      </c>
      <c r="AC3" s="731"/>
      <c r="AD3" s="1648">
        <f>AB3+3</f>
        <v>45089</v>
      </c>
      <c r="AE3" s="1642">
        <f>AD3+1</f>
        <v>45090</v>
      </c>
      <c r="AF3" s="1646">
        <f>AE3+1</f>
        <v>45091</v>
      </c>
      <c r="AG3" s="1642">
        <f>AF3+1</f>
        <v>45092</v>
      </c>
      <c r="AH3" s="1644">
        <f>AG3+1</f>
        <v>45093</v>
      </c>
      <c r="AI3" s="730"/>
      <c r="AJ3" s="1638">
        <f>AH3+3</f>
        <v>45096</v>
      </c>
      <c r="AK3" s="1646">
        <f>AJ3+1</f>
        <v>45097</v>
      </c>
      <c r="AL3" s="1642">
        <f>AK3+1</f>
        <v>45098</v>
      </c>
      <c r="AM3" s="1646">
        <f>AL3+1</f>
        <v>45099</v>
      </c>
      <c r="AN3" s="1640">
        <f>AM3+1</f>
        <v>45100</v>
      </c>
      <c r="AO3" s="731"/>
      <c r="AP3" s="1648">
        <f>AN3+3</f>
        <v>45103</v>
      </c>
      <c r="AQ3" s="1642">
        <f>AP3+1</f>
        <v>45104</v>
      </c>
      <c r="AR3" s="1646">
        <f>AQ3+1</f>
        <v>45105</v>
      </c>
      <c r="AS3" s="1642">
        <f>AR3+1</f>
        <v>45106</v>
      </c>
      <c r="AT3" s="1644">
        <f>AS3+1</f>
        <v>45107</v>
      </c>
      <c r="AU3" s="730"/>
      <c r="AV3" s="1638">
        <f>AT3+3</f>
        <v>45110</v>
      </c>
      <c r="AW3" s="1646">
        <f>AV3+1</f>
        <v>45111</v>
      </c>
      <c r="AX3" s="1642">
        <f>AW3+1</f>
        <v>45112</v>
      </c>
      <c r="AY3" s="1646">
        <f>AX3+1</f>
        <v>45113</v>
      </c>
      <c r="AZ3" s="1640">
        <f>AY3+1</f>
        <v>45114</v>
      </c>
      <c r="BA3" s="731"/>
      <c r="BB3" s="1648">
        <f>AZ3+3</f>
        <v>45117</v>
      </c>
      <c r="BC3" s="1642">
        <f>BB3+1</f>
        <v>45118</v>
      </c>
      <c r="BD3" s="1646">
        <f>BC3+1</f>
        <v>45119</v>
      </c>
      <c r="BE3" s="1642">
        <f>BD3+1</f>
        <v>45120</v>
      </c>
      <c r="BF3" s="1644">
        <f>BE3+1</f>
        <v>45121</v>
      </c>
      <c r="BG3" s="730"/>
      <c r="BH3" s="1638">
        <f>BF3+3</f>
        <v>45124</v>
      </c>
      <c r="BI3" s="1646">
        <f>BH3+1</f>
        <v>45125</v>
      </c>
      <c r="BJ3" s="1642">
        <f>BI3+1</f>
        <v>45126</v>
      </c>
      <c r="BK3" s="1646">
        <f>BJ3+1</f>
        <v>45127</v>
      </c>
      <c r="BL3" s="1670">
        <f>BK3+1</f>
        <v>45128</v>
      </c>
      <c r="BM3" s="731"/>
      <c r="BN3" s="1648">
        <f>BL3+3</f>
        <v>45131</v>
      </c>
      <c r="BO3" s="1642">
        <f>BN3+1</f>
        <v>45132</v>
      </c>
      <c r="BP3" s="1646">
        <f>BO3+1</f>
        <v>45133</v>
      </c>
      <c r="BQ3" s="1642">
        <f>BP3+1</f>
        <v>45134</v>
      </c>
      <c r="BR3" s="1644">
        <f>BQ3+1</f>
        <v>45135</v>
      </c>
      <c r="BS3" s="730"/>
      <c r="BT3" s="1638">
        <f>BR3+3</f>
        <v>45138</v>
      </c>
      <c r="BU3" s="1646">
        <f>BT3+1</f>
        <v>45139</v>
      </c>
      <c r="BV3" s="1642">
        <f>BU3+1</f>
        <v>45140</v>
      </c>
      <c r="BW3" s="1646">
        <f>BV3+1</f>
        <v>45141</v>
      </c>
      <c r="BX3" s="1640">
        <f>BW3+1</f>
        <v>45142</v>
      </c>
      <c r="BY3" s="731"/>
      <c r="BZ3" s="1648">
        <f>BX3+3</f>
        <v>45145</v>
      </c>
      <c r="CA3" s="1642">
        <f>BZ3+1</f>
        <v>45146</v>
      </c>
      <c r="CB3" s="1646">
        <f>CA3+1</f>
        <v>45147</v>
      </c>
      <c r="CC3" s="1642">
        <f>CB3+1</f>
        <v>45148</v>
      </c>
      <c r="CD3" s="1644">
        <f>CC3+1</f>
        <v>45149</v>
      </c>
      <c r="CE3" s="730"/>
      <c r="CF3" s="1638">
        <f>CD3+3</f>
        <v>45152</v>
      </c>
      <c r="CG3" s="1646">
        <f>CF3+1</f>
        <v>45153</v>
      </c>
      <c r="CH3" s="1642">
        <f>CG3+1</f>
        <v>45154</v>
      </c>
      <c r="CI3" s="1646">
        <f>CH3+1</f>
        <v>45155</v>
      </c>
      <c r="CJ3" s="1640">
        <f>CI3+1</f>
        <v>45156</v>
      </c>
      <c r="CK3" s="731"/>
      <c r="CL3" s="1648">
        <f>CJ3+3</f>
        <v>45159</v>
      </c>
      <c r="CM3" s="1642">
        <f>CL3+1</f>
        <v>45160</v>
      </c>
      <c r="CN3" s="1646">
        <f>CM3+1</f>
        <v>45161</v>
      </c>
      <c r="CO3" s="1642">
        <f>CN3+1</f>
        <v>45162</v>
      </c>
      <c r="CP3" s="1644">
        <f>CO3+1</f>
        <v>45163</v>
      </c>
      <c r="CQ3" s="730"/>
      <c r="CR3" s="1638">
        <f>CP3+3</f>
        <v>45166</v>
      </c>
      <c r="CS3" s="1646">
        <f>CR3+1</f>
        <v>45167</v>
      </c>
      <c r="CT3" s="1642">
        <f>CS3+1</f>
        <v>45168</v>
      </c>
      <c r="CU3" s="1646">
        <f>CT3+1</f>
        <v>45169</v>
      </c>
      <c r="CV3" s="1640">
        <f>CU3+1</f>
        <v>45170</v>
      </c>
      <c r="CW3" s="731"/>
      <c r="CX3" s="1648">
        <f>CV3+3</f>
        <v>45173</v>
      </c>
      <c r="CY3" s="1642">
        <f>CX3+1</f>
        <v>45174</v>
      </c>
      <c r="CZ3" s="1646">
        <f>CY3+1</f>
        <v>45175</v>
      </c>
      <c r="DA3" s="1642">
        <f>CZ3+1</f>
        <v>45176</v>
      </c>
      <c r="DB3" s="1644">
        <f>DA3+1</f>
        <v>45177</v>
      </c>
      <c r="DC3" s="730"/>
      <c r="DD3" s="1638">
        <f>DB3+3</f>
        <v>45180</v>
      </c>
      <c r="DE3" s="1646">
        <f>DD3+1</f>
        <v>45181</v>
      </c>
      <c r="DF3" s="1642">
        <f>DE3+1</f>
        <v>45182</v>
      </c>
      <c r="DG3" s="1646">
        <f>DF3+1</f>
        <v>45183</v>
      </c>
      <c r="DH3" s="1640">
        <f>DG3+1</f>
        <v>45184</v>
      </c>
      <c r="DI3" s="731"/>
      <c r="DJ3" s="1648">
        <f>DH3+3</f>
        <v>45187</v>
      </c>
      <c r="DK3" s="1642">
        <f>DJ3+1</f>
        <v>45188</v>
      </c>
      <c r="DL3" s="1646">
        <f>DK3+1</f>
        <v>45189</v>
      </c>
      <c r="DM3" s="1642">
        <f>DL3+1</f>
        <v>45190</v>
      </c>
      <c r="DN3" s="1644">
        <f>DM3+1</f>
        <v>45191</v>
      </c>
      <c r="DO3" s="730"/>
      <c r="DP3" s="1638">
        <f>DN3+3</f>
        <v>45194</v>
      </c>
      <c r="DQ3" s="1646">
        <f>DP3+1</f>
        <v>45195</v>
      </c>
      <c r="DR3" s="1642">
        <f>DQ3+1</f>
        <v>45196</v>
      </c>
      <c r="DS3" s="1646">
        <f>DR3+1</f>
        <v>45197</v>
      </c>
      <c r="DT3" s="1640">
        <f>DS3+1</f>
        <v>45198</v>
      </c>
      <c r="DU3" s="731"/>
      <c r="DV3" s="1648">
        <f>DT3+3</f>
        <v>45201</v>
      </c>
      <c r="DW3" s="1642">
        <f>DV3+1</f>
        <v>45202</v>
      </c>
      <c r="DX3" s="1646">
        <f>DW3+1</f>
        <v>45203</v>
      </c>
      <c r="DY3" s="1642">
        <f>DX3+1</f>
        <v>45204</v>
      </c>
      <c r="DZ3" s="1644">
        <f>DY3+1</f>
        <v>45205</v>
      </c>
      <c r="EA3" s="730"/>
      <c r="EB3" s="1638">
        <f>DZ3+3</f>
        <v>45208</v>
      </c>
      <c r="EC3" s="1646">
        <f>EB3+1</f>
        <v>45209</v>
      </c>
      <c r="ED3" s="1642">
        <f>EC3+1</f>
        <v>45210</v>
      </c>
      <c r="EE3" s="1646">
        <f>ED3+1</f>
        <v>45211</v>
      </c>
      <c r="EF3" s="1640">
        <f>EE3+1</f>
        <v>45212</v>
      </c>
      <c r="EG3" s="732"/>
      <c r="EH3" s="1651"/>
      <c r="EI3" s="733">
        <f>IF(ปก!C10="กิจกรรมพัฒนาผู้เรียน",EQ6,VLOOKUP(ปก!C11,$EP$4:$ER$12,2))</f>
        <v>54</v>
      </c>
      <c r="EJ3" s="728"/>
      <c r="EP3" s="1653" t="s">
        <v>338</v>
      </c>
      <c r="EQ3" s="1653"/>
      <c r="ER3" s="1653"/>
    </row>
    <row r="4" spans="1:148" ht="30.75" customHeight="1" thickBot="1" x14ac:dyDescent="0.35">
      <c r="A4" s="1656"/>
      <c r="B4" s="1659"/>
      <c r="C4" s="1662"/>
      <c r="D4" s="1588"/>
      <c r="E4" s="734"/>
      <c r="F4" s="1666"/>
      <c r="G4" s="1667"/>
      <c r="H4" s="1672"/>
      <c r="I4" s="1667"/>
      <c r="J4" s="1674"/>
      <c r="K4" s="735"/>
      <c r="L4" s="1639"/>
      <c r="M4" s="1647"/>
      <c r="N4" s="1643"/>
      <c r="O4" s="1647"/>
      <c r="P4" s="1641"/>
      <c r="Q4" s="736"/>
      <c r="R4" s="1649"/>
      <c r="S4" s="1643"/>
      <c r="T4" s="1647"/>
      <c r="U4" s="1643"/>
      <c r="V4" s="1645"/>
      <c r="W4" s="737"/>
      <c r="X4" s="1639"/>
      <c r="Y4" s="1647"/>
      <c r="Z4" s="1643"/>
      <c r="AA4" s="1647"/>
      <c r="AB4" s="1641"/>
      <c r="AC4" s="736"/>
      <c r="AD4" s="1649"/>
      <c r="AE4" s="1643"/>
      <c r="AF4" s="1647"/>
      <c r="AG4" s="1643"/>
      <c r="AH4" s="1645"/>
      <c r="AI4" s="737"/>
      <c r="AJ4" s="1639"/>
      <c r="AK4" s="1647"/>
      <c r="AL4" s="1643"/>
      <c r="AM4" s="1647"/>
      <c r="AN4" s="1641"/>
      <c r="AO4" s="736"/>
      <c r="AP4" s="1649"/>
      <c r="AQ4" s="1643"/>
      <c r="AR4" s="1647"/>
      <c r="AS4" s="1643"/>
      <c r="AT4" s="1645"/>
      <c r="AU4" s="737"/>
      <c r="AV4" s="1639"/>
      <c r="AW4" s="1647"/>
      <c r="AX4" s="1643"/>
      <c r="AY4" s="1647"/>
      <c r="AZ4" s="1641"/>
      <c r="BA4" s="736"/>
      <c r="BB4" s="1649"/>
      <c r="BC4" s="1643"/>
      <c r="BD4" s="1647"/>
      <c r="BE4" s="1643"/>
      <c r="BF4" s="1645"/>
      <c r="BG4" s="737"/>
      <c r="BH4" s="1639"/>
      <c r="BI4" s="1647"/>
      <c r="BJ4" s="1643"/>
      <c r="BK4" s="1647"/>
      <c r="BL4" s="1671"/>
      <c r="BM4" s="736"/>
      <c r="BN4" s="1649"/>
      <c r="BO4" s="1643"/>
      <c r="BP4" s="1647"/>
      <c r="BQ4" s="1643"/>
      <c r="BR4" s="1645"/>
      <c r="BS4" s="737"/>
      <c r="BT4" s="1639"/>
      <c r="BU4" s="1647"/>
      <c r="BV4" s="1643"/>
      <c r="BW4" s="1647"/>
      <c r="BX4" s="1641"/>
      <c r="BY4" s="736"/>
      <c r="BZ4" s="1649"/>
      <c r="CA4" s="1643"/>
      <c r="CB4" s="1647"/>
      <c r="CC4" s="1643"/>
      <c r="CD4" s="1645"/>
      <c r="CE4" s="737"/>
      <c r="CF4" s="1639"/>
      <c r="CG4" s="1647"/>
      <c r="CH4" s="1643"/>
      <c r="CI4" s="1647"/>
      <c r="CJ4" s="1641"/>
      <c r="CK4" s="736"/>
      <c r="CL4" s="1649"/>
      <c r="CM4" s="1643"/>
      <c r="CN4" s="1647"/>
      <c r="CO4" s="1643"/>
      <c r="CP4" s="1645"/>
      <c r="CQ4" s="737"/>
      <c r="CR4" s="1639"/>
      <c r="CS4" s="1647"/>
      <c r="CT4" s="1643"/>
      <c r="CU4" s="1647"/>
      <c r="CV4" s="1641"/>
      <c r="CW4" s="736"/>
      <c r="CX4" s="1649"/>
      <c r="CY4" s="1643"/>
      <c r="CZ4" s="1647"/>
      <c r="DA4" s="1643"/>
      <c r="DB4" s="1645"/>
      <c r="DC4" s="737"/>
      <c r="DD4" s="1639"/>
      <c r="DE4" s="1647"/>
      <c r="DF4" s="1643"/>
      <c r="DG4" s="1647"/>
      <c r="DH4" s="1641"/>
      <c r="DI4" s="736"/>
      <c r="DJ4" s="1649"/>
      <c r="DK4" s="1643"/>
      <c r="DL4" s="1647"/>
      <c r="DM4" s="1643"/>
      <c r="DN4" s="1645"/>
      <c r="DO4" s="737"/>
      <c r="DP4" s="1639"/>
      <c r="DQ4" s="1647"/>
      <c r="DR4" s="1643"/>
      <c r="DS4" s="1647"/>
      <c r="DT4" s="1641"/>
      <c r="DU4" s="736"/>
      <c r="DV4" s="1649"/>
      <c r="DW4" s="1643"/>
      <c r="DX4" s="1647"/>
      <c r="DY4" s="1643"/>
      <c r="DZ4" s="1645"/>
      <c r="EA4" s="737"/>
      <c r="EB4" s="1639"/>
      <c r="EC4" s="1647"/>
      <c r="ED4" s="1643"/>
      <c r="EE4" s="1647"/>
      <c r="EF4" s="1641"/>
      <c r="EG4" s="738"/>
      <c r="EH4" s="165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80" t="s">
        <v>117</v>
      </c>
      <c r="EQ4" s="1678" t="s">
        <v>339</v>
      </c>
      <c r="ER4" s="1676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52"/>
      <c r="EI5" s="757"/>
      <c r="EJ5" s="758"/>
      <c r="EK5" s="740"/>
      <c r="EL5" s="740"/>
      <c r="EM5" s="740"/>
      <c r="EN5" s="740"/>
      <c r="EP5" s="1681"/>
      <c r="EQ5" s="1679"/>
      <c r="ER5" s="1677"/>
    </row>
    <row r="6" spans="1:148" s="141" customFormat="1" ht="11.25" customHeight="1" thickBot="1" x14ac:dyDescent="0.55000000000000004">
      <c r="A6" s="763"/>
      <c r="B6" s="764"/>
      <c r="C6" s="1668" t="s">
        <v>199</v>
      </c>
      <c r="D6" s="1669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12829</v>
      </c>
      <c r="C7" s="1308" t="str">
        <f>'ชื่อ-คะแนน'!C6</f>
        <v>นางสาว เขมมิกา  โชติอ่อน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12830</v>
      </c>
      <c r="C8" s="1309" t="str">
        <f>'ชื่อ-คะแนน'!C7</f>
        <v>นาย ชโยดม  ปัญญานันวงศ์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12831</v>
      </c>
      <c r="C9" s="1309" t="str">
        <f>'ชื่อ-คะแนน'!C8</f>
        <v>นางสาว ทิพย์รัตน์  ทิพมา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12832</v>
      </c>
      <c r="C10" s="1309" t="str">
        <f>'ชื่อ-คะแนน'!C9</f>
        <v>นาย ธนัญชัย  สิงตัน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12833</v>
      </c>
      <c r="C11" s="1310" t="str">
        <f>'ชื่อ-คะแนน'!C10</f>
        <v>นาย ธรรมชาติ  สุยะทา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12834</v>
      </c>
      <c r="C12" s="1311" t="str">
        <f>'ชื่อ-คะแนน'!C11</f>
        <v>นาย ธรรมธัช  โสภี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12835</v>
      </c>
      <c r="C13" s="1312" t="str">
        <f>'ชื่อ-คะแนน'!C12</f>
        <v>นางสาว บงกชกร  มาคำสาย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12837</v>
      </c>
      <c r="C14" s="1312" t="str">
        <f>'ชื่อ-คะแนน'!C13</f>
        <v>นาย พงศกร  สุยะลังกา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12838</v>
      </c>
      <c r="C15" s="1312" t="str">
        <f>'ชื่อ-คะแนน'!C14</f>
        <v>นาย พงศกร  เสนทาวงศ์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12839</v>
      </c>
      <c r="C16" s="1313" t="str">
        <f>'ชื่อ-คะแนน'!C15</f>
        <v>นาย พัทธดนย์  จินดาเฟื่อง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12842</v>
      </c>
      <c r="C17" s="1311" t="str">
        <f>'ชื่อ-คะแนน'!C16</f>
        <v>นางสาว ภัทรา  วงษ์อินทร์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12843</v>
      </c>
      <c r="C18" s="1312" t="str">
        <f>'ชื่อ-คะแนน'!C17</f>
        <v>นาย ภูริณัฐ  ตันสิงห์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12844</v>
      </c>
      <c r="C19" s="1312" t="str">
        <f>'ชื่อ-คะแนน'!C18</f>
        <v>นางสาว รสริน  มาหล้า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12846</v>
      </c>
      <c r="C20" s="1312" t="str">
        <f>'ชื่อ-คะแนน'!C19</f>
        <v>นาย วรัญญู  หงษ์อ้วน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12847</v>
      </c>
      <c r="C21" s="1313" t="str">
        <f>'ชื่อ-คะแนน'!C20</f>
        <v>นางสาว วรุตา  เป็งคำวัน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12849</v>
      </c>
      <c r="C22" s="1311" t="str">
        <f>'ชื่อ-คะแนน'!C21</f>
        <v>นางสาว วิลาสินี  วงศ์คำหล้า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12850</v>
      </c>
      <c r="C23" s="1312" t="str">
        <f>'ชื่อ-คะแนน'!C22</f>
        <v>นาย ศรัญ  มาหล้า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12851</v>
      </c>
      <c r="C24" s="1312" t="str">
        <f>'ชื่อ-คะแนน'!C23</f>
        <v>สามเณร ชิน  คานติ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12855</v>
      </c>
      <c r="C25" s="1312" t="str">
        <f>'ชื่อ-คะแนน'!C24</f>
        <v>นางสาว อริสา  กันทะ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12856</v>
      </c>
      <c r="C26" s="1313" t="str">
        <f>'ชื่อ-คะแนน'!C25</f>
        <v>นาย พันธการณ์  กาวิน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12868</v>
      </c>
      <c r="C27" s="1311" t="str">
        <f>'ชื่อ-คะแนน'!C26</f>
        <v>นาย มานพ  เพชรชูช่วย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12924</v>
      </c>
      <c r="C28" s="1312" t="str">
        <f>'ชื่อ-คะแนน'!C27</f>
        <v>นาย ภคนันท์  จันทราช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12926</v>
      </c>
      <c r="C29" s="1312" t="str">
        <f>'ชื่อ-คะแนน'!C28</f>
        <v>นางสาว สิริกร  สุยะคำ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 t="str">
        <f>'ชื่อ-คะแนน'!A29</f>
        <v/>
      </c>
      <c r="B30" s="822">
        <f>'ชื่อ-คะแนน'!B29</f>
        <v>0</v>
      </c>
      <c r="C30" s="1312">
        <f>'ชื่อ-คะแนน'!C29</f>
        <v>0</v>
      </c>
      <c r="D30" s="795" t="str">
        <f>'ชื่อ-คะแนน'!D29</f>
        <v/>
      </c>
      <c r="E30" s="781" t="str">
        <f>'ชื่อ-คะแนน'!E29</f>
        <v/>
      </c>
      <c r="F30" s="796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79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79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79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79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799"/>
      <c r="L30" s="796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79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79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79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79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799"/>
      <c r="R30" s="796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79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79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79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79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799"/>
      <c r="X30" s="796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79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79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79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79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799"/>
      <c r="AD30" s="796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79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79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79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79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799"/>
      <c r="AJ30" s="796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79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79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79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79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799"/>
      <c r="AP30" s="796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79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79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79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79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799"/>
      <c r="AV30" s="796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79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79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79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79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799"/>
      <c r="BB30" s="1419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1420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1420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1420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1421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799"/>
      <c r="BH30" s="800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801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801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801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802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799"/>
      <c r="BN30" s="796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79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79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79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79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799"/>
      <c r="BT30" s="796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79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79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79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79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799"/>
      <c r="BZ30" s="796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79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79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79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79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799"/>
      <c r="CF30" s="796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79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79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79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79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799"/>
      <c r="CL30" s="796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79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79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79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79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799"/>
      <c r="CR30" s="796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79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79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79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79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799"/>
      <c r="CX30" s="796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79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79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79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79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799"/>
      <c r="DD30" s="1419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1420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1420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1420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1421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799"/>
      <c r="DJ30" s="796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79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79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79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79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799"/>
      <c r="DP30" s="800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801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801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801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802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799"/>
      <c r="DV30" s="796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79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79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79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79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799"/>
      <c r="EB30" s="796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79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79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79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79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/>
      </c>
      <c r="EI30" s="805" t="str">
        <f>IF('ชื่อ-คะแนน'!C29="","",COUNTIF(F30:EF30,"/")+SUM(F30:EF30))</f>
        <v/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 t="str">
        <f>'ชื่อ-คะแนน'!A30</f>
        <v/>
      </c>
      <c r="B31" s="825">
        <f>'ชื่อ-คะแนน'!B30</f>
        <v>0</v>
      </c>
      <c r="C31" s="1313">
        <f>'ชื่อ-คะแนน'!C30</f>
        <v>0</v>
      </c>
      <c r="D31" s="809" t="str">
        <f>'ชื่อ-คะแนน'!D30</f>
        <v/>
      </c>
      <c r="E31" s="781" t="str">
        <f>'ชื่อ-คะแนน'!E30</f>
        <v/>
      </c>
      <c r="F31" s="810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811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811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811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812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813"/>
      <c r="L31" s="810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811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811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811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812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813"/>
      <c r="R31" s="810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811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811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811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812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813"/>
      <c r="X31" s="810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811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811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811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812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813"/>
      <c r="AD31" s="810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811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811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811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812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813"/>
      <c r="AJ31" s="810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811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811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811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812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813"/>
      <c r="AP31" s="810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811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811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811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812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813"/>
      <c r="AV31" s="810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811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811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811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812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813"/>
      <c r="BB31" s="1422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1423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1423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1423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1424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813"/>
      <c r="BH31" s="814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815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815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815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816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813"/>
      <c r="BN31" s="810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811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811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811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812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813"/>
      <c r="BT31" s="810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811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811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811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812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813"/>
      <c r="BZ31" s="810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811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811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811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812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813"/>
      <c r="CF31" s="810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811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811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811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812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813"/>
      <c r="CL31" s="810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811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811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811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812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813"/>
      <c r="CR31" s="810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811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811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811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812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813"/>
      <c r="CX31" s="810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811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811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811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812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813"/>
      <c r="DD31" s="1422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1423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1423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1423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1424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813"/>
      <c r="DJ31" s="810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811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811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811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812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813"/>
      <c r="DP31" s="814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815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815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815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816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813"/>
      <c r="DV31" s="810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811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811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811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812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813"/>
      <c r="EB31" s="810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811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811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811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812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/>
      </c>
      <c r="EI31" s="819" t="str">
        <f>IF('ชื่อ-คะแนน'!C30="","",COUNTIF(F31:EF31,"/")+SUM(F31:EF31))</f>
        <v/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 t="str">
        <f>'ชื่อ-คะแนน'!A31</f>
        <v/>
      </c>
      <c r="B32" s="794">
        <f>'ชื่อ-คะแนน'!B31</f>
        <v>0</v>
      </c>
      <c r="C32" s="1311">
        <f>'ชื่อ-คะแนน'!C31</f>
        <v>0</v>
      </c>
      <c r="D32" s="780" t="str">
        <f>'ชื่อ-คะแนน'!D31</f>
        <v/>
      </c>
      <c r="E32" s="781" t="str">
        <f>'ชื่อ-คะแนน'!E31</f>
        <v/>
      </c>
      <c r="F32" s="782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783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783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783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784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785"/>
      <c r="L32" s="782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783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783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783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784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785"/>
      <c r="R32" s="782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783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783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783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784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785"/>
      <c r="X32" s="782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783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783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783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784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785"/>
      <c r="AD32" s="782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783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783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783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784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785"/>
      <c r="AJ32" s="782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783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783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783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784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785"/>
      <c r="AP32" s="782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783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783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783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784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785"/>
      <c r="AV32" s="782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783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783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783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784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785"/>
      <c r="BB32" s="1416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1417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1417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1417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1418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785"/>
      <c r="BH32" s="786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787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787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787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788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785"/>
      <c r="BN32" s="782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783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783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783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784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785"/>
      <c r="BT32" s="782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783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783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783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784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785"/>
      <c r="BZ32" s="782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783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783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783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784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785"/>
      <c r="CF32" s="782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783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783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783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784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785"/>
      <c r="CL32" s="782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783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783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783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784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785"/>
      <c r="CR32" s="782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783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783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783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784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785"/>
      <c r="CX32" s="782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783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783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783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784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785"/>
      <c r="DD32" s="1416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1417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1417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1417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1418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785"/>
      <c r="DJ32" s="782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783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783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783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784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785"/>
      <c r="DP32" s="786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787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787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787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788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785"/>
      <c r="DV32" s="782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783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783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783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784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785"/>
      <c r="EB32" s="782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783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783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783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784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/>
      </c>
      <c r="EI32" s="821" t="str">
        <f>IF('ชื่อ-คะแนน'!C31="","",COUNTIF(F32:EF32,"/")+SUM(F32:EF32))</f>
        <v/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 t="str">
        <f>'ชื่อ-คะแนน'!A32</f>
        <v/>
      </c>
      <c r="B33" s="822">
        <f>'ชื่อ-คะแนน'!B32</f>
        <v>0</v>
      </c>
      <c r="C33" s="1312">
        <f>'ชื่อ-คะแนน'!C32</f>
        <v>0</v>
      </c>
      <c r="D33" s="795" t="str">
        <f>'ชื่อ-คะแนน'!D32</f>
        <v/>
      </c>
      <c r="E33" s="781" t="str">
        <f>'ชื่อ-คะแนน'!E32</f>
        <v/>
      </c>
      <c r="F33" s="796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79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79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79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79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799"/>
      <c r="L33" s="796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79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79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79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79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799"/>
      <c r="R33" s="796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79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79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79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79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799"/>
      <c r="X33" s="796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79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79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79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79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799"/>
      <c r="AD33" s="796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79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79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79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79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799"/>
      <c r="AJ33" s="796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79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79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79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79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799"/>
      <c r="AP33" s="796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79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79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79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79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799"/>
      <c r="AV33" s="796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79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79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79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79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799"/>
      <c r="BB33" s="1419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1420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1420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1420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1421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799"/>
      <c r="BH33" s="800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801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801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801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802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799"/>
      <c r="BN33" s="796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79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79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79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79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799"/>
      <c r="BT33" s="796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79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79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79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79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799"/>
      <c r="BZ33" s="796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79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79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79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79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799"/>
      <c r="CF33" s="796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79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79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79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79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799"/>
      <c r="CL33" s="796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79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79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79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79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799"/>
      <c r="CR33" s="796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79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79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79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79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799"/>
      <c r="CX33" s="796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79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79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79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79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799"/>
      <c r="DD33" s="1419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1420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1420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1420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1421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799"/>
      <c r="DJ33" s="796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79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79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79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79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799"/>
      <c r="DP33" s="800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801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801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801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802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799"/>
      <c r="DV33" s="796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79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79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79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79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799"/>
      <c r="EB33" s="796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79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79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79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79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/>
      </c>
      <c r="EI33" s="805" t="str">
        <f>IF('ชื่อ-คะแนน'!C32="","",COUNTIF(F33:EF33,"/")+SUM(F33:EF33))</f>
        <v/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 t="str">
        <f>'ชื่อ-คะแนน'!A33</f>
        <v/>
      </c>
      <c r="B34" s="822">
        <f>'ชื่อ-คะแนน'!B33</f>
        <v>0</v>
      </c>
      <c r="C34" s="1312">
        <f>'ชื่อ-คะแนน'!C33</f>
        <v>0</v>
      </c>
      <c r="D34" s="795" t="str">
        <f>'ชื่อ-คะแนน'!D33</f>
        <v/>
      </c>
      <c r="E34" s="781" t="str">
        <f>'ชื่อ-คะแนน'!E33</f>
        <v/>
      </c>
      <c r="F34" s="796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79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79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79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79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799"/>
      <c r="L34" s="796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79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79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79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79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799"/>
      <c r="R34" s="796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79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79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79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79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799"/>
      <c r="X34" s="796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79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79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79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79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799"/>
      <c r="AD34" s="796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79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79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79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79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799"/>
      <c r="AJ34" s="796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79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79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79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79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799"/>
      <c r="AP34" s="796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79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79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79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79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799"/>
      <c r="AV34" s="796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79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79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79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79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799"/>
      <c r="BB34" s="1419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1420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1420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1420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1421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799"/>
      <c r="BH34" s="800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801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801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801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802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799"/>
      <c r="BN34" s="796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79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79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79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79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799"/>
      <c r="BT34" s="796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79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79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79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79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799"/>
      <c r="BZ34" s="796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79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79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79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79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799"/>
      <c r="CF34" s="796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79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79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79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79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799"/>
      <c r="CL34" s="796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79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79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79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79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799"/>
      <c r="CR34" s="796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79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79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79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79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799"/>
      <c r="CX34" s="796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79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79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79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79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799"/>
      <c r="DD34" s="1419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1420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1420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1420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1421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799"/>
      <c r="DJ34" s="796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79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79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79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79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799"/>
      <c r="DP34" s="800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801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801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801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802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799"/>
      <c r="DV34" s="796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79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79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79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79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799"/>
      <c r="EB34" s="796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79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79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79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79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/>
      </c>
      <c r="EI34" s="805" t="str">
        <f>IF('ชื่อ-คะแนน'!C33="","",COUNTIF(F34:EF34,"/")+SUM(F34:EF34))</f>
        <v/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 t="str">
        <f>'ชื่อ-คะแนน'!A34</f>
        <v/>
      </c>
      <c r="B35" s="822">
        <f>'ชื่อ-คะแนน'!B34</f>
        <v>0</v>
      </c>
      <c r="C35" s="1312">
        <f>'ชื่อ-คะแนน'!C34</f>
        <v>0</v>
      </c>
      <c r="D35" s="795" t="str">
        <f>'ชื่อ-คะแนน'!D34</f>
        <v/>
      </c>
      <c r="E35" s="781" t="str">
        <f>'ชื่อ-คะแนน'!E34</f>
        <v/>
      </c>
      <c r="F35" s="796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79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79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79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79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799"/>
      <c r="L35" s="796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79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79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79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79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799"/>
      <c r="R35" s="796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79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79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79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79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799"/>
      <c r="X35" s="796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79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79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79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79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799"/>
      <c r="AD35" s="796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79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79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79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79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799"/>
      <c r="AJ35" s="796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79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79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79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79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799"/>
      <c r="AP35" s="796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79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79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79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79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799"/>
      <c r="AV35" s="796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79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79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79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79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799"/>
      <c r="BB35" s="1419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1420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1420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1420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1421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799"/>
      <c r="BH35" s="800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801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801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801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802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799"/>
      <c r="BN35" s="796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79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79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79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79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799"/>
      <c r="BT35" s="796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79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79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79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79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799"/>
      <c r="BZ35" s="796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79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79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79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79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799"/>
      <c r="CF35" s="796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79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79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79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79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799"/>
      <c r="CL35" s="796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79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79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79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79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799"/>
      <c r="CR35" s="796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79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79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79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79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799"/>
      <c r="CX35" s="796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79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79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79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79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799"/>
      <c r="DD35" s="1419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1420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1420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1420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1421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799"/>
      <c r="DJ35" s="796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79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79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79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79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799"/>
      <c r="DP35" s="800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801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801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801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802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799"/>
      <c r="DV35" s="796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79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79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79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79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799"/>
      <c r="EB35" s="796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79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79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79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79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/>
      </c>
      <c r="EI35" s="805" t="str">
        <f>IF('ชื่อ-คะแนน'!C34="","",COUNTIF(F35:EF35,"/")+SUM(F35:EF35))</f>
        <v/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 t="str">
        <f>'ชื่อ-คะแนน'!A35</f>
        <v/>
      </c>
      <c r="B36" s="825">
        <f>'ชื่อ-คะแนน'!B35</f>
        <v>0</v>
      </c>
      <c r="C36" s="1313">
        <f>'ชื่อ-คะแนน'!C35</f>
        <v>0</v>
      </c>
      <c r="D36" s="809" t="str">
        <f>'ชื่อ-คะแนน'!D35</f>
        <v/>
      </c>
      <c r="E36" s="781" t="str">
        <f>'ชื่อ-คะแนน'!E35</f>
        <v/>
      </c>
      <c r="F36" s="810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811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811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811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812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813"/>
      <c r="L36" s="810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811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811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811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812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813"/>
      <c r="R36" s="810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811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811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811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812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813"/>
      <c r="X36" s="810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811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811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811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812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813"/>
      <c r="AD36" s="810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811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811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811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812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813"/>
      <c r="AJ36" s="810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811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811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811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812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813"/>
      <c r="AP36" s="810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811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811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811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812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813"/>
      <c r="AV36" s="810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811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811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811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812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813"/>
      <c r="BB36" s="1422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1423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1423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1423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1424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813"/>
      <c r="BH36" s="814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815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815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815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816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813"/>
      <c r="BN36" s="810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811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811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811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812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813"/>
      <c r="BT36" s="810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811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811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811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812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813"/>
      <c r="BZ36" s="810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811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811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811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812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813"/>
      <c r="CF36" s="810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811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811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811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812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813"/>
      <c r="CL36" s="810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811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811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811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812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813"/>
      <c r="CR36" s="810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811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811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811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812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813"/>
      <c r="CX36" s="810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811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811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811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812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813"/>
      <c r="DD36" s="1422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1423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1423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1423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1424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813"/>
      <c r="DJ36" s="810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811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811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811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812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813"/>
      <c r="DP36" s="814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815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815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815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816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813"/>
      <c r="DV36" s="810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811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811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811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812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813"/>
      <c r="EB36" s="810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811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811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811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812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/>
      </c>
      <c r="EI36" s="819" t="str">
        <f>IF('ชื่อ-คะแนน'!C35="","",COUNTIF(F36:EF36,"/")+SUM(F36:EF36))</f>
        <v/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 t="str">
        <f>'ชื่อ-คะแนน'!A36</f>
        <v/>
      </c>
      <c r="B37" s="794">
        <f>'ชื่อ-คะแนน'!B36</f>
        <v>0</v>
      </c>
      <c r="C37" s="1311">
        <f>'ชื่อ-คะแนน'!C36</f>
        <v>0</v>
      </c>
      <c r="D37" s="780" t="str">
        <f>'ชื่อ-คะแนน'!D36</f>
        <v/>
      </c>
      <c r="E37" s="781" t="str">
        <f>'ชื่อ-คะแนน'!E36</f>
        <v/>
      </c>
      <c r="F37" s="782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783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783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783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784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785"/>
      <c r="L37" s="782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783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783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783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784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785"/>
      <c r="R37" s="782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783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783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783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784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785"/>
      <c r="X37" s="782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783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783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783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784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785"/>
      <c r="AD37" s="782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783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783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783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784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785"/>
      <c r="AJ37" s="782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783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783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783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784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785"/>
      <c r="AP37" s="782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783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783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783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784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785"/>
      <c r="AV37" s="782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783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783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783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784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785"/>
      <c r="BB37" s="1416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1417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1417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1417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1418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785"/>
      <c r="BH37" s="786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787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787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787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788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785"/>
      <c r="BN37" s="782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783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783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783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784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785"/>
      <c r="BT37" s="782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783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783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783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784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785"/>
      <c r="BZ37" s="782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783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783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783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784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785"/>
      <c r="CF37" s="782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783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783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783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784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785"/>
      <c r="CL37" s="782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783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783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783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784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785"/>
      <c r="CR37" s="782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783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783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783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784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785"/>
      <c r="CX37" s="782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783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783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783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784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785"/>
      <c r="DD37" s="1416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1417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1417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1417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1418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785"/>
      <c r="DJ37" s="782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783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783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783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784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785"/>
      <c r="DP37" s="786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787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787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787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788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785"/>
      <c r="DV37" s="782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783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783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783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784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785"/>
      <c r="EB37" s="782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783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783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783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784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/>
      </c>
      <c r="EI37" s="821" t="str">
        <f>IF('ชื่อ-คะแนน'!C36="","",COUNTIF(F37:EF37,"/")+SUM(F37:EF37))</f>
        <v/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 t="str">
        <f>'ชื่อ-คะแนน'!A37</f>
        <v/>
      </c>
      <c r="B38" s="822">
        <f>'ชื่อ-คะแนน'!B37</f>
        <v>0</v>
      </c>
      <c r="C38" s="1312">
        <f>'ชื่อ-คะแนน'!C37</f>
        <v>0</v>
      </c>
      <c r="D38" s="795" t="str">
        <f>'ชื่อ-คะแนน'!D37</f>
        <v/>
      </c>
      <c r="E38" s="781" t="str">
        <f>'ชื่อ-คะแนน'!E37</f>
        <v/>
      </c>
      <c r="F38" s="796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79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79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79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79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799"/>
      <c r="L38" s="796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79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79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79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79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799"/>
      <c r="R38" s="796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79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79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79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79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799"/>
      <c r="X38" s="796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79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79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79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79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799"/>
      <c r="AD38" s="796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79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79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79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79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799"/>
      <c r="AJ38" s="796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79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79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79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79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799"/>
      <c r="AP38" s="796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79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79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79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79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799"/>
      <c r="AV38" s="796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79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79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79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79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799"/>
      <c r="BB38" s="1419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1420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1420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1420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1421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799"/>
      <c r="BH38" s="800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801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801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801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802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799"/>
      <c r="BN38" s="796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79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79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79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79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799"/>
      <c r="BT38" s="796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79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79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79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79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799"/>
      <c r="BZ38" s="796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79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79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79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79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799"/>
      <c r="CF38" s="796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79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79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79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79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799"/>
      <c r="CL38" s="796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79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79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79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79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799"/>
      <c r="CR38" s="796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79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79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79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79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799"/>
      <c r="CX38" s="796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79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79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79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79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799"/>
      <c r="DD38" s="1419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1420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1420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1420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1421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799"/>
      <c r="DJ38" s="796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79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79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79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79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799"/>
      <c r="DP38" s="800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801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801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801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802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799"/>
      <c r="DV38" s="796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79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79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79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79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799"/>
      <c r="EB38" s="796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79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79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79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79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/>
      </c>
      <c r="EI38" s="805" t="str">
        <f>IF('ชื่อ-คะแนน'!C37="","",COUNTIF(F38:EF38,"/")+SUM(F38:EF38))</f>
        <v/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 t="str">
        <f>'ชื่อ-คะแนน'!A38</f>
        <v/>
      </c>
      <c r="B39" s="822">
        <f>'ชื่อ-คะแนน'!B38</f>
        <v>0</v>
      </c>
      <c r="C39" s="1312">
        <f>'ชื่อ-คะแนน'!C38</f>
        <v>0</v>
      </c>
      <c r="D39" s="795" t="str">
        <f>'ชื่อ-คะแนน'!D38</f>
        <v/>
      </c>
      <c r="E39" s="781" t="str">
        <f>'ชื่อ-คะแนน'!E38</f>
        <v/>
      </c>
      <c r="F39" s="796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79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79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79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79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799"/>
      <c r="L39" s="796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79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79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79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79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799"/>
      <c r="R39" s="796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79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79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79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79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799"/>
      <c r="X39" s="796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79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79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79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79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799"/>
      <c r="AD39" s="796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79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79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79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79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799"/>
      <c r="AJ39" s="796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79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79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79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79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799"/>
      <c r="AP39" s="796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79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79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79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79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799"/>
      <c r="AV39" s="796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79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79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79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79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799"/>
      <c r="BB39" s="1419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1420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1420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1420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1421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799"/>
      <c r="BH39" s="800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801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801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801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802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799"/>
      <c r="BN39" s="796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79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79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79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79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799"/>
      <c r="BT39" s="796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79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79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79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79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799"/>
      <c r="BZ39" s="796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79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79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79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79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799"/>
      <c r="CF39" s="796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79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79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79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79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799"/>
      <c r="CL39" s="796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79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79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79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79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799"/>
      <c r="CR39" s="796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79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79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79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79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799"/>
      <c r="CX39" s="796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79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79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79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79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799"/>
      <c r="DD39" s="1419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1420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1420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1420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1421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799"/>
      <c r="DJ39" s="796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79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79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79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79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799"/>
      <c r="DP39" s="800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801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801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801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802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799"/>
      <c r="DV39" s="796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79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79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79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79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799"/>
      <c r="EB39" s="796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79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79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79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79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/>
      </c>
      <c r="EI39" s="805" t="str">
        <f>IF('ชื่อ-คะแนน'!C38="","",COUNTIF(F39:EF39,"/")+SUM(F39:EF39))</f>
        <v/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4/1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7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  <c r="V1" s="1697"/>
      <c r="W1" s="1697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5" t="str">
        <f>"วิชา"&amp;" "&amp;ปก!H10</f>
        <v>วิชา x21242 xxxxxxxxxxxxx</v>
      </c>
      <c r="B3" s="1716"/>
      <c r="C3" s="1716"/>
      <c r="D3" s="1716"/>
      <c r="E3" s="1716"/>
      <c r="F3" s="245"/>
      <c r="G3" s="245"/>
      <c r="H3" s="245"/>
      <c r="I3" s="1729" t="str">
        <f>ปก!B8&amp;ปก!D8&amp;" "&amp;ปก!B11&amp;"  "&amp;ปก!C11&amp;"  "&amp;ปก!D11&amp;"  "&amp;ปก!F11&amp;"  "&amp;ปก!I11&amp;"   "</f>
        <v xml:space="preserve">ชั้นมัธยมศึกษาปีที่ 4/1 หน่วยการเรียน  1.5  หน่วยกิต  จำนวนคาบ /สัปดาห์  3 คาบ   </v>
      </c>
      <c r="J3" s="1729"/>
      <c r="K3" s="1729"/>
      <c r="L3" s="1729"/>
      <c r="M3" s="1729"/>
      <c r="N3" s="1729"/>
      <c r="O3" s="1729"/>
      <c r="P3" s="1729"/>
      <c r="Q3" s="1729"/>
      <c r="R3" s="1729"/>
      <c r="S3" s="1729"/>
      <c r="T3" s="1729"/>
      <c r="U3" s="1729"/>
      <c r="V3" s="1729"/>
      <c r="W3" s="1729"/>
    </row>
    <row r="4" spans="1:25" ht="19.5" customHeight="1" thickBot="1" x14ac:dyDescent="0.35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920"/>
      <c r="G4" s="920"/>
      <c r="H4" s="920"/>
      <c r="I4" s="1695" t="s">
        <v>209</v>
      </c>
      <c r="J4" s="1730" t="s">
        <v>211</v>
      </c>
      <c r="K4" s="1695" t="s">
        <v>210</v>
      </c>
      <c r="L4" s="1693" t="s">
        <v>212</v>
      </c>
      <c r="M4" s="1701" t="s">
        <v>31</v>
      </c>
      <c r="N4" s="1717" t="s">
        <v>32</v>
      </c>
      <c r="O4" s="1720" t="s">
        <v>41</v>
      </c>
      <c r="P4" s="1726" t="str">
        <f>KPA!R4</f>
        <v>สรุปร้อยละ KPA</v>
      </c>
      <c r="Q4" s="1727"/>
      <c r="R4" s="1728"/>
      <c r="S4" s="247" t="s">
        <v>198</v>
      </c>
      <c r="T4" s="1709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8" t="s">
        <v>30</v>
      </c>
      <c r="Y4" s="933" t="s">
        <v>30</v>
      </c>
    </row>
    <row r="5" spans="1:25" ht="19.5" customHeight="1" thickBot="1" x14ac:dyDescent="0.35">
      <c r="A5" s="246"/>
      <c r="B5" s="1713"/>
      <c r="C5" s="1704"/>
      <c r="D5" s="1707"/>
      <c r="E5" s="1724"/>
      <c r="F5" s="921"/>
      <c r="G5" s="921"/>
      <c r="H5" s="921"/>
      <c r="I5" s="1696"/>
      <c r="J5" s="1731"/>
      <c r="K5" s="1696"/>
      <c r="L5" s="1694"/>
      <c r="M5" s="1702"/>
      <c r="N5" s="1718"/>
      <c r="O5" s="1721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10"/>
      <c r="U5" s="253" t="s">
        <v>121</v>
      </c>
      <c r="V5" s="254" t="s">
        <v>122</v>
      </c>
      <c r="W5" s="1699"/>
      <c r="Y5" s="932" t="s">
        <v>271</v>
      </c>
    </row>
    <row r="6" spans="1:25" ht="19.5" customHeight="1" thickBot="1" x14ac:dyDescent="0.35">
      <c r="A6" s="255"/>
      <c r="B6" s="1714"/>
      <c r="C6" s="1705"/>
      <c r="D6" s="1708"/>
      <c r="E6" s="1725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9"/>
      <c r="O6" s="1722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11"/>
      <c r="U6" s="260" t="s">
        <v>123</v>
      </c>
      <c r="V6" s="261" t="s">
        <v>124</v>
      </c>
      <c r="W6" s="1700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12829</v>
      </c>
      <c r="D7" s="1314" t="str">
        <f>'ชื่อ-คะแนน'!C6</f>
        <v>นางสาว เขมมิกา  โชติอ่อน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12830</v>
      </c>
      <c r="D8" s="1315" t="str">
        <f>'ชื่อ-คะแนน'!C7</f>
        <v>นาย ชโยดม  ปัญญานันวงศ์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12831</v>
      </c>
      <c r="D9" s="1315" t="str">
        <f>'ชื่อ-คะแนน'!C8</f>
        <v>นางสาว ทิพย์รัตน์  ทิพมา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12832</v>
      </c>
      <c r="D10" s="1315" t="str">
        <f>'ชื่อ-คะแนน'!C9</f>
        <v>นาย ธนัญชัย  สิงตัน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12833</v>
      </c>
      <c r="D11" s="1315" t="str">
        <f>'ชื่อ-คะแนน'!C10</f>
        <v>นาย ธรรมชาติ  สุยะทา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12834</v>
      </c>
      <c r="D12" s="1314" t="str">
        <f>'ชื่อ-คะแนน'!C11</f>
        <v>นาย ธรรมธัช  โสภี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12835</v>
      </c>
      <c r="D13" s="1315" t="str">
        <f>'ชื่อ-คะแนน'!C12</f>
        <v>นางสาว บงกชกร  มาคำสาย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12837</v>
      </c>
      <c r="D14" s="1315" t="str">
        <f>'ชื่อ-คะแนน'!C13</f>
        <v>นาย พงศกร  สุยะลังกา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12838</v>
      </c>
      <c r="D15" s="1315" t="str">
        <f>'ชื่อ-คะแนน'!C14</f>
        <v>นาย พงศกร  เสนทาวงศ์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12839</v>
      </c>
      <c r="D16" s="1315" t="str">
        <f>'ชื่อ-คะแนน'!C15</f>
        <v>นาย พัทธดนย์  จินดาเฟื่อง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12842</v>
      </c>
      <c r="D17" s="1314" t="str">
        <f>'ชื่อ-คะแนน'!C16</f>
        <v>นางสาว ภัทรา  วงษ์อินทร์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12843</v>
      </c>
      <c r="D18" s="1315" t="str">
        <f>'ชื่อ-คะแนน'!C17</f>
        <v>นาย ภูริณัฐ  ตันสิงห์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12844</v>
      </c>
      <c r="D19" s="1315" t="str">
        <f>'ชื่อ-คะแนน'!C18</f>
        <v>นางสาว รสริน  มาหล้า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12846</v>
      </c>
      <c r="D20" s="1315" t="str">
        <f>'ชื่อ-คะแนน'!C19</f>
        <v>นาย วรัญญู  หงษ์อ้วน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12847</v>
      </c>
      <c r="D21" s="1315" t="str">
        <f>'ชื่อ-คะแนน'!C20</f>
        <v>นางสาว วรุตา  เป็งคำวัน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12849</v>
      </c>
      <c r="D22" s="1314" t="str">
        <f>'ชื่อ-คะแนน'!C21</f>
        <v>นางสาว วิลาสินี  วงศ์คำหล้า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12850</v>
      </c>
      <c r="D23" s="1315" t="str">
        <f>'ชื่อ-คะแนน'!C22</f>
        <v>นาย ศรัญ  มาหล้า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12851</v>
      </c>
      <c r="D24" s="1315" t="str">
        <f>'ชื่อ-คะแนน'!C23</f>
        <v>สามเณร ชิน  คานติ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12855</v>
      </c>
      <c r="D25" s="1315" t="str">
        <f>'ชื่อ-คะแนน'!C24</f>
        <v>นางสาว อริสา  กันทะ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12856</v>
      </c>
      <c r="D26" s="1315" t="str">
        <f>'ชื่อ-คะแนน'!C25</f>
        <v>นาย พันธการณ์  กาวิน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12868</v>
      </c>
      <c r="D27" s="1314" t="str">
        <f>'ชื่อ-คะแนน'!C26</f>
        <v>นาย มานพ  เพชรชูช่วย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12924</v>
      </c>
      <c r="D28" s="1315" t="str">
        <f>'ชื่อ-คะแนน'!C27</f>
        <v>นาย ภคนันท์  จันทราช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12926</v>
      </c>
      <c r="D29" s="1315" t="str">
        <f>'ชื่อ-คะแนน'!C28</f>
        <v>นางสาว สิริกร  สุยะคำ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047" t="str">
        <f t="shared" si="2"/>
        <v/>
      </c>
      <c r="J30" s="1048" t="str">
        <f>IF('ชื่อ-คะแนน'!C29="","",'ชื่อ-คะแนน'!U29)</f>
        <v/>
      </c>
      <c r="K30" s="1047" t="str">
        <f t="shared" si="3"/>
        <v/>
      </c>
      <c r="L30" s="1049" t="str">
        <f>IF('ชื่อ-คะแนน'!C29="","",'ชื่อ-คะแนน'!AP29)</f>
        <v/>
      </c>
      <c r="M30" s="1047" t="str">
        <f>IF('ชื่อ-คะแนน'!C29="","",'ชื่อ-คะแนน'!AT29)</f>
        <v/>
      </c>
      <c r="N30" s="283" t="str">
        <f>IF('ชื่อ-คะแนน'!C29="","",'ชื่อ-คะแนน'!AW29)</f>
        <v/>
      </c>
      <c r="O30" s="284" t="str">
        <f>IF('ชื่อ-คะแนน'!C29="","",'ชื่อ-คะแนน'!AY29)</f>
        <v/>
      </c>
      <c r="P30" s="285" t="str">
        <f>IF('ชื่อ-คะแนน'!C29="","",KPA!R31)</f>
        <v/>
      </c>
      <c r="Q30" s="285" t="str">
        <f>IF('ชื่อ-คะแนน'!C29="","",KPA!S31)</f>
        <v/>
      </c>
      <c r="R30" s="285" t="str">
        <f>IF('ชื่อ-คะแนน'!C29="","",KPA!T31)</f>
        <v/>
      </c>
      <c r="S30" s="286" t="str">
        <f>IF('ชื่อ-คะแนน'!C29="","",เวลา!EI30)</f>
        <v/>
      </c>
      <c r="T30" s="287" t="str">
        <f>IF('ชื่อ-คะแนน'!C29="","",IF(S30=0,"",เวลา!EN30))</f>
        <v/>
      </c>
      <c r="U30" s="1115" t="str">
        <f>'ชื่อ-คะแนน'!BG29</f>
        <v/>
      </c>
      <c r="V30" s="1120" t="str">
        <f>'ชื่อ-คะแนน'!BR29</f>
        <v/>
      </c>
      <c r="W30" s="289" t="str">
        <f>IF('ชื่อ-คะแนน'!C29="","",'ชื่อ-คะแนน'!BS29)</f>
        <v/>
      </c>
    </row>
    <row r="31" spans="1:23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050" t="str">
        <f t="shared" si="2"/>
        <v/>
      </c>
      <c r="J31" s="1051" t="str">
        <f>IF('ชื่อ-คะแนน'!C30="","",'ชื่อ-คะแนน'!U30)</f>
        <v/>
      </c>
      <c r="K31" s="1050" t="str">
        <f t="shared" si="3"/>
        <v/>
      </c>
      <c r="L31" s="1052" t="str">
        <f>IF('ชื่อ-คะแนน'!C30="","",'ชื่อ-คะแนน'!AP30)</f>
        <v/>
      </c>
      <c r="M31" s="1050" t="str">
        <f>IF('ชื่อ-คะแนน'!C30="","",'ชื่อ-คะแนน'!AT30)</f>
        <v/>
      </c>
      <c r="N31" s="294" t="str">
        <f>IF('ชื่อ-คะแนน'!C30="","",'ชื่อ-คะแนน'!AW30)</f>
        <v/>
      </c>
      <c r="O31" s="295" t="str">
        <f>IF('ชื่อ-คะแนน'!C30="","",'ชื่อ-คะแนน'!AY30)</f>
        <v/>
      </c>
      <c r="P31" s="296" t="str">
        <f>IF('ชื่อ-คะแนน'!C30="","",KPA!R32)</f>
        <v/>
      </c>
      <c r="Q31" s="296" t="str">
        <f>IF('ชื่อ-คะแนน'!C30="","",KPA!S32)</f>
        <v/>
      </c>
      <c r="R31" s="296" t="str">
        <f>IF('ชื่อ-คะแนน'!C30="","",KPA!T32)</f>
        <v/>
      </c>
      <c r="S31" s="286" t="str">
        <f>IF('ชื่อ-คะแนน'!C30="","",เวลา!EI31)</f>
        <v/>
      </c>
      <c r="T31" s="297" t="str">
        <f>IF('ชื่อ-คะแนน'!C30="","",IF(S31=0,"",เวลา!EN31))</f>
        <v/>
      </c>
      <c r="U31" s="1117" t="str">
        <f>'ชื่อ-คะแนน'!BG30</f>
        <v/>
      </c>
      <c r="V31" s="1121" t="str">
        <f>'ชื่อ-คะแนน'!BR30</f>
        <v/>
      </c>
      <c r="W31" s="299" t="str">
        <f>IF('ชื่อ-คะแนน'!C30="","",'ชื่อ-คะแนน'!BS30)</f>
        <v/>
      </c>
    </row>
    <row r="32" spans="1:23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044" t="str">
        <f t="shared" si="2"/>
        <v/>
      </c>
      <c r="J32" s="1045" t="str">
        <f>IF('ชื่อ-คะแนน'!C31="","",'ชื่อ-คะแนน'!U31)</f>
        <v/>
      </c>
      <c r="K32" s="1044" t="str">
        <f t="shared" si="3"/>
        <v/>
      </c>
      <c r="L32" s="1046" t="str">
        <f>IF('ชื่อ-คะแนน'!C31="","",'ชื่อ-คะแนน'!AP31)</f>
        <v/>
      </c>
      <c r="M32" s="1044" t="str">
        <f>IF('ชื่อ-คะแนน'!C31="","",'ชื่อ-คะแนน'!AT31)</f>
        <v/>
      </c>
      <c r="N32" s="268" t="str">
        <f>IF('ชื่อ-คะแนน'!C31="","",'ชื่อ-คะแนน'!AW31)</f>
        <v/>
      </c>
      <c r="O32" s="269" t="str">
        <f>IF('ชื่อ-คะแนน'!C31="","",'ชื่อ-คะแนน'!AY31)</f>
        <v/>
      </c>
      <c r="P32" s="270" t="str">
        <f>IF('ชื่อ-คะแนน'!C31="","",KPA!R33)</f>
        <v/>
      </c>
      <c r="Q32" s="270" t="str">
        <f>IF('ชื่อ-คะแนน'!C31="","",KPA!S33)</f>
        <v/>
      </c>
      <c r="R32" s="270" t="str">
        <f>IF('ชื่อ-คะแนน'!C31="","",KPA!T33)</f>
        <v/>
      </c>
      <c r="S32" s="271" t="str">
        <f>IF('ชื่อ-คะแนน'!C31="","",เวลา!EI32)</f>
        <v/>
      </c>
      <c r="T32" s="272" t="str">
        <f>IF('ชื่อ-คะแนน'!C31="","",IF(S32=0,"",เวลา!EN32))</f>
        <v/>
      </c>
      <c r="U32" s="1113" t="str">
        <f>'ชื่อ-คะแนน'!BG31</f>
        <v/>
      </c>
      <c r="V32" s="1119" t="str">
        <f>'ชื่อ-คะแนน'!BR31</f>
        <v/>
      </c>
      <c r="W32" s="274" t="str">
        <f>IF('ชื่อ-คะแนน'!C31="","",'ชื่อ-คะแนน'!BS31)</f>
        <v/>
      </c>
    </row>
    <row r="33" spans="1:23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047" t="str">
        <f t="shared" si="2"/>
        <v/>
      </c>
      <c r="J33" s="1048" t="str">
        <f>IF('ชื่อ-คะแนน'!C32="","",'ชื่อ-คะแนน'!U32)</f>
        <v/>
      </c>
      <c r="K33" s="1047" t="str">
        <f t="shared" si="3"/>
        <v/>
      </c>
      <c r="L33" s="1049" t="str">
        <f>IF('ชื่อ-คะแนน'!C32="","",'ชื่อ-คะแนน'!AP32)</f>
        <v/>
      </c>
      <c r="M33" s="1047" t="str">
        <f>IF('ชื่อ-คะแนน'!C32="","",'ชื่อ-คะแนน'!AT32)</f>
        <v/>
      </c>
      <c r="N33" s="283" t="str">
        <f>IF('ชื่อ-คะแนน'!C32="","",'ชื่อ-คะแนน'!AW32)</f>
        <v/>
      </c>
      <c r="O33" s="284" t="str">
        <f>IF('ชื่อ-คะแนน'!C32="","",'ชื่อ-คะแนน'!AY32)</f>
        <v/>
      </c>
      <c r="P33" s="285" t="str">
        <f>IF('ชื่อ-คะแนน'!C32="","",KPA!R34)</f>
        <v/>
      </c>
      <c r="Q33" s="285" t="str">
        <f>IF('ชื่อ-คะแนน'!C32="","",KPA!S34)</f>
        <v/>
      </c>
      <c r="R33" s="285" t="str">
        <f>IF('ชื่อ-คะแนน'!C32="","",KPA!T34)</f>
        <v/>
      </c>
      <c r="S33" s="286" t="str">
        <f>IF('ชื่อ-คะแนน'!C32="","",เวลา!EI33)</f>
        <v/>
      </c>
      <c r="T33" s="287" t="str">
        <f>IF('ชื่อ-คะแนน'!C32="","",IF(S33=0,"",เวลา!EN33))</f>
        <v/>
      </c>
      <c r="U33" s="1115" t="str">
        <f>'ชื่อ-คะแนน'!BG32</f>
        <v/>
      </c>
      <c r="V33" s="1120" t="str">
        <f>'ชื่อ-คะแนน'!BR32</f>
        <v/>
      </c>
      <c r="W33" s="289" t="str">
        <f>IF('ชื่อ-คะแนน'!C32="","",'ชื่อ-คะแนน'!BS32)</f>
        <v/>
      </c>
    </row>
    <row r="34" spans="1:23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047" t="str">
        <f t="shared" si="2"/>
        <v/>
      </c>
      <c r="J34" s="1048" t="str">
        <f>IF('ชื่อ-คะแนน'!C33="","",'ชื่อ-คะแนน'!U33)</f>
        <v/>
      </c>
      <c r="K34" s="1047" t="str">
        <f t="shared" si="3"/>
        <v/>
      </c>
      <c r="L34" s="1049" t="str">
        <f>IF('ชื่อ-คะแนน'!C33="","",'ชื่อ-คะแนน'!AP33)</f>
        <v/>
      </c>
      <c r="M34" s="1047" t="str">
        <f>IF('ชื่อ-คะแนน'!C33="","",'ชื่อ-คะแนน'!AT33)</f>
        <v/>
      </c>
      <c r="N34" s="283" t="str">
        <f>IF('ชื่อ-คะแนน'!C33="","",'ชื่อ-คะแนน'!AW33)</f>
        <v/>
      </c>
      <c r="O34" s="284" t="str">
        <f>IF('ชื่อ-คะแนน'!C33="","",'ชื่อ-คะแนน'!AY33)</f>
        <v/>
      </c>
      <c r="P34" s="285" t="str">
        <f>IF('ชื่อ-คะแนน'!C33="","",KPA!R35)</f>
        <v/>
      </c>
      <c r="Q34" s="285" t="str">
        <f>IF('ชื่อ-คะแนน'!C33="","",KPA!S35)</f>
        <v/>
      </c>
      <c r="R34" s="285" t="str">
        <f>IF('ชื่อ-คะแนน'!C33="","",KPA!T35)</f>
        <v/>
      </c>
      <c r="S34" s="286" t="str">
        <f>IF('ชื่อ-คะแนน'!C33="","",เวลา!EI34)</f>
        <v/>
      </c>
      <c r="T34" s="287" t="str">
        <f>IF('ชื่อ-คะแนน'!C33="","",IF(S34=0,"",เวลา!EN34))</f>
        <v/>
      </c>
      <c r="U34" s="1115" t="str">
        <f>'ชื่อ-คะแนน'!BG33</f>
        <v/>
      </c>
      <c r="V34" s="1120" t="str">
        <f>'ชื่อ-คะแนน'!BR33</f>
        <v/>
      </c>
      <c r="W34" s="289" t="str">
        <f>IF('ชื่อ-คะแนน'!C33="","",'ชื่อ-คะแนน'!BS33)</f>
        <v/>
      </c>
    </row>
    <row r="35" spans="1:23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047" t="str">
        <f t="shared" si="2"/>
        <v/>
      </c>
      <c r="J35" s="1048" t="str">
        <f>IF('ชื่อ-คะแนน'!C34="","",'ชื่อ-คะแนน'!U34)</f>
        <v/>
      </c>
      <c r="K35" s="1047" t="str">
        <f t="shared" si="3"/>
        <v/>
      </c>
      <c r="L35" s="1049" t="str">
        <f>IF('ชื่อ-คะแนน'!C34="","",'ชื่อ-คะแนน'!AP34)</f>
        <v/>
      </c>
      <c r="M35" s="1047" t="str">
        <f>IF('ชื่อ-คะแนน'!C34="","",'ชื่อ-คะแนน'!AT34)</f>
        <v/>
      </c>
      <c r="N35" s="283" t="str">
        <f>IF('ชื่อ-คะแนน'!C34="","",'ชื่อ-คะแนน'!AW34)</f>
        <v/>
      </c>
      <c r="O35" s="284" t="str">
        <f>IF('ชื่อ-คะแนน'!C34="","",'ชื่อ-คะแนน'!AY34)</f>
        <v/>
      </c>
      <c r="P35" s="285" t="str">
        <f>IF('ชื่อ-คะแนน'!C34="","",KPA!R36)</f>
        <v/>
      </c>
      <c r="Q35" s="285" t="str">
        <f>IF('ชื่อ-คะแนน'!C34="","",KPA!S36)</f>
        <v/>
      </c>
      <c r="R35" s="285" t="str">
        <f>IF('ชื่อ-คะแนน'!C34="","",KPA!T36)</f>
        <v/>
      </c>
      <c r="S35" s="286" t="str">
        <f>IF('ชื่อ-คะแนน'!C34="","",เวลา!EI35)</f>
        <v/>
      </c>
      <c r="T35" s="287" t="str">
        <f>IF('ชื่อ-คะแนน'!C34="","",IF(S35=0,"",เวลา!EN35))</f>
        <v/>
      </c>
      <c r="U35" s="1115" t="str">
        <f>'ชื่อ-คะแนน'!BG34</f>
        <v/>
      </c>
      <c r="V35" s="1120" t="str">
        <f>'ชื่อ-คะแนน'!BR34</f>
        <v/>
      </c>
      <c r="W35" s="289" t="str">
        <f>IF('ชื่อ-คะแนน'!C34="","",'ชื่อ-คะแนน'!BS34)</f>
        <v/>
      </c>
    </row>
    <row r="36" spans="1:23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050" t="str">
        <f t="shared" si="2"/>
        <v/>
      </c>
      <c r="J36" s="1051" t="str">
        <f>IF('ชื่อ-คะแนน'!C35="","",'ชื่อ-คะแนน'!U35)</f>
        <v/>
      </c>
      <c r="K36" s="1050" t="str">
        <f t="shared" si="3"/>
        <v/>
      </c>
      <c r="L36" s="1052" t="str">
        <f>IF('ชื่อ-คะแนน'!C35="","",'ชื่อ-คะแนน'!AP35)</f>
        <v/>
      </c>
      <c r="M36" s="1050" t="str">
        <f>IF('ชื่อ-คะแนน'!C35="","",'ชื่อ-คะแนน'!AT35)</f>
        <v/>
      </c>
      <c r="N36" s="294" t="str">
        <f>IF('ชื่อ-คะแนน'!C35="","",'ชื่อ-คะแนน'!AW35)</f>
        <v/>
      </c>
      <c r="O36" s="295" t="str">
        <f>IF('ชื่อ-คะแนน'!C35="","",'ชื่อ-คะแนน'!AY35)</f>
        <v/>
      </c>
      <c r="P36" s="296" t="str">
        <f>IF('ชื่อ-คะแนน'!C35="","",KPA!R37)</f>
        <v/>
      </c>
      <c r="Q36" s="296" t="str">
        <f>IF('ชื่อ-คะแนน'!C35="","",KPA!S37)</f>
        <v/>
      </c>
      <c r="R36" s="296" t="str">
        <f>IF('ชื่อ-คะแนน'!C35="","",KPA!T37)</f>
        <v/>
      </c>
      <c r="S36" s="286" t="str">
        <f>IF('ชื่อ-คะแนน'!C35="","",เวลา!EI36)</f>
        <v/>
      </c>
      <c r="T36" s="297" t="str">
        <f>IF('ชื่อ-คะแนน'!C35="","",IF(S36=0,"",เวลา!EN36))</f>
        <v/>
      </c>
      <c r="U36" s="1117" t="str">
        <f>'ชื่อ-คะแนน'!BG35</f>
        <v/>
      </c>
      <c r="V36" s="1121" t="str">
        <f>'ชื่อ-คะแนน'!BR35</f>
        <v/>
      </c>
      <c r="W36" s="299" t="str">
        <f>IF('ชื่อ-คะแนน'!C35="","",'ชื่อ-คะแนน'!BS35)</f>
        <v/>
      </c>
    </row>
    <row r="37" spans="1:23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044" t="str">
        <f t="shared" si="2"/>
        <v/>
      </c>
      <c r="J37" s="1045" t="str">
        <f>IF('ชื่อ-คะแนน'!C36="","",'ชื่อ-คะแนน'!U36)</f>
        <v/>
      </c>
      <c r="K37" s="1044" t="str">
        <f t="shared" si="3"/>
        <v/>
      </c>
      <c r="L37" s="1046" t="str">
        <f>IF('ชื่อ-คะแนน'!C36="","",'ชื่อ-คะแนน'!AP36)</f>
        <v/>
      </c>
      <c r="M37" s="1044" t="str">
        <f>IF('ชื่อ-คะแนน'!C36="","",'ชื่อ-คะแนน'!AT36)</f>
        <v/>
      </c>
      <c r="N37" s="268" t="str">
        <f>IF('ชื่อ-คะแนน'!C36="","",'ชื่อ-คะแนน'!AW36)</f>
        <v/>
      </c>
      <c r="O37" s="269" t="str">
        <f>IF('ชื่อ-คะแนน'!C36="","",'ชื่อ-คะแนน'!AY36)</f>
        <v/>
      </c>
      <c r="P37" s="270" t="str">
        <f>IF('ชื่อ-คะแนน'!C36="","",KPA!R38)</f>
        <v/>
      </c>
      <c r="Q37" s="270" t="str">
        <f>IF('ชื่อ-คะแนน'!C36="","",KPA!S38)</f>
        <v/>
      </c>
      <c r="R37" s="270" t="str">
        <f>IF('ชื่อ-คะแนน'!C36="","",KPA!T38)</f>
        <v/>
      </c>
      <c r="S37" s="271" t="str">
        <f>IF('ชื่อ-คะแนน'!C36="","",เวลา!EI37)</f>
        <v/>
      </c>
      <c r="T37" s="272" t="str">
        <f>IF('ชื่อ-คะแนน'!C36="","",IF(S37=0,"",เวลา!EN37))</f>
        <v/>
      </c>
      <c r="U37" s="1113" t="str">
        <f>'ชื่อ-คะแนน'!BG36</f>
        <v/>
      </c>
      <c r="V37" s="1119" t="str">
        <f>'ชื่อ-คะแนน'!BR36</f>
        <v/>
      </c>
      <c r="W37" s="274" t="str">
        <f>IF('ชื่อ-คะแนน'!C36="","",'ชื่อ-คะแนน'!BS36)</f>
        <v/>
      </c>
    </row>
    <row r="38" spans="1:23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047" t="str">
        <f t="shared" si="2"/>
        <v/>
      </c>
      <c r="J38" s="1048" t="str">
        <f>IF('ชื่อ-คะแนน'!C37="","",'ชื่อ-คะแนน'!U37)</f>
        <v/>
      </c>
      <c r="K38" s="1047" t="str">
        <f t="shared" si="3"/>
        <v/>
      </c>
      <c r="L38" s="1049" t="str">
        <f>IF('ชื่อ-คะแนน'!C37="","",'ชื่อ-คะแนน'!AP37)</f>
        <v/>
      </c>
      <c r="M38" s="1047" t="str">
        <f>IF('ชื่อ-คะแนน'!C37="","",'ชื่อ-คะแนน'!AT37)</f>
        <v/>
      </c>
      <c r="N38" s="283" t="str">
        <f>IF('ชื่อ-คะแนน'!C37="","",'ชื่อ-คะแนน'!AW37)</f>
        <v/>
      </c>
      <c r="O38" s="284" t="str">
        <f>IF('ชื่อ-คะแนน'!C37="","",'ชื่อ-คะแนน'!AY37)</f>
        <v/>
      </c>
      <c r="P38" s="285" t="str">
        <f>IF('ชื่อ-คะแนน'!C37="","",KPA!R39)</f>
        <v/>
      </c>
      <c r="Q38" s="285" t="str">
        <f>IF('ชื่อ-คะแนน'!C37="","",KPA!S39)</f>
        <v/>
      </c>
      <c r="R38" s="285" t="str">
        <f>IF('ชื่อ-คะแนน'!C37="","",KPA!T39)</f>
        <v/>
      </c>
      <c r="S38" s="286" t="str">
        <f>IF('ชื่อ-คะแนน'!C37="","",เวลา!EI38)</f>
        <v/>
      </c>
      <c r="T38" s="287" t="str">
        <f>IF('ชื่อ-คะแนน'!C37="","",IF(S38=0,"",เวลา!EN38))</f>
        <v/>
      </c>
      <c r="U38" s="1115" t="str">
        <f>'ชื่อ-คะแนน'!BG37</f>
        <v/>
      </c>
      <c r="V38" s="1120" t="str">
        <f>'ชื่อ-คะแนน'!BR37</f>
        <v/>
      </c>
      <c r="W38" s="289" t="str">
        <f>IF('ชื่อ-คะแนน'!C37="","",'ชื่อ-คะแนน'!BS37)</f>
        <v/>
      </c>
    </row>
    <row r="39" spans="1:23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047" t="str">
        <f t="shared" si="2"/>
        <v/>
      </c>
      <c r="J39" s="1048" t="str">
        <f>IF('ชื่อ-คะแนน'!C38="","",'ชื่อ-คะแนน'!U38)</f>
        <v/>
      </c>
      <c r="K39" s="1047" t="str">
        <f t="shared" si="3"/>
        <v/>
      </c>
      <c r="L39" s="1049" t="str">
        <f>IF('ชื่อ-คะแนน'!C38="","",'ชื่อ-คะแนน'!AP38)</f>
        <v/>
      </c>
      <c r="M39" s="1047" t="str">
        <f>IF('ชื่อ-คะแนน'!C38="","",'ชื่อ-คะแนน'!AT38)</f>
        <v/>
      </c>
      <c r="N39" s="283" t="str">
        <f>IF('ชื่อ-คะแนน'!C38="","",'ชื่อ-คะแนน'!AW38)</f>
        <v/>
      </c>
      <c r="O39" s="284" t="str">
        <f>IF('ชื่อ-คะแนน'!C38="","",'ชื่อ-คะแนน'!AY38)</f>
        <v/>
      </c>
      <c r="P39" s="285" t="str">
        <f>IF('ชื่อ-คะแนน'!C38="","",KPA!R40)</f>
        <v/>
      </c>
      <c r="Q39" s="285" t="str">
        <f>IF('ชื่อ-คะแนน'!C38="","",KPA!S40)</f>
        <v/>
      </c>
      <c r="R39" s="285" t="str">
        <f>IF('ชื่อ-คะแนน'!C38="","",KPA!T40)</f>
        <v/>
      </c>
      <c r="S39" s="286" t="str">
        <f>IF('ชื่อ-คะแนน'!C38="","",เวลา!EI39)</f>
        <v/>
      </c>
      <c r="T39" s="287" t="str">
        <f>IF('ชื่อ-คะแนน'!C38="","",IF(S39=0,"",เวลา!EN39))</f>
        <v/>
      </c>
      <c r="U39" s="1115" t="str">
        <f>'ชื่อ-คะแนน'!BG38</f>
        <v/>
      </c>
      <c r="V39" s="1120" t="str">
        <f>'ชื่อ-คะแนน'!BR38</f>
        <v/>
      </c>
      <c r="W39" s="289" t="str">
        <f>IF('ชื่อ-คะแนน'!C38="","",'ชื่อ-คะแนน'!BS38)</f>
        <v/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J4:J5"/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7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8" t="s">
        <v>299</v>
      </c>
      <c r="N2" s="1738"/>
      <c r="O2" s="1738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3" t="str">
        <f>"วิชา"&amp;" "&amp;ปก!H10&amp;" "&amp;ปก!E12&amp;" "&amp;ปก!F12</f>
        <v>วิชา x21242 xxxxxxxxxxxxx ครูผู้สอน นายxxxxxxxxxxxxxxx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2" t="str">
        <f>ปก!B8&amp;ปก!D8&amp;" "&amp;ปก!C11&amp;" "&amp;ปก!D11&amp;""&amp;ปก!I11&amp;"  "</f>
        <v xml:space="preserve">ชั้นมัธยมศึกษาปีที่ 4/1 1.5 หน่วยกิต3 คาบ  </v>
      </c>
      <c r="Q3" s="1732"/>
      <c r="R3" s="1732"/>
      <c r="S3" s="1732"/>
      <c r="T3" s="1732"/>
      <c r="U3" s="1732"/>
    </row>
    <row r="4" spans="1:23" ht="19.5" customHeight="1" x14ac:dyDescent="0.3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1071"/>
      <c r="G4" s="1071"/>
      <c r="H4" s="1071"/>
      <c r="I4" s="1695" t="s">
        <v>209</v>
      </c>
      <c r="J4" s="1730" t="s">
        <v>184</v>
      </c>
      <c r="K4" s="1695" t="s">
        <v>210</v>
      </c>
      <c r="L4" s="1693" t="s">
        <v>114</v>
      </c>
      <c r="M4" s="1693" t="str">
        <f>'ชื่อ-คะแนน'!AM3</f>
        <v/>
      </c>
      <c r="N4" s="1693" t="str">
        <f>'ชื่อ-คะแนน'!AN3</f>
        <v/>
      </c>
      <c r="O4" s="1693" t="str">
        <f>'ชื่อ-คะแนน'!AO3</f>
        <v/>
      </c>
      <c r="P4" s="1701" t="s">
        <v>31</v>
      </c>
      <c r="Q4" s="1717" t="s">
        <v>32</v>
      </c>
      <c r="R4" s="1720" t="s">
        <v>41</v>
      </c>
      <c r="S4" s="248" t="s">
        <v>120</v>
      </c>
      <c r="T4" s="249" t="s">
        <v>120</v>
      </c>
      <c r="U4" s="1698" t="s">
        <v>30</v>
      </c>
      <c r="W4" s="933" t="s">
        <v>30</v>
      </c>
    </row>
    <row r="5" spans="1:23" ht="19.5" customHeight="1" thickBot="1" x14ac:dyDescent="0.35">
      <c r="A5" s="246"/>
      <c r="B5" s="1713"/>
      <c r="C5" s="1704"/>
      <c r="D5" s="1707"/>
      <c r="E5" s="1724"/>
      <c r="F5" s="1072"/>
      <c r="G5" s="1072"/>
      <c r="H5" s="1072"/>
      <c r="I5" s="1696"/>
      <c r="J5" s="1731"/>
      <c r="K5" s="1696"/>
      <c r="L5" s="1694"/>
      <c r="M5" s="1694"/>
      <c r="N5" s="1694"/>
      <c r="O5" s="1694"/>
      <c r="P5" s="1702"/>
      <c r="Q5" s="1718"/>
      <c r="R5" s="1721"/>
      <c r="S5" s="1736" t="s">
        <v>295</v>
      </c>
      <c r="T5" s="1734" t="s">
        <v>298</v>
      </c>
      <c r="U5" s="1699"/>
      <c r="W5" s="932" t="s">
        <v>271</v>
      </c>
    </row>
    <row r="6" spans="1:23" ht="19.5" customHeight="1" thickBot="1" x14ac:dyDescent="0.35">
      <c r="A6" s="255"/>
      <c r="B6" s="1714"/>
      <c r="C6" s="1705"/>
      <c r="D6" s="1708"/>
      <c r="E6" s="1725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9"/>
      <c r="R6" s="1722"/>
      <c r="S6" s="1737"/>
      <c r="T6" s="1735"/>
      <c r="U6" s="1700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12829</v>
      </c>
      <c r="D7" s="1314" t="str">
        <f>'ชื่อ-คะแนน'!C6</f>
        <v>นางสาว เขมมิกา  โชติอ่อน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12830</v>
      </c>
      <c r="D8" s="1315" t="str">
        <f>'ชื่อ-คะแนน'!C7</f>
        <v>นาย ชโยดม  ปัญญานันวงศ์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12831</v>
      </c>
      <c r="D9" s="1315" t="str">
        <f>'ชื่อ-คะแนน'!C8</f>
        <v>นางสาว ทิพย์รัตน์  ทิพมา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12832</v>
      </c>
      <c r="D10" s="1315" t="str">
        <f>'ชื่อ-คะแนน'!C9</f>
        <v>นาย ธนัญชัย  สิงตัน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12833</v>
      </c>
      <c r="D11" s="1315" t="str">
        <f>'ชื่อ-คะแนน'!C10</f>
        <v>นาย ธรรมชาติ  สุยะทา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12834</v>
      </c>
      <c r="D12" s="1314" t="str">
        <f>'ชื่อ-คะแนน'!C11</f>
        <v>นาย ธรรมธัช  โสภี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12835</v>
      </c>
      <c r="D13" s="1315" t="str">
        <f>'ชื่อ-คะแนน'!C12</f>
        <v>นางสาว บงกชกร  มาคำสาย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12837</v>
      </c>
      <c r="D14" s="1315" t="str">
        <f>'ชื่อ-คะแนน'!C13</f>
        <v>นาย พงศกร  สุยะลังกา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12838</v>
      </c>
      <c r="D15" s="1315" t="str">
        <f>'ชื่อ-คะแนน'!C14</f>
        <v>นาย พงศกร  เสนทาวงศ์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12839</v>
      </c>
      <c r="D16" s="1315" t="str">
        <f>'ชื่อ-คะแนน'!C15</f>
        <v>นาย พัทธดนย์  จินดาเฟื่อง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12842</v>
      </c>
      <c r="D17" s="1314" t="str">
        <f>'ชื่อ-คะแนน'!C16</f>
        <v>นางสาว ภัทรา  วงษ์อินทร์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12843</v>
      </c>
      <c r="D18" s="1315" t="str">
        <f>'ชื่อ-คะแนน'!C17</f>
        <v>นาย ภูริณัฐ  ตันสิงห์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12844</v>
      </c>
      <c r="D19" s="1315" t="str">
        <f>'ชื่อ-คะแนน'!C18</f>
        <v>นางสาว รสริน  มาหล้า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12846</v>
      </c>
      <c r="D20" s="1315" t="str">
        <f>'ชื่อ-คะแนน'!C19</f>
        <v>นาย วรัญญู  หงษ์อ้วน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12847</v>
      </c>
      <c r="D21" s="1315" t="str">
        <f>'ชื่อ-คะแนน'!C20</f>
        <v>นางสาว วรุตา  เป็งคำวัน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12849</v>
      </c>
      <c r="D22" s="1314" t="str">
        <f>'ชื่อ-คะแนน'!C21</f>
        <v>นางสาว วิลาสินี  วงศ์คำหล้า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12850</v>
      </c>
      <c r="D23" s="1315" t="str">
        <f>'ชื่อ-คะแนน'!C22</f>
        <v>นาย ศรัญ  มาหล้า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12851</v>
      </c>
      <c r="D24" s="1315" t="str">
        <f>'ชื่อ-คะแนน'!C23</f>
        <v>สามเณร ชิน  คานติ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12855</v>
      </c>
      <c r="D25" s="1315" t="str">
        <f>'ชื่อ-คะแนน'!C24</f>
        <v>นางสาว อริสา  กันทะ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12856</v>
      </c>
      <c r="D26" s="1315" t="str">
        <f>'ชื่อ-คะแนน'!C25</f>
        <v>นาย พันธการณ์  กาวิน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12868</v>
      </c>
      <c r="D27" s="1314" t="str">
        <f>'ชื่อ-คะแนน'!C26</f>
        <v>นาย มานพ  เพชรชูช่วย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12924</v>
      </c>
      <c r="D28" s="1315" t="str">
        <f>'ชื่อ-คะแนน'!C27</f>
        <v>นาย ภคนันท์  จันทราช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12926</v>
      </c>
      <c r="D29" s="1315" t="str">
        <f>'ชื่อ-คะแนน'!C28</f>
        <v>นางสาว สิริกร  สุยะคำ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 t="str">
        <f>'ชื่อ-คะแนน'!A29</f>
        <v/>
      </c>
      <c r="C30" s="277">
        <f>'ชื่อ-คะแนน'!B29</f>
        <v>0</v>
      </c>
      <c r="D30" s="1315">
        <f>'ชื่อ-คะแนน'!C29</f>
        <v>0</v>
      </c>
      <c r="E30" s="279" t="str">
        <f>IF('ชื่อ-คะแนน'!D29="ร","เรียน",IF('ชื่อ-คะแนน'!D29="มส","เรียน",'ชื่อ-คะแนน'!D29))</f>
        <v/>
      </c>
      <c r="F30" s="265" t="str">
        <f>IF('ชื่อ-คะแนน'!C29="","",IF('ชื่อ-คะแนน'!O29&lt;0,"",('ชื่อ-คะแนน'!O29)))</f>
        <v/>
      </c>
      <c r="G30" s="265" t="str">
        <f>IF('ชื่อ-คะแนน'!C29="","",IF('ชื่อ-คะแนน'!AE29&lt;0,"",('ชื่อ-คะแนน'!AE29)))</f>
        <v/>
      </c>
      <c r="H30" s="265" t="str">
        <f t="shared" si="1"/>
        <v/>
      </c>
      <c r="I30" s="1103" t="str">
        <f t="shared" si="2"/>
        <v/>
      </c>
      <c r="J30" s="1104" t="str">
        <f>IF('ชื่อ-คะแนน'!C29="","",'ชื่อ-คะแนน'!U29)</f>
        <v/>
      </c>
      <c r="K30" s="1103" t="str">
        <f t="shared" si="0"/>
        <v/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 t="str">
        <f>IF('ชื่อ-คะแนน'!C29="","",'ชื่อ-คะแนน'!AN29)</f>
        <v/>
      </c>
      <c r="O30" s="1105" t="str">
        <f>IF('ชื่อ-คะแนน'!C29="","",'ชื่อ-คะแนน'!AO29)</f>
        <v/>
      </c>
      <c r="P30" s="1103" t="str">
        <f>IF('ชื่อ-คะแนน'!C29="","",'ชื่อ-คะแนน'!AT29)</f>
        <v/>
      </c>
      <c r="Q30" s="283" t="str">
        <f>IF('ชื่อ-คะแนน'!C29="","",'ชื่อ-คะแนน'!AW29)</f>
        <v/>
      </c>
      <c r="R30" s="284" t="str">
        <f>IF('ชื่อ-คะแนน'!C29="","",'ชื่อ-คะแนน'!AY29)</f>
        <v/>
      </c>
      <c r="S30" s="926" t="str">
        <f>'ชื่อ-คะแนน'!BG29</f>
        <v/>
      </c>
      <c r="T30" s="930" t="str">
        <f>'ชื่อ-คะแนน'!BR29</f>
        <v/>
      </c>
      <c r="U30" s="289" t="str">
        <f>IF('ชื่อ-คะแนน'!C29="","",'ชื่อ-คะแนน'!BS29)</f>
        <v/>
      </c>
    </row>
    <row r="31" spans="1:21" s="275" customFormat="1" ht="18" customHeight="1" thickBot="1" x14ac:dyDescent="0.55000000000000004">
      <c r="A31" s="239"/>
      <c r="B31" s="276" t="str">
        <f>'ชื่อ-คะแนน'!A30</f>
        <v/>
      </c>
      <c r="C31" s="277">
        <f>'ชื่อ-คะแนน'!B30</f>
        <v>0</v>
      </c>
      <c r="D31" s="1315">
        <f>'ชื่อ-คะแนน'!C30</f>
        <v>0</v>
      </c>
      <c r="E31" s="290" t="str">
        <f>IF('ชื่อ-คะแนน'!D30="ร","เรียน",IF('ชื่อ-คะแนน'!D30="มส","เรียน",'ชื่อ-คะแนน'!D30))</f>
        <v/>
      </c>
      <c r="F31" s="265" t="str">
        <f>IF('ชื่อ-คะแนน'!C30="","",IF('ชื่อ-คะแนน'!O30&lt;0,"",('ชื่อ-คะแนน'!O30)))</f>
        <v/>
      </c>
      <c r="G31" s="265" t="str">
        <f>IF('ชื่อ-คะแนน'!C30="","",IF('ชื่อ-คะแนน'!AE30&lt;0,"",('ชื่อ-คะแนน'!AE30)))</f>
        <v/>
      </c>
      <c r="H31" s="265" t="str">
        <f t="shared" si="1"/>
        <v/>
      </c>
      <c r="I31" s="1106" t="str">
        <f t="shared" si="2"/>
        <v/>
      </c>
      <c r="J31" s="1107" t="str">
        <f>IF('ชื่อ-คะแนน'!C30="","",'ชื่อ-คะแนน'!U30)</f>
        <v/>
      </c>
      <c r="K31" s="1106" t="str">
        <f t="shared" si="0"/>
        <v/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 t="str">
        <f>IF('ชื่อ-คะแนน'!C30="","",'ชื่อ-คะแนน'!AN30)</f>
        <v/>
      </c>
      <c r="O31" s="1108" t="str">
        <f>IF('ชื่อ-คะแนน'!C30="","",'ชื่อ-คะแนน'!AO30)</f>
        <v/>
      </c>
      <c r="P31" s="1106" t="str">
        <f>IF('ชื่อ-คะแนน'!C30="","",'ชื่อ-คะแนน'!AT30)</f>
        <v/>
      </c>
      <c r="Q31" s="294" t="str">
        <f>IF('ชื่อ-คะแนน'!C30="","",'ชื่อ-คะแนน'!AW30)</f>
        <v/>
      </c>
      <c r="R31" s="295" t="str">
        <f>IF('ชื่อ-คะแนน'!C30="","",'ชื่อ-คะแนน'!AY30)</f>
        <v/>
      </c>
      <c r="S31" s="919" t="str">
        <f>'ชื่อ-คะแนน'!BG30</f>
        <v/>
      </c>
      <c r="T31" s="931" t="str">
        <f>'ชื่อ-คะแนน'!BR30</f>
        <v/>
      </c>
      <c r="U31" s="299" t="str">
        <f>IF('ชื่อ-คะแนน'!C30="","",'ชื่อ-คะแนน'!BS30)</f>
        <v/>
      </c>
    </row>
    <row r="32" spans="1:21" s="275" customFormat="1" ht="18" customHeight="1" thickBot="1" x14ac:dyDescent="0.55000000000000004">
      <c r="A32" s="239"/>
      <c r="B32" s="262" t="str">
        <f>'ชื่อ-คะแนน'!A31</f>
        <v/>
      </c>
      <c r="C32" s="263">
        <f>'ชื่อ-คะแนน'!B31</f>
        <v>0</v>
      </c>
      <c r="D32" s="1314">
        <f>'ชื่อ-คะแนน'!C31</f>
        <v>0</v>
      </c>
      <c r="E32" s="265" t="str">
        <f>IF('ชื่อ-คะแนน'!D31="ร","เรียน",IF('ชื่อ-คะแนน'!D31="มส","เรียน",'ชื่อ-คะแนน'!D31))</f>
        <v/>
      </c>
      <c r="F32" s="265" t="str">
        <f>IF('ชื่อ-คะแนน'!C31="","",IF('ชื่อ-คะแนน'!O31&lt;0,"",('ชื่อ-คะแนน'!O31)))</f>
        <v/>
      </c>
      <c r="G32" s="265" t="str">
        <f>IF('ชื่อ-คะแนน'!C31="","",IF('ชื่อ-คะแนน'!AE31&lt;0,"",('ชื่อ-คะแนน'!AE31)))</f>
        <v/>
      </c>
      <c r="H32" s="265" t="str">
        <f t="shared" si="1"/>
        <v/>
      </c>
      <c r="I32" s="1100" t="str">
        <f t="shared" si="2"/>
        <v/>
      </c>
      <c r="J32" s="1101" t="str">
        <f>IF('ชื่อ-คะแนน'!C31="","",'ชื่อ-คะแนน'!U31)</f>
        <v/>
      </c>
      <c r="K32" s="1100" t="str">
        <f t="shared" si="0"/>
        <v/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 t="str">
        <f>IF('ชื่อ-คะแนน'!C31="","",'ชื่อ-คะแนน'!AN31)</f>
        <v/>
      </c>
      <c r="O32" s="1102" t="str">
        <f>IF('ชื่อ-คะแนน'!C31="","",'ชื่อ-คะแนน'!AO31)</f>
        <v/>
      </c>
      <c r="P32" s="1100" t="str">
        <f>IF('ชื่อ-คะแนน'!C31="","",'ชื่อ-คะแนน'!AT31)</f>
        <v/>
      </c>
      <c r="Q32" s="268" t="str">
        <f>IF('ชื่อ-คะแนน'!C31="","",'ชื่อ-คะแนน'!AW31)</f>
        <v/>
      </c>
      <c r="R32" s="269" t="str">
        <f>IF('ชื่อ-คะแนน'!C31="","",'ชื่อ-คะแนน'!AY31)</f>
        <v/>
      </c>
      <c r="S32" s="924" t="str">
        <f>'ชื่อ-คะแนน'!BG31</f>
        <v/>
      </c>
      <c r="T32" s="929" t="str">
        <f>'ชื่อ-คะแนน'!BR31</f>
        <v/>
      </c>
      <c r="U32" s="274" t="str">
        <f>IF('ชื่อ-คะแนน'!C31="","",'ชื่อ-คะแนน'!BS31)</f>
        <v/>
      </c>
    </row>
    <row r="33" spans="1:21" s="275" customFormat="1" ht="18" customHeight="1" thickBot="1" x14ac:dyDescent="0.55000000000000004">
      <c r="A33" s="239"/>
      <c r="B33" s="276" t="str">
        <f>'ชื่อ-คะแนน'!A32</f>
        <v/>
      </c>
      <c r="C33" s="277">
        <f>'ชื่อ-คะแนน'!B32</f>
        <v>0</v>
      </c>
      <c r="D33" s="1315">
        <f>'ชื่อ-คะแนน'!C32</f>
        <v>0</v>
      </c>
      <c r="E33" s="279" t="str">
        <f>IF('ชื่อ-คะแนน'!D32="ร","เรียน",IF('ชื่อ-คะแนน'!D32="มส","เรียน",'ชื่อ-คะแนน'!D32))</f>
        <v/>
      </c>
      <c r="F33" s="265" t="str">
        <f>IF('ชื่อ-คะแนน'!C32="","",IF('ชื่อ-คะแนน'!O32&lt;0,"",('ชื่อ-คะแนน'!O32)))</f>
        <v/>
      </c>
      <c r="G33" s="265" t="str">
        <f>IF('ชื่อ-คะแนน'!C32="","",IF('ชื่อ-คะแนน'!AE32&lt;0,"",('ชื่อ-คะแนน'!AE32)))</f>
        <v/>
      </c>
      <c r="H33" s="265" t="str">
        <f t="shared" si="1"/>
        <v/>
      </c>
      <c r="I33" s="1103" t="str">
        <f t="shared" si="2"/>
        <v/>
      </c>
      <c r="J33" s="1104" t="str">
        <f>IF('ชื่อ-คะแนน'!C32="","",'ชื่อ-คะแนน'!U32)</f>
        <v/>
      </c>
      <c r="K33" s="1103" t="str">
        <f t="shared" si="0"/>
        <v/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 t="str">
        <f>IF('ชื่อ-คะแนน'!C32="","",'ชื่อ-คะแนน'!AN32)</f>
        <v/>
      </c>
      <c r="O33" s="1105" t="str">
        <f>IF('ชื่อ-คะแนน'!C32="","",'ชื่อ-คะแนน'!AO32)</f>
        <v/>
      </c>
      <c r="P33" s="1103" t="str">
        <f>IF('ชื่อ-คะแนน'!C32="","",'ชื่อ-คะแนน'!AT32)</f>
        <v/>
      </c>
      <c r="Q33" s="283" t="str">
        <f>IF('ชื่อ-คะแนน'!C32="","",'ชื่อ-คะแนน'!AW32)</f>
        <v/>
      </c>
      <c r="R33" s="284" t="str">
        <f>IF('ชื่อ-คะแนน'!C32="","",'ชื่อ-คะแนน'!AY32)</f>
        <v/>
      </c>
      <c r="S33" s="926" t="str">
        <f>'ชื่อ-คะแนน'!BG32</f>
        <v/>
      </c>
      <c r="T33" s="930" t="str">
        <f>'ชื่อ-คะแนน'!BR32</f>
        <v/>
      </c>
      <c r="U33" s="289" t="str">
        <f>IF('ชื่อ-คะแนน'!C32="","",'ชื่อ-คะแนน'!BS32)</f>
        <v/>
      </c>
    </row>
    <row r="34" spans="1:21" s="275" customFormat="1" ht="18" customHeight="1" thickBot="1" x14ac:dyDescent="0.55000000000000004">
      <c r="A34" s="239"/>
      <c r="B34" s="276" t="str">
        <f>'ชื่อ-คะแนน'!A33</f>
        <v/>
      </c>
      <c r="C34" s="277">
        <f>'ชื่อ-คะแนน'!B33</f>
        <v>0</v>
      </c>
      <c r="D34" s="1315">
        <f>'ชื่อ-คะแนน'!C33</f>
        <v>0</v>
      </c>
      <c r="E34" s="279" t="str">
        <f>IF('ชื่อ-คะแนน'!D33="ร","เรียน",IF('ชื่อ-คะแนน'!D33="มส","เรียน",'ชื่อ-คะแนน'!D33))</f>
        <v/>
      </c>
      <c r="F34" s="265" t="str">
        <f>IF('ชื่อ-คะแนน'!C33="","",IF('ชื่อ-คะแนน'!O33&lt;0,"",('ชื่อ-คะแนน'!O33)))</f>
        <v/>
      </c>
      <c r="G34" s="265" t="str">
        <f>IF('ชื่อ-คะแนน'!C33="","",IF('ชื่อ-คะแนน'!AE33&lt;0,"",('ชื่อ-คะแนน'!AE33)))</f>
        <v/>
      </c>
      <c r="H34" s="265" t="str">
        <f t="shared" si="1"/>
        <v/>
      </c>
      <c r="I34" s="1103" t="str">
        <f t="shared" si="2"/>
        <v/>
      </c>
      <c r="J34" s="1104" t="str">
        <f>IF('ชื่อ-คะแนน'!C33="","",'ชื่อ-คะแนน'!U33)</f>
        <v/>
      </c>
      <c r="K34" s="1103" t="str">
        <f t="shared" si="0"/>
        <v/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 t="str">
        <f>IF('ชื่อ-คะแนน'!C33="","",'ชื่อ-คะแนน'!AN33)</f>
        <v/>
      </c>
      <c r="O34" s="1105" t="str">
        <f>IF('ชื่อ-คะแนน'!C33="","",'ชื่อ-คะแนน'!AO33)</f>
        <v/>
      </c>
      <c r="P34" s="1103" t="str">
        <f>IF('ชื่อ-คะแนน'!C33="","",'ชื่อ-คะแนน'!AT33)</f>
        <v/>
      </c>
      <c r="Q34" s="283" t="str">
        <f>IF('ชื่อ-คะแนน'!C33="","",'ชื่อ-คะแนน'!AW33)</f>
        <v/>
      </c>
      <c r="R34" s="284" t="str">
        <f>IF('ชื่อ-คะแนน'!C33="","",'ชื่อ-คะแนน'!AY33)</f>
        <v/>
      </c>
      <c r="S34" s="926" t="str">
        <f>'ชื่อ-คะแนน'!BG33</f>
        <v/>
      </c>
      <c r="T34" s="930" t="str">
        <f>'ชื่อ-คะแนน'!BR33</f>
        <v/>
      </c>
      <c r="U34" s="289" t="str">
        <f>IF('ชื่อ-คะแนน'!C33="","",'ชื่อ-คะแนน'!BS33)</f>
        <v/>
      </c>
    </row>
    <row r="35" spans="1:21" s="275" customFormat="1" ht="18" customHeight="1" thickBot="1" x14ac:dyDescent="0.55000000000000004">
      <c r="A35" s="239"/>
      <c r="B35" s="276" t="str">
        <f>'ชื่อ-คะแนน'!A34</f>
        <v/>
      </c>
      <c r="C35" s="277">
        <f>'ชื่อ-คะแนน'!B34</f>
        <v>0</v>
      </c>
      <c r="D35" s="1315">
        <f>'ชื่อ-คะแนน'!C34</f>
        <v>0</v>
      </c>
      <c r="E35" s="279" t="str">
        <f>IF('ชื่อ-คะแนน'!D34="ร","เรียน",IF('ชื่อ-คะแนน'!D34="มส","เรียน",'ชื่อ-คะแนน'!D34))</f>
        <v/>
      </c>
      <c r="F35" s="265" t="str">
        <f>IF('ชื่อ-คะแนน'!C34="","",IF('ชื่อ-คะแนน'!O34&lt;0,"",('ชื่อ-คะแนน'!O34)))</f>
        <v/>
      </c>
      <c r="G35" s="265" t="str">
        <f>IF('ชื่อ-คะแนน'!C34="","",IF('ชื่อ-คะแนน'!AE34&lt;0,"",('ชื่อ-คะแนน'!AE34)))</f>
        <v/>
      </c>
      <c r="H35" s="265" t="str">
        <f t="shared" si="1"/>
        <v/>
      </c>
      <c r="I35" s="1103" t="str">
        <f t="shared" si="2"/>
        <v/>
      </c>
      <c r="J35" s="1104" t="str">
        <f>IF('ชื่อ-คะแนน'!C34="","",'ชื่อ-คะแนน'!U34)</f>
        <v/>
      </c>
      <c r="K35" s="1103" t="str">
        <f t="shared" si="0"/>
        <v/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 t="str">
        <f>IF('ชื่อ-คะแนน'!C34="","",'ชื่อ-คะแนน'!AN34)</f>
        <v/>
      </c>
      <c r="O35" s="1105" t="str">
        <f>IF('ชื่อ-คะแนน'!C34="","",'ชื่อ-คะแนน'!AO34)</f>
        <v/>
      </c>
      <c r="P35" s="1103" t="str">
        <f>IF('ชื่อ-คะแนน'!C34="","",'ชื่อ-คะแนน'!AT34)</f>
        <v/>
      </c>
      <c r="Q35" s="283" t="str">
        <f>IF('ชื่อ-คะแนน'!C34="","",'ชื่อ-คะแนน'!AW34)</f>
        <v/>
      </c>
      <c r="R35" s="284" t="str">
        <f>IF('ชื่อ-คะแนน'!C34="","",'ชื่อ-คะแนน'!AY34)</f>
        <v/>
      </c>
      <c r="S35" s="926" t="str">
        <f>'ชื่อ-คะแนน'!BG34</f>
        <v/>
      </c>
      <c r="T35" s="930" t="str">
        <f>'ชื่อ-คะแนน'!BR34</f>
        <v/>
      </c>
      <c r="U35" s="289" t="str">
        <f>IF('ชื่อ-คะแนน'!C34="","",'ชื่อ-คะแนน'!BS34)</f>
        <v/>
      </c>
    </row>
    <row r="36" spans="1:21" s="275" customFormat="1" ht="18" customHeight="1" thickBot="1" x14ac:dyDescent="0.55000000000000004">
      <c r="A36" s="239"/>
      <c r="B36" s="276" t="str">
        <f>'ชื่อ-คะแนน'!A35</f>
        <v/>
      </c>
      <c r="C36" s="277">
        <f>'ชื่อ-คะแนน'!B35</f>
        <v>0</v>
      </c>
      <c r="D36" s="1315">
        <f>'ชื่อ-คะแนน'!C35</f>
        <v>0</v>
      </c>
      <c r="E36" s="290" t="str">
        <f>IF('ชื่อ-คะแนน'!D35="ร","เรียน",IF('ชื่อ-คะแนน'!D35="มส","เรียน",'ชื่อ-คะแนน'!D35))</f>
        <v/>
      </c>
      <c r="F36" s="265" t="str">
        <f>IF('ชื่อ-คะแนน'!C35="","",IF('ชื่อ-คะแนน'!O35&lt;0,"",('ชื่อ-คะแนน'!O35)))</f>
        <v/>
      </c>
      <c r="G36" s="265" t="str">
        <f>IF('ชื่อ-คะแนน'!C35="","",IF('ชื่อ-คะแนน'!AE35&lt;0,"",('ชื่อ-คะแนน'!AE35)))</f>
        <v/>
      </c>
      <c r="H36" s="265" t="str">
        <f t="shared" si="1"/>
        <v/>
      </c>
      <c r="I36" s="1106" t="str">
        <f t="shared" si="2"/>
        <v/>
      </c>
      <c r="J36" s="1107" t="str">
        <f>IF('ชื่อ-คะแนน'!C35="","",'ชื่อ-คะแนน'!U35)</f>
        <v/>
      </c>
      <c r="K36" s="1106" t="str">
        <f t="shared" si="0"/>
        <v/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 t="str">
        <f>IF('ชื่อ-คะแนน'!C35="","",'ชื่อ-คะแนน'!AN35)</f>
        <v/>
      </c>
      <c r="O36" s="1108" t="str">
        <f>IF('ชื่อ-คะแนน'!C35="","",'ชื่อ-คะแนน'!AO35)</f>
        <v/>
      </c>
      <c r="P36" s="1106" t="str">
        <f>IF('ชื่อ-คะแนน'!C35="","",'ชื่อ-คะแนน'!AT35)</f>
        <v/>
      </c>
      <c r="Q36" s="294" t="str">
        <f>IF('ชื่อ-คะแนน'!C35="","",'ชื่อ-คะแนน'!AW35)</f>
        <v/>
      </c>
      <c r="R36" s="295" t="str">
        <f>IF('ชื่อ-คะแนน'!C35="","",'ชื่อ-คะแนน'!AY35)</f>
        <v/>
      </c>
      <c r="S36" s="919" t="str">
        <f>'ชื่อ-คะแนน'!BG35</f>
        <v/>
      </c>
      <c r="T36" s="931" t="str">
        <f>'ชื่อ-คะแนน'!BR35</f>
        <v/>
      </c>
      <c r="U36" s="299" t="str">
        <f>IF('ชื่อ-คะแนน'!C35="","",'ชื่อ-คะแนน'!BS35)</f>
        <v/>
      </c>
    </row>
    <row r="37" spans="1:21" s="275" customFormat="1" ht="18" customHeight="1" thickBot="1" x14ac:dyDescent="0.55000000000000004">
      <c r="A37" s="239"/>
      <c r="B37" s="262" t="str">
        <f>'ชื่อ-คะแนน'!A36</f>
        <v/>
      </c>
      <c r="C37" s="263">
        <f>'ชื่อ-คะแนน'!B36</f>
        <v>0</v>
      </c>
      <c r="D37" s="1314">
        <f>'ชื่อ-คะแนน'!C36</f>
        <v>0</v>
      </c>
      <c r="E37" s="265" t="str">
        <f>IF('ชื่อ-คะแนน'!D36="ร","เรียน",IF('ชื่อ-คะแนน'!D36="มส","เรียน",'ชื่อ-คะแนน'!D36))</f>
        <v/>
      </c>
      <c r="F37" s="265" t="str">
        <f>IF('ชื่อ-คะแนน'!C36="","",IF('ชื่อ-คะแนน'!O36&lt;0,"",('ชื่อ-คะแนน'!O36)))</f>
        <v/>
      </c>
      <c r="G37" s="265" t="str">
        <f>IF('ชื่อ-คะแนน'!C36="","",IF('ชื่อ-คะแนน'!AE36&lt;0,"",('ชื่อ-คะแนน'!AE36)))</f>
        <v/>
      </c>
      <c r="H37" s="265" t="str">
        <f t="shared" si="1"/>
        <v/>
      </c>
      <c r="I37" s="1100" t="str">
        <f t="shared" si="2"/>
        <v/>
      </c>
      <c r="J37" s="1101" t="str">
        <f>IF('ชื่อ-คะแนน'!C36="","",'ชื่อ-คะแนน'!U36)</f>
        <v/>
      </c>
      <c r="K37" s="1100" t="str">
        <f t="shared" si="0"/>
        <v/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 t="str">
        <f>IF('ชื่อ-คะแนน'!C36="","",'ชื่อ-คะแนน'!AN36)</f>
        <v/>
      </c>
      <c r="O37" s="1102" t="str">
        <f>IF('ชื่อ-คะแนน'!C36="","",'ชื่อ-คะแนน'!AO36)</f>
        <v/>
      </c>
      <c r="P37" s="1100" t="str">
        <f>IF('ชื่อ-คะแนน'!C36="","",'ชื่อ-คะแนน'!AT36)</f>
        <v/>
      </c>
      <c r="Q37" s="268" t="str">
        <f>IF('ชื่อ-คะแนน'!C36="","",'ชื่อ-คะแนน'!AW36)</f>
        <v/>
      </c>
      <c r="R37" s="269" t="str">
        <f>IF('ชื่อ-คะแนน'!C36="","",'ชื่อ-คะแนน'!AY36)</f>
        <v/>
      </c>
      <c r="S37" s="924" t="str">
        <f>'ชื่อ-คะแนน'!BG36</f>
        <v/>
      </c>
      <c r="T37" s="929" t="str">
        <f>'ชื่อ-คะแนน'!BR36</f>
        <v/>
      </c>
      <c r="U37" s="274" t="str">
        <f>IF('ชื่อ-คะแนน'!C36="","",'ชื่อ-คะแนน'!BS36)</f>
        <v/>
      </c>
    </row>
    <row r="38" spans="1:21" s="275" customFormat="1" ht="18" customHeight="1" thickBot="1" x14ac:dyDescent="0.55000000000000004">
      <c r="A38" s="239"/>
      <c r="B38" s="276" t="str">
        <f>'ชื่อ-คะแนน'!A37</f>
        <v/>
      </c>
      <c r="C38" s="277">
        <f>'ชื่อ-คะแนน'!B37</f>
        <v>0</v>
      </c>
      <c r="D38" s="1315">
        <f>'ชื่อ-คะแนน'!C37</f>
        <v>0</v>
      </c>
      <c r="E38" s="279" t="str">
        <f>IF('ชื่อ-คะแนน'!D37="ร","เรียน",IF('ชื่อ-คะแนน'!D37="มส","เรียน",'ชื่อ-คะแนน'!D37))</f>
        <v/>
      </c>
      <c r="F38" s="265" t="str">
        <f>IF('ชื่อ-คะแนน'!C37="","",IF('ชื่อ-คะแนน'!O37&lt;0,"",('ชื่อ-คะแนน'!O37)))</f>
        <v/>
      </c>
      <c r="G38" s="265" t="str">
        <f>IF('ชื่อ-คะแนน'!C37="","",IF('ชื่อ-คะแนน'!AE37&lt;0,"",('ชื่อ-คะแนน'!AE37)))</f>
        <v/>
      </c>
      <c r="H38" s="265" t="str">
        <f t="shared" si="1"/>
        <v/>
      </c>
      <c r="I38" s="1103" t="str">
        <f t="shared" si="2"/>
        <v/>
      </c>
      <c r="J38" s="1104" t="str">
        <f>IF('ชื่อ-คะแนน'!C37="","",'ชื่อ-คะแนน'!U37)</f>
        <v/>
      </c>
      <c r="K38" s="1103" t="str">
        <f t="shared" si="0"/>
        <v/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 t="str">
        <f>IF('ชื่อ-คะแนน'!C37="","",'ชื่อ-คะแนน'!AN37)</f>
        <v/>
      </c>
      <c r="O38" s="1105" t="str">
        <f>IF('ชื่อ-คะแนน'!C37="","",'ชื่อ-คะแนน'!AO37)</f>
        <v/>
      </c>
      <c r="P38" s="1103" t="str">
        <f>IF('ชื่อ-คะแนน'!C37="","",'ชื่อ-คะแนน'!AT37)</f>
        <v/>
      </c>
      <c r="Q38" s="283" t="str">
        <f>IF('ชื่อ-คะแนน'!C37="","",'ชื่อ-คะแนน'!AW37)</f>
        <v/>
      </c>
      <c r="R38" s="284" t="str">
        <f>IF('ชื่อ-คะแนน'!C37="","",'ชื่อ-คะแนน'!AY37)</f>
        <v/>
      </c>
      <c r="S38" s="926" t="str">
        <f>'ชื่อ-คะแนน'!BG37</f>
        <v/>
      </c>
      <c r="T38" s="930" t="str">
        <f>'ชื่อ-คะแนน'!BR37</f>
        <v/>
      </c>
      <c r="U38" s="289" t="str">
        <f>IF('ชื่อ-คะแนน'!C37="","",'ชื่อ-คะแนน'!BS37)</f>
        <v/>
      </c>
    </row>
    <row r="39" spans="1:21" s="275" customFormat="1" ht="18" customHeight="1" thickBot="1" x14ac:dyDescent="0.55000000000000004">
      <c r="A39" s="239"/>
      <c r="B39" s="276" t="str">
        <f>'ชื่อ-คะแนน'!A38</f>
        <v/>
      </c>
      <c r="C39" s="277">
        <f>'ชื่อ-คะแนน'!B38</f>
        <v>0</v>
      </c>
      <c r="D39" s="1315">
        <f>'ชื่อ-คะแนน'!C38</f>
        <v>0</v>
      </c>
      <c r="E39" s="279" t="str">
        <f>IF('ชื่อ-คะแนน'!D38="ร","เรียน",IF('ชื่อ-คะแนน'!D38="มส","เรียน",'ชื่อ-คะแนน'!D38))</f>
        <v/>
      </c>
      <c r="F39" s="265" t="str">
        <f>IF('ชื่อ-คะแนน'!C38="","",IF('ชื่อ-คะแนน'!O38&lt;0,"",('ชื่อ-คะแนน'!O38)))</f>
        <v/>
      </c>
      <c r="G39" s="265" t="str">
        <f>IF('ชื่อ-คะแนน'!C38="","",IF('ชื่อ-คะแนน'!AE38&lt;0,"",('ชื่อ-คะแนน'!AE38)))</f>
        <v/>
      </c>
      <c r="H39" s="265" t="str">
        <f t="shared" si="1"/>
        <v/>
      </c>
      <c r="I39" s="1103" t="str">
        <f t="shared" si="2"/>
        <v/>
      </c>
      <c r="J39" s="1104" t="str">
        <f>IF('ชื่อ-คะแนน'!C38="","",'ชื่อ-คะแนน'!U38)</f>
        <v/>
      </c>
      <c r="K39" s="1103" t="str">
        <f t="shared" si="0"/>
        <v/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 t="str">
        <f>IF('ชื่อ-คะแนน'!C38="","",'ชื่อ-คะแนน'!AN38)</f>
        <v/>
      </c>
      <c r="O39" s="1105" t="str">
        <f>IF('ชื่อ-คะแนน'!C38="","",'ชื่อ-คะแนน'!AO38)</f>
        <v/>
      </c>
      <c r="P39" s="1103" t="str">
        <f>IF('ชื่อ-คะแนน'!C38="","",'ชื่อ-คะแนน'!AT38)</f>
        <v/>
      </c>
      <c r="Q39" s="283" t="str">
        <f>IF('ชื่อ-คะแนน'!C38="","",'ชื่อ-คะแนน'!AW38)</f>
        <v/>
      </c>
      <c r="R39" s="284" t="str">
        <f>IF('ชื่อ-คะแนน'!C38="","",'ชื่อ-คะแนน'!AY38)</f>
        <v/>
      </c>
      <c r="S39" s="926" t="str">
        <f>'ชื่อ-คะแนน'!BG38</f>
        <v/>
      </c>
      <c r="T39" s="930" t="str">
        <f>'ชื่อ-คะแนน'!BR38</f>
        <v/>
      </c>
      <c r="U39" s="289" t="str">
        <f>IF('ชื่อ-คะแนน'!C38="","",'ชื่อ-คะแนน'!BS38)</f>
        <v/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M2:O2"/>
    <mergeCell ref="L4:L5"/>
    <mergeCell ref="P4:P5"/>
    <mergeCell ref="Q4:Q6"/>
    <mergeCell ref="R4:R6"/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39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  <c r="L1" s="1739"/>
      <c r="M1" s="1739"/>
      <c r="N1" s="1739"/>
      <c r="O1" s="1739"/>
      <c r="P1" s="1739"/>
      <c r="Q1" s="1740" t="str">
        <f>ปก!A6</f>
        <v>โรงเรียนศักดิ์สุนันท์วิทยา ตำบลแม่พริก อำเภอแม่พริก จังหวัดลำปาง</v>
      </c>
      <c r="R1" s="1740"/>
      <c r="S1" s="1740"/>
      <c r="T1" s="1740"/>
      <c r="U1" s="1740"/>
      <c r="V1" s="1740"/>
      <c r="W1" s="1740"/>
      <c r="X1" s="1740"/>
      <c r="Y1" s="1740"/>
      <c r="Z1" s="1740"/>
      <c r="AA1" s="1740"/>
      <c r="AB1" s="1740"/>
      <c r="AC1" s="1740"/>
    </row>
    <row r="2" spans="1:31" s="1124" customFormat="1" ht="21" customHeight="1" x14ac:dyDescent="0.55000000000000004">
      <c r="A2" s="1743" t="str">
        <f>ปก!B10&amp;"  "&amp;ปก!C10</f>
        <v>กลุ่มสาระ  เลือกจากรายการ</v>
      </c>
      <c r="B2" s="1743"/>
      <c r="C2" s="1743"/>
      <c r="D2" s="1743"/>
      <c r="E2" s="1743"/>
      <c r="F2" s="1743"/>
      <c r="G2" s="1743"/>
      <c r="H2" s="1743"/>
      <c r="I2" s="1743"/>
      <c r="J2" s="174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44"/>
      <c r="V2" s="1744"/>
      <c r="W2" s="1744"/>
      <c r="X2" s="1427"/>
      <c r="Y2" s="1427"/>
      <c r="Z2" s="1123"/>
      <c r="AA2" s="1745" t="str">
        <f>ปก!B8&amp;"  "&amp;ปก!D8&amp;"   "</f>
        <v xml:space="preserve">ชั้นมัธยมศึกษาปีที่   4/1   </v>
      </c>
      <c r="AB2" s="1745"/>
      <c r="AC2" s="1745"/>
    </row>
    <row r="3" spans="1:31" s="1124" customFormat="1" ht="21" customHeight="1" thickBot="1" x14ac:dyDescent="0.6">
      <c r="A3" s="1741" t="str">
        <f>"วิชา"&amp;" "&amp;ปก!H10&amp;" "&amp;ปก!E12&amp;" "&amp;ปก!F12</f>
        <v>วิชา x21242 xxxxxxxxxxxxx ครูผู้สอน นายxxxxxxxxxxxxxxx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125"/>
      <c r="U3" s="1126"/>
      <c r="V3" s="1742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42"/>
      <c r="X3" s="1742"/>
      <c r="Y3" s="1742"/>
      <c r="Z3" s="1742"/>
      <c r="AA3" s="1742"/>
      <c r="AB3" s="1742"/>
      <c r="AC3" s="1742"/>
    </row>
    <row r="4" spans="1:31" s="1124" customFormat="1" ht="18" customHeight="1" thickBot="1" x14ac:dyDescent="0.6">
      <c r="A4" s="1196"/>
      <c r="B4" s="1746" t="s">
        <v>28</v>
      </c>
      <c r="C4" s="1749" t="s">
        <v>228</v>
      </c>
      <c r="D4" s="1752" t="s">
        <v>29</v>
      </c>
      <c r="E4" s="1755" t="s">
        <v>177</v>
      </c>
      <c r="F4" s="1198"/>
      <c r="G4" s="1198"/>
      <c r="H4" s="1198"/>
      <c r="I4" s="1198"/>
      <c r="J4" s="1758" t="s">
        <v>384</v>
      </c>
      <c r="K4" s="1759"/>
      <c r="L4" s="1759"/>
      <c r="M4" s="1759"/>
      <c r="N4" s="1759"/>
      <c r="O4" s="1760"/>
      <c r="P4" s="1772" t="s">
        <v>305</v>
      </c>
      <c r="Q4" s="1773"/>
      <c r="R4" s="1773"/>
      <c r="S4" s="1773"/>
      <c r="T4" s="1773"/>
      <c r="U4" s="1773"/>
      <c r="V4" s="1773"/>
      <c r="W4" s="1773"/>
      <c r="X4" s="1773"/>
      <c r="Y4" s="1773"/>
      <c r="Z4" s="1774"/>
      <c r="AA4" s="1775" t="s">
        <v>304</v>
      </c>
      <c r="AB4" s="1778" t="s">
        <v>41</v>
      </c>
      <c r="AC4" s="1752" t="s">
        <v>30</v>
      </c>
    </row>
    <row r="5" spans="1:31" ht="17.25" customHeight="1" x14ac:dyDescent="0.5">
      <c r="A5" s="1127"/>
      <c r="B5" s="1747"/>
      <c r="C5" s="1750"/>
      <c r="D5" s="1753"/>
      <c r="E5" s="1756"/>
      <c r="F5" s="1766" t="s">
        <v>300</v>
      </c>
      <c r="G5" s="1768" t="s">
        <v>301</v>
      </c>
      <c r="H5" s="1770" t="s">
        <v>31</v>
      </c>
      <c r="I5" s="1761" t="s">
        <v>302</v>
      </c>
      <c r="J5" s="1763" t="str">
        <f>'ชื่อ-คะแนน'!BB3</f>
        <v>คิด-วิเคราะห์ 1</v>
      </c>
      <c r="K5" s="1763" t="str">
        <f>'ชื่อ-คะแนน'!BC3</f>
        <v>คิด-วิเคราะห์ 2</v>
      </c>
      <c r="L5" s="1763" t="str">
        <f>'ชื่อ-คะแนน'!BD3</f>
        <v>คิด-วิเคราะห์ 3</v>
      </c>
      <c r="M5" s="1763" t="str">
        <f>'ชื่อ-คะแนน'!BE3</f>
        <v>คิด-วิเคราะห์ 4</v>
      </c>
      <c r="N5" s="1763" t="str">
        <f>'ชื่อ-คะแนน'!BF3</f>
        <v>คิด-วิเคราะห์ 5</v>
      </c>
      <c r="O5" s="1128" t="s">
        <v>120</v>
      </c>
      <c r="P5" s="1785" t="str">
        <f>'ชื่อ-คะแนน'!BH3</f>
        <v>คุณลักษณฯ 1</v>
      </c>
      <c r="Q5" s="1785" t="str">
        <f>'ชื่อ-คะแนน'!BI3</f>
        <v>คุณลักษณฯ 2</v>
      </c>
      <c r="R5" s="1785" t="str">
        <f>'ชื่อ-คะแนน'!BJ3</f>
        <v>คุณลักษณฯ 3</v>
      </c>
      <c r="S5" s="1785" t="str">
        <f>'ชื่อ-คะแนน'!BK3</f>
        <v>คุณลักษณฯ 4</v>
      </c>
      <c r="T5" s="1785" t="str">
        <f>'ชื่อ-คะแนน'!BL3</f>
        <v>คุณลักษณฯ 5</v>
      </c>
      <c r="U5" s="1785" t="str">
        <f>'ชื่อ-คะแนน'!BM3</f>
        <v>คุณลักษณฯ 6</v>
      </c>
      <c r="V5" s="1785" t="str">
        <f>'ชื่อ-คะแนน'!BN3</f>
        <v>คุณลักษณฯ 7</v>
      </c>
      <c r="W5" s="1785" t="str">
        <f>'ชื่อ-คะแนน'!BO3</f>
        <v>คุณลักษณฯ 8</v>
      </c>
      <c r="X5" s="1785" t="str">
        <f>'ชื่อ-คะแนน'!BP3</f>
        <v>คุณลักษณฯ 9</v>
      </c>
      <c r="Y5" s="1785" t="str">
        <f>'ชื่อ-คะแนน'!BQ3</f>
        <v>คุณลักษณฯ 10</v>
      </c>
      <c r="Z5" s="1129" t="s">
        <v>120</v>
      </c>
      <c r="AA5" s="1776"/>
      <c r="AB5" s="1779"/>
      <c r="AC5" s="1753"/>
      <c r="AE5" s="1130"/>
    </row>
    <row r="6" spans="1:31" ht="17.25" customHeight="1" thickBot="1" x14ac:dyDescent="0.55000000000000004">
      <c r="A6" s="1127"/>
      <c r="B6" s="1747"/>
      <c r="C6" s="1750"/>
      <c r="D6" s="1753"/>
      <c r="E6" s="1756"/>
      <c r="F6" s="1767"/>
      <c r="G6" s="1769"/>
      <c r="H6" s="1771"/>
      <c r="I6" s="1762"/>
      <c r="J6" s="1764"/>
      <c r="K6" s="1764"/>
      <c r="L6" s="1764"/>
      <c r="M6" s="1764"/>
      <c r="N6" s="1764"/>
      <c r="O6" s="1781" t="s">
        <v>295</v>
      </c>
      <c r="P6" s="1786"/>
      <c r="Q6" s="1786"/>
      <c r="R6" s="1786"/>
      <c r="S6" s="1786"/>
      <c r="T6" s="1786"/>
      <c r="U6" s="1786"/>
      <c r="V6" s="1786"/>
      <c r="W6" s="1786"/>
      <c r="X6" s="1786">
        <f>'ชื่อ-คะแนน'!BP4</f>
        <v>0</v>
      </c>
      <c r="Y6" s="1786">
        <f>'ชื่อ-คะแนน'!BQ4</f>
        <v>0</v>
      </c>
      <c r="Z6" s="1783" t="s">
        <v>298</v>
      </c>
      <c r="AA6" s="1776"/>
      <c r="AB6" s="1779"/>
      <c r="AC6" s="1753"/>
      <c r="AE6" s="1131"/>
    </row>
    <row r="7" spans="1:31" ht="17.25" customHeight="1" thickBot="1" x14ac:dyDescent="0.55000000000000004">
      <c r="A7" s="1132"/>
      <c r="B7" s="1748"/>
      <c r="C7" s="1751"/>
      <c r="D7" s="1754"/>
      <c r="E7" s="1757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65"/>
      <c r="K7" s="1765"/>
      <c r="L7" s="1765"/>
      <c r="M7" s="1765"/>
      <c r="N7" s="1765"/>
      <c r="O7" s="1782"/>
      <c r="P7" s="1787"/>
      <c r="Q7" s="1787"/>
      <c r="R7" s="1787"/>
      <c r="S7" s="1787"/>
      <c r="T7" s="1787"/>
      <c r="U7" s="1787"/>
      <c r="V7" s="1787"/>
      <c r="W7" s="1787"/>
      <c r="X7" s="1787">
        <f>'ชื่อ-คะแนน'!BP5</f>
        <v>0</v>
      </c>
      <c r="Y7" s="1787">
        <f>'ชื่อ-คะแนน'!BQ5</f>
        <v>0</v>
      </c>
      <c r="Z7" s="1784"/>
      <c r="AA7" s="1777"/>
      <c r="AB7" s="1780"/>
      <c r="AC7" s="1754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12829</v>
      </c>
      <c r="D8" s="1323" t="str">
        <f>'ชื่อ-คะแนน'!C6</f>
        <v>นางสาว เขมมิกา  โชติอ่อน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12830</v>
      </c>
      <c r="D9" s="1324" t="str">
        <f>'ชื่อ-คะแนน'!C7</f>
        <v>นาย ชโยดม  ปัญญานันวงศ์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12831</v>
      </c>
      <c r="D10" s="1324" t="str">
        <f>'ชื่อ-คะแนน'!C8</f>
        <v>นางสาว ทิพย์รัตน์  ทิพมา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12832</v>
      </c>
      <c r="D11" s="1324" t="str">
        <f>'ชื่อ-คะแนน'!C9</f>
        <v>นาย ธนัญชัย  สิงตัน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12833</v>
      </c>
      <c r="D12" s="1324" t="str">
        <f>'ชื่อ-คะแนน'!C10</f>
        <v>นาย ธรรมชาติ  สุยะทา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12834</v>
      </c>
      <c r="D13" s="1325" t="str">
        <f>'ชื่อ-คะแนน'!C11</f>
        <v>นาย ธรรมธัช  โสภี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12835</v>
      </c>
      <c r="D14" s="1324" t="str">
        <f>'ชื่อ-คะแนน'!C12</f>
        <v>นางสาว บงกชกร  มาคำสาย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12837</v>
      </c>
      <c r="D15" s="1324" t="str">
        <f>'ชื่อ-คะแนน'!C13</f>
        <v>นาย พงศกร  สุยะลังกา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12838</v>
      </c>
      <c r="D16" s="1324" t="str">
        <f>'ชื่อ-คะแนน'!C14</f>
        <v>นาย พงศกร  เสนทาวงศ์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12839</v>
      </c>
      <c r="D17" s="1324" t="str">
        <f>'ชื่อ-คะแนน'!C15</f>
        <v>นาย พัทธดนย์  จินดาเฟื่อง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12842</v>
      </c>
      <c r="D18" s="1325" t="str">
        <f>'ชื่อ-คะแนน'!C16</f>
        <v>นางสาว ภัทรา  วงษ์อินทร์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12843</v>
      </c>
      <c r="D19" s="1324" t="str">
        <f>'ชื่อ-คะแนน'!C17</f>
        <v>นาย ภูริณัฐ  ตันสิงห์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12844</v>
      </c>
      <c r="D20" s="1324" t="str">
        <f>'ชื่อ-คะแนน'!C18</f>
        <v>นางสาว รสริน  มาหล้า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12846</v>
      </c>
      <c r="D21" s="1324" t="str">
        <f>'ชื่อ-คะแนน'!C19</f>
        <v>นาย วรัญญู  หงษ์อ้วน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12847</v>
      </c>
      <c r="D22" s="1324" t="str">
        <f>'ชื่อ-คะแนน'!C20</f>
        <v>นางสาว วรุตา  เป็งคำวัน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12849</v>
      </c>
      <c r="D23" s="1325" t="str">
        <f>'ชื่อ-คะแนน'!C21</f>
        <v>นางสาว วิลาสินี  วงศ์คำหล้า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12850</v>
      </c>
      <c r="D24" s="1324" t="str">
        <f>'ชื่อ-คะแนน'!C22</f>
        <v>นาย ศรัญ  มาหล้า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12851</v>
      </c>
      <c r="D25" s="1324" t="str">
        <f>'ชื่อ-คะแนน'!C23</f>
        <v>สามเณร ชิน  คานติ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12855</v>
      </c>
      <c r="D26" s="1324" t="str">
        <f>'ชื่อ-คะแนน'!C24</f>
        <v>นางสาว อริสา  กันทะ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12856</v>
      </c>
      <c r="D27" s="1324" t="str">
        <f>'ชื่อ-คะแนน'!C25</f>
        <v>นาย พันธการณ์  กาวิน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12868</v>
      </c>
      <c r="D28" s="1325" t="str">
        <f>'ชื่อ-คะแนน'!C26</f>
        <v>นาย มานพ  เพชรชูช่วย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12924</v>
      </c>
      <c r="D29" s="1324" t="str">
        <f>'ชื่อ-คะแนน'!C27</f>
        <v>นาย ภคนันท์  จันทราช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12926</v>
      </c>
      <c r="D30" s="1324" t="str">
        <f>'ชื่อ-คะแนน'!C28</f>
        <v>นางสาว สิริกร  สุยะคำ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 t="str">
        <f>'ชื่อ-คะแนน'!A29</f>
        <v/>
      </c>
      <c r="C31" s="1186">
        <f>'ชื่อ-คะแนน'!B29</f>
        <v>0</v>
      </c>
      <c r="D31" s="1324">
        <f>'ชื่อ-คะแนน'!C29</f>
        <v>0</v>
      </c>
      <c r="E31" s="1169" t="str">
        <f>'ชื่อ-คะแนน'!D29</f>
        <v/>
      </c>
      <c r="F31" s="1170">
        <f>'ชื่อ-คะแนน'!X29</f>
        <v>0</v>
      </c>
      <c r="G31" s="1171" t="e">
        <f>'ชื่อ-คะแนน'!AR29</f>
        <v>#VALUE!</v>
      </c>
      <c r="H31" s="1171" t="str">
        <f>'ชื่อ-คะแนน'!AT29</f>
        <v/>
      </c>
      <c r="I31" s="1151" t="str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/>
      </c>
      <c r="J31" s="1152" t="str">
        <f>'ชื่อ-คะแนน'!BB29</f>
        <v/>
      </c>
      <c r="K31" s="1152" t="str">
        <f>'ชื่อ-คะแนน'!BC29</f>
        <v/>
      </c>
      <c r="L31" s="1152" t="str">
        <f>'ชื่อ-คะแนน'!BD29</f>
        <v/>
      </c>
      <c r="M31" s="1152" t="str">
        <f>'ชื่อ-คะแนน'!BE29</f>
        <v/>
      </c>
      <c r="N31" s="1152" t="str">
        <f>'ชื่อ-คะแนน'!BF29</f>
        <v/>
      </c>
      <c r="O31" s="1190" t="str">
        <f>'ชื่อ-คะแนน'!BG29</f>
        <v/>
      </c>
      <c r="P31" s="1153" t="str">
        <f>'ชื่อ-คะแนน'!BH29</f>
        <v/>
      </c>
      <c r="Q31" s="1153" t="str">
        <f>'ชื่อ-คะแนน'!BI29</f>
        <v/>
      </c>
      <c r="R31" s="1153" t="str">
        <f>'ชื่อ-คะแนน'!BJ29</f>
        <v/>
      </c>
      <c r="S31" s="1153" t="str">
        <f>'ชื่อ-คะแนน'!BK29</f>
        <v/>
      </c>
      <c r="T31" s="1153" t="str">
        <f>'ชื่อ-คะแนน'!BL29</f>
        <v/>
      </c>
      <c r="U31" s="1153" t="str">
        <f>'ชื่อ-คะแนน'!BM29</f>
        <v/>
      </c>
      <c r="V31" s="1153" t="str">
        <f>'ชื่อ-คะแนน'!BN29</f>
        <v/>
      </c>
      <c r="W31" s="1153" t="str">
        <f>'ชื่อ-คะแนน'!BO29</f>
        <v/>
      </c>
      <c r="X31" s="1438" t="str">
        <f>'ชื่อ-คะแนน'!BP29</f>
        <v/>
      </c>
      <c r="Y31" s="1438" t="str">
        <f>'ชื่อ-คะแนน'!BQ29</f>
        <v/>
      </c>
      <c r="Z31" s="1194" t="str">
        <f>'ชื่อ-คะแนน'!BR29</f>
        <v/>
      </c>
      <c r="AA31" s="1154" t="str">
        <f>'ชื่อ-คะแนน'!AW29</f>
        <v/>
      </c>
      <c r="AB31" s="1172" t="str">
        <f>'ชื่อ-คะแนน'!AY29</f>
        <v/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 t="str">
        <f>'ชื่อ-คะแนน'!A30</f>
        <v/>
      </c>
      <c r="C32" s="1186">
        <f>'ชื่อ-คะแนน'!B30</f>
        <v>0</v>
      </c>
      <c r="D32" s="1324">
        <f>'ชื่อ-คะแนน'!C30</f>
        <v>0</v>
      </c>
      <c r="E32" s="1173" t="str">
        <f>'ชื่อ-คะแนน'!D30</f>
        <v/>
      </c>
      <c r="F32" s="1174">
        <f>'ชื่อ-คะแนน'!X30</f>
        <v>0</v>
      </c>
      <c r="G32" s="1175" t="e">
        <f>'ชื่อ-คะแนน'!AR30</f>
        <v>#VALUE!</v>
      </c>
      <c r="H32" s="1175" t="str">
        <f>'ชื่อ-คะแนน'!AT30</f>
        <v/>
      </c>
      <c r="I32" s="1160" t="str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/>
      </c>
      <c r="J32" s="1161" t="str">
        <f>'ชื่อ-คะแนน'!BB30</f>
        <v/>
      </c>
      <c r="K32" s="1161" t="str">
        <f>'ชื่อ-คะแนน'!BC30</f>
        <v/>
      </c>
      <c r="L32" s="1161" t="str">
        <f>'ชื่อ-คะแนน'!BD30</f>
        <v/>
      </c>
      <c r="M32" s="1161" t="str">
        <f>'ชื่อ-คะแนน'!BE30</f>
        <v/>
      </c>
      <c r="N32" s="1161" t="str">
        <f>'ชื่อ-คะแนน'!BF30</f>
        <v/>
      </c>
      <c r="O32" s="1191" t="str">
        <f>'ชื่อ-คะแนน'!BG30</f>
        <v/>
      </c>
      <c r="P32" s="1162" t="str">
        <f>'ชื่อ-คะแนน'!BH30</f>
        <v/>
      </c>
      <c r="Q32" s="1162" t="str">
        <f>'ชื่อ-คะแนน'!BI30</f>
        <v/>
      </c>
      <c r="R32" s="1162" t="str">
        <f>'ชื่อ-คะแนน'!BJ30</f>
        <v/>
      </c>
      <c r="S32" s="1162" t="str">
        <f>'ชื่อ-คะแนน'!BK30</f>
        <v/>
      </c>
      <c r="T32" s="1162" t="str">
        <f>'ชื่อ-คะแนน'!BL30</f>
        <v/>
      </c>
      <c r="U32" s="1162" t="str">
        <f>'ชื่อ-คะแนน'!BM30</f>
        <v/>
      </c>
      <c r="V32" s="1162" t="str">
        <f>'ชื่อ-คะแนน'!BN30</f>
        <v/>
      </c>
      <c r="W32" s="1162" t="str">
        <f>'ชื่อ-คะแนน'!BO30</f>
        <v/>
      </c>
      <c r="X32" s="1439" t="str">
        <f>'ชื่อ-คะแนน'!BP30</f>
        <v/>
      </c>
      <c r="Y32" s="1439" t="str">
        <f>'ชื่อ-คะแนน'!BQ30</f>
        <v/>
      </c>
      <c r="Z32" s="1195" t="str">
        <f>'ชื่อ-คะแนน'!BR30</f>
        <v/>
      </c>
      <c r="AA32" s="1163" t="str">
        <f>'ชื่อ-คะแนน'!AW30</f>
        <v/>
      </c>
      <c r="AB32" s="1176" t="str">
        <f>'ชื่อ-คะแนน'!AY30</f>
        <v/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 t="str">
        <f>'ชื่อ-คะแนน'!A31</f>
        <v/>
      </c>
      <c r="C33" s="1184">
        <f>'ชื่อ-คะแนน'!B31</f>
        <v>0</v>
      </c>
      <c r="D33" s="1325">
        <f>'ชื่อ-คะแนน'!C31</f>
        <v>0</v>
      </c>
      <c r="E33" s="1165" t="str">
        <f>'ชื่อ-คะแนน'!D31</f>
        <v/>
      </c>
      <c r="F33" s="1166">
        <f>'ชื่อ-คะแนน'!X31</f>
        <v>0</v>
      </c>
      <c r="G33" s="1167" t="e">
        <f>'ชื่อ-คะแนน'!AR31</f>
        <v>#VALUE!</v>
      </c>
      <c r="H33" s="1167" t="str">
        <f>'ชื่อ-คะแนน'!AT31</f>
        <v/>
      </c>
      <c r="I33" s="1140" t="str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/>
      </c>
      <c r="J33" s="1141" t="str">
        <f>'ชื่อ-คะแนน'!BB31</f>
        <v/>
      </c>
      <c r="K33" s="1141" t="str">
        <f>'ชื่อ-คะแนน'!BC31</f>
        <v/>
      </c>
      <c r="L33" s="1141" t="str">
        <f>'ชื่อ-คะแนน'!BD31</f>
        <v/>
      </c>
      <c r="M33" s="1141" t="str">
        <f>'ชื่อ-คะแนน'!BE31</f>
        <v/>
      </c>
      <c r="N33" s="1141" t="str">
        <f>'ชื่อ-คะแนน'!BF31</f>
        <v/>
      </c>
      <c r="O33" s="1189" t="str">
        <f>'ชื่อ-คะแนน'!BG31</f>
        <v/>
      </c>
      <c r="P33" s="1142" t="str">
        <f>'ชื่อ-คะแนน'!BH31</f>
        <v/>
      </c>
      <c r="Q33" s="1142" t="str">
        <f>'ชื่อ-คะแนน'!BI31</f>
        <v/>
      </c>
      <c r="R33" s="1142" t="str">
        <f>'ชื่อ-คะแนน'!BJ31</f>
        <v/>
      </c>
      <c r="S33" s="1142" t="str">
        <f>'ชื่อ-คะแนน'!BK31</f>
        <v/>
      </c>
      <c r="T33" s="1142" t="str">
        <f>'ชื่อ-คะแนน'!BL31</f>
        <v/>
      </c>
      <c r="U33" s="1142" t="str">
        <f>'ชื่อ-คะแนน'!BM31</f>
        <v/>
      </c>
      <c r="V33" s="1142" t="str">
        <f>'ชื่อ-คะแนน'!BN31</f>
        <v/>
      </c>
      <c r="W33" s="1142" t="str">
        <f>'ชื่อ-คะแนน'!BO31</f>
        <v/>
      </c>
      <c r="X33" s="1142" t="str">
        <f>'ชื่อ-คะแนน'!BP31</f>
        <v/>
      </c>
      <c r="Y33" s="1142" t="str">
        <f>'ชื่อ-คะแนน'!BQ31</f>
        <v/>
      </c>
      <c r="Z33" s="1193" t="str">
        <f>'ชื่อ-คะแนน'!BR31</f>
        <v/>
      </c>
      <c r="AA33" s="1143" t="str">
        <f>'ชื่อ-คะแนน'!AW31</f>
        <v/>
      </c>
      <c r="AB33" s="1168" t="str">
        <f>'ชื่อ-คะแนน'!AY31</f>
        <v/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 t="str">
        <f>'ชื่อ-คะแนน'!A32</f>
        <v/>
      </c>
      <c r="C34" s="1186">
        <f>'ชื่อ-คะแนน'!B32</f>
        <v>0</v>
      </c>
      <c r="D34" s="1324">
        <f>'ชื่อ-คะแนน'!C32</f>
        <v>0</v>
      </c>
      <c r="E34" s="1169" t="str">
        <f>'ชื่อ-คะแนน'!D32</f>
        <v/>
      </c>
      <c r="F34" s="1170">
        <f>'ชื่อ-คะแนน'!X32</f>
        <v>0</v>
      </c>
      <c r="G34" s="1171" t="e">
        <f>'ชื่อ-คะแนน'!AR32</f>
        <v>#VALUE!</v>
      </c>
      <c r="H34" s="1171" t="str">
        <f>'ชื่อ-คะแนน'!AT32</f>
        <v/>
      </c>
      <c r="I34" s="1151" t="str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/>
      </c>
      <c r="J34" s="1152" t="str">
        <f>'ชื่อ-คะแนน'!BB32</f>
        <v/>
      </c>
      <c r="K34" s="1152" t="str">
        <f>'ชื่อ-คะแนน'!BC32</f>
        <v/>
      </c>
      <c r="L34" s="1152" t="str">
        <f>'ชื่อ-คะแนน'!BD32</f>
        <v/>
      </c>
      <c r="M34" s="1152" t="str">
        <f>'ชื่อ-คะแนน'!BE32</f>
        <v/>
      </c>
      <c r="N34" s="1152" t="str">
        <f>'ชื่อ-คะแนน'!BF32</f>
        <v/>
      </c>
      <c r="O34" s="1190" t="str">
        <f>'ชื่อ-คะแนน'!BG32</f>
        <v/>
      </c>
      <c r="P34" s="1153" t="str">
        <f>'ชื่อ-คะแนน'!BH32</f>
        <v/>
      </c>
      <c r="Q34" s="1153" t="str">
        <f>'ชื่อ-คะแนน'!BI32</f>
        <v/>
      </c>
      <c r="R34" s="1153" t="str">
        <f>'ชื่อ-คะแนน'!BJ32</f>
        <v/>
      </c>
      <c r="S34" s="1153" t="str">
        <f>'ชื่อ-คะแนน'!BK32</f>
        <v/>
      </c>
      <c r="T34" s="1153" t="str">
        <f>'ชื่อ-คะแนน'!BL32</f>
        <v/>
      </c>
      <c r="U34" s="1153" t="str">
        <f>'ชื่อ-คะแนน'!BM32</f>
        <v/>
      </c>
      <c r="V34" s="1153" t="str">
        <f>'ชื่อ-คะแนน'!BN32</f>
        <v/>
      </c>
      <c r="W34" s="1153" t="str">
        <f>'ชื่อ-คะแนน'!BO32</f>
        <v/>
      </c>
      <c r="X34" s="1438" t="str">
        <f>'ชื่อ-คะแนน'!BP32</f>
        <v/>
      </c>
      <c r="Y34" s="1438" t="str">
        <f>'ชื่อ-คะแนน'!BQ32</f>
        <v/>
      </c>
      <c r="Z34" s="1194" t="str">
        <f>'ชื่อ-คะแนน'!BR32</f>
        <v/>
      </c>
      <c r="AA34" s="1154" t="str">
        <f>'ชื่อ-คะแนน'!AW32</f>
        <v/>
      </c>
      <c r="AB34" s="1172" t="str">
        <f>'ชื่อ-คะแนน'!AY32</f>
        <v/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 t="str">
        <f>'ชื่อ-คะแนน'!A33</f>
        <v/>
      </c>
      <c r="C35" s="1186">
        <f>'ชื่อ-คะแนน'!B33</f>
        <v>0</v>
      </c>
      <c r="D35" s="1324">
        <f>'ชื่อ-คะแนน'!C33</f>
        <v>0</v>
      </c>
      <c r="E35" s="1169" t="str">
        <f>'ชื่อ-คะแนน'!D33</f>
        <v/>
      </c>
      <c r="F35" s="1170">
        <f>'ชื่อ-คะแนน'!X33</f>
        <v>0</v>
      </c>
      <c r="G35" s="1171" t="e">
        <f>'ชื่อ-คะแนน'!AR33</f>
        <v>#VALUE!</v>
      </c>
      <c r="H35" s="1171" t="str">
        <f>'ชื่อ-คะแนน'!AT33</f>
        <v/>
      </c>
      <c r="I35" s="1151" t="str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/>
      </c>
      <c r="J35" s="1152" t="str">
        <f>'ชื่อ-คะแนน'!BB33</f>
        <v/>
      </c>
      <c r="K35" s="1152" t="str">
        <f>'ชื่อ-คะแนน'!BC33</f>
        <v/>
      </c>
      <c r="L35" s="1152" t="str">
        <f>'ชื่อ-คะแนน'!BD33</f>
        <v/>
      </c>
      <c r="M35" s="1152" t="str">
        <f>'ชื่อ-คะแนน'!BE33</f>
        <v/>
      </c>
      <c r="N35" s="1152" t="str">
        <f>'ชื่อ-คะแนน'!BF33</f>
        <v/>
      </c>
      <c r="O35" s="1190" t="str">
        <f>'ชื่อ-คะแนน'!BG33</f>
        <v/>
      </c>
      <c r="P35" s="1153" t="str">
        <f>'ชื่อ-คะแนน'!BH33</f>
        <v/>
      </c>
      <c r="Q35" s="1153" t="str">
        <f>'ชื่อ-คะแนน'!BI33</f>
        <v/>
      </c>
      <c r="R35" s="1153" t="str">
        <f>'ชื่อ-คะแนน'!BJ33</f>
        <v/>
      </c>
      <c r="S35" s="1153" t="str">
        <f>'ชื่อ-คะแนน'!BK33</f>
        <v/>
      </c>
      <c r="T35" s="1153" t="str">
        <f>'ชื่อ-คะแนน'!BL33</f>
        <v/>
      </c>
      <c r="U35" s="1153" t="str">
        <f>'ชื่อ-คะแนน'!BM33</f>
        <v/>
      </c>
      <c r="V35" s="1153" t="str">
        <f>'ชื่อ-คะแนน'!BN33</f>
        <v/>
      </c>
      <c r="W35" s="1153" t="str">
        <f>'ชื่อ-คะแนน'!BO33</f>
        <v/>
      </c>
      <c r="X35" s="1438" t="str">
        <f>'ชื่อ-คะแนน'!BP33</f>
        <v/>
      </c>
      <c r="Y35" s="1438" t="str">
        <f>'ชื่อ-คะแนน'!BQ33</f>
        <v/>
      </c>
      <c r="Z35" s="1194" t="str">
        <f>'ชื่อ-คะแนน'!BR33</f>
        <v/>
      </c>
      <c r="AA35" s="1154" t="str">
        <f>'ชื่อ-คะแนน'!AW33</f>
        <v/>
      </c>
      <c r="AB35" s="1172" t="str">
        <f>'ชื่อ-คะแนน'!AY33</f>
        <v/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 t="str">
        <f>'ชื่อ-คะแนน'!A34</f>
        <v/>
      </c>
      <c r="C36" s="1186">
        <f>'ชื่อ-คะแนน'!B34</f>
        <v>0</v>
      </c>
      <c r="D36" s="1324">
        <f>'ชื่อ-คะแนน'!C34</f>
        <v>0</v>
      </c>
      <c r="E36" s="1169" t="str">
        <f>'ชื่อ-คะแนน'!D34</f>
        <v/>
      </c>
      <c r="F36" s="1170">
        <f>'ชื่อ-คะแนน'!X34</f>
        <v>0</v>
      </c>
      <c r="G36" s="1171" t="e">
        <f>'ชื่อ-คะแนน'!AR34</f>
        <v>#VALUE!</v>
      </c>
      <c r="H36" s="1171" t="str">
        <f>'ชื่อ-คะแนน'!AT34</f>
        <v/>
      </c>
      <c r="I36" s="1151" t="str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/>
      </c>
      <c r="J36" s="1152" t="str">
        <f>'ชื่อ-คะแนน'!BB34</f>
        <v/>
      </c>
      <c r="K36" s="1152" t="str">
        <f>'ชื่อ-คะแนน'!BC34</f>
        <v/>
      </c>
      <c r="L36" s="1152" t="str">
        <f>'ชื่อ-คะแนน'!BD34</f>
        <v/>
      </c>
      <c r="M36" s="1152" t="str">
        <f>'ชื่อ-คะแนน'!BE34</f>
        <v/>
      </c>
      <c r="N36" s="1152" t="str">
        <f>'ชื่อ-คะแนน'!BF34</f>
        <v/>
      </c>
      <c r="O36" s="1190" t="str">
        <f>'ชื่อ-คะแนน'!BG34</f>
        <v/>
      </c>
      <c r="P36" s="1153" t="str">
        <f>'ชื่อ-คะแนน'!BH34</f>
        <v/>
      </c>
      <c r="Q36" s="1153" t="str">
        <f>'ชื่อ-คะแนน'!BI34</f>
        <v/>
      </c>
      <c r="R36" s="1153" t="str">
        <f>'ชื่อ-คะแนน'!BJ34</f>
        <v/>
      </c>
      <c r="S36" s="1153" t="str">
        <f>'ชื่อ-คะแนน'!BK34</f>
        <v/>
      </c>
      <c r="T36" s="1153" t="str">
        <f>'ชื่อ-คะแนน'!BL34</f>
        <v/>
      </c>
      <c r="U36" s="1153" t="str">
        <f>'ชื่อ-คะแนน'!BM34</f>
        <v/>
      </c>
      <c r="V36" s="1153" t="str">
        <f>'ชื่อ-คะแนน'!BN34</f>
        <v/>
      </c>
      <c r="W36" s="1153" t="str">
        <f>'ชื่อ-คะแนน'!BO34</f>
        <v/>
      </c>
      <c r="X36" s="1438" t="str">
        <f>'ชื่อ-คะแนน'!BP34</f>
        <v/>
      </c>
      <c r="Y36" s="1438" t="str">
        <f>'ชื่อ-คะแนน'!BQ34</f>
        <v/>
      </c>
      <c r="Z36" s="1194" t="str">
        <f>'ชื่อ-คะแนน'!BR34</f>
        <v/>
      </c>
      <c r="AA36" s="1154" t="str">
        <f>'ชื่อ-คะแนน'!AW34</f>
        <v/>
      </c>
      <c r="AB36" s="1172" t="str">
        <f>'ชื่อ-คะแนน'!AY34</f>
        <v/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 t="str">
        <f>'ชื่อ-คะแนน'!A35</f>
        <v/>
      </c>
      <c r="C37" s="1186">
        <f>'ชื่อ-คะแนน'!B35</f>
        <v>0</v>
      </c>
      <c r="D37" s="1324">
        <f>'ชื่อ-คะแนน'!C35</f>
        <v>0</v>
      </c>
      <c r="E37" s="1173" t="str">
        <f>'ชื่อ-คะแนน'!D35</f>
        <v/>
      </c>
      <c r="F37" s="1174">
        <f>'ชื่อ-คะแนน'!X35</f>
        <v>0</v>
      </c>
      <c r="G37" s="1175" t="e">
        <f>'ชื่อ-คะแนน'!AR35</f>
        <v>#VALUE!</v>
      </c>
      <c r="H37" s="1175" t="str">
        <f>'ชื่อ-คะแนน'!AT35</f>
        <v/>
      </c>
      <c r="I37" s="1160" t="str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/>
      </c>
      <c r="J37" s="1161" t="str">
        <f>'ชื่อ-คะแนน'!BB35</f>
        <v/>
      </c>
      <c r="K37" s="1161" t="str">
        <f>'ชื่อ-คะแนน'!BC35</f>
        <v/>
      </c>
      <c r="L37" s="1161" t="str">
        <f>'ชื่อ-คะแนน'!BD35</f>
        <v/>
      </c>
      <c r="M37" s="1161" t="str">
        <f>'ชื่อ-คะแนน'!BE35</f>
        <v/>
      </c>
      <c r="N37" s="1161" t="str">
        <f>'ชื่อ-คะแนน'!BF35</f>
        <v/>
      </c>
      <c r="O37" s="1191" t="str">
        <f>'ชื่อ-คะแนน'!BG35</f>
        <v/>
      </c>
      <c r="P37" s="1162" t="str">
        <f>'ชื่อ-คะแนน'!BH35</f>
        <v/>
      </c>
      <c r="Q37" s="1162" t="str">
        <f>'ชื่อ-คะแนน'!BI35</f>
        <v/>
      </c>
      <c r="R37" s="1162" t="str">
        <f>'ชื่อ-คะแนน'!BJ35</f>
        <v/>
      </c>
      <c r="S37" s="1162" t="str">
        <f>'ชื่อ-คะแนน'!BK35</f>
        <v/>
      </c>
      <c r="T37" s="1162" t="str">
        <f>'ชื่อ-คะแนน'!BL35</f>
        <v/>
      </c>
      <c r="U37" s="1162" t="str">
        <f>'ชื่อ-คะแนน'!BM35</f>
        <v/>
      </c>
      <c r="V37" s="1162" t="str">
        <f>'ชื่อ-คะแนน'!BN35</f>
        <v/>
      </c>
      <c r="W37" s="1162" t="str">
        <f>'ชื่อ-คะแนน'!BO35</f>
        <v/>
      </c>
      <c r="X37" s="1439" t="str">
        <f>'ชื่อ-คะแนน'!BP35</f>
        <v/>
      </c>
      <c r="Y37" s="1439" t="str">
        <f>'ชื่อ-คะแนน'!BQ35</f>
        <v/>
      </c>
      <c r="Z37" s="1195" t="str">
        <f>'ชื่อ-คะแนน'!BR35</f>
        <v/>
      </c>
      <c r="AA37" s="1163" t="str">
        <f>'ชื่อ-คะแนน'!AW35</f>
        <v/>
      </c>
      <c r="AB37" s="1176" t="str">
        <f>'ชื่อ-คะแนน'!AY35</f>
        <v/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 t="str">
        <f>'ชื่อ-คะแนน'!A36</f>
        <v/>
      </c>
      <c r="C38" s="1184">
        <f>'ชื่อ-คะแนน'!B36</f>
        <v>0</v>
      </c>
      <c r="D38" s="1325">
        <f>'ชื่อ-คะแนน'!C36</f>
        <v>0</v>
      </c>
      <c r="E38" s="1165" t="str">
        <f>'ชื่อ-คะแนน'!D36</f>
        <v/>
      </c>
      <c r="F38" s="1166">
        <f>'ชื่อ-คะแนน'!X36</f>
        <v>0</v>
      </c>
      <c r="G38" s="1167" t="e">
        <f>'ชื่อ-คะแนน'!AR36</f>
        <v>#VALUE!</v>
      </c>
      <c r="H38" s="1167" t="str">
        <f>'ชื่อ-คะแนน'!AT36</f>
        <v/>
      </c>
      <c r="I38" s="1140" t="str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/>
      </c>
      <c r="J38" s="1141" t="str">
        <f>'ชื่อ-คะแนน'!BB36</f>
        <v/>
      </c>
      <c r="K38" s="1141" t="str">
        <f>'ชื่อ-คะแนน'!BC36</f>
        <v/>
      </c>
      <c r="L38" s="1141" t="str">
        <f>'ชื่อ-คะแนน'!BD36</f>
        <v/>
      </c>
      <c r="M38" s="1141" t="str">
        <f>'ชื่อ-คะแนน'!BE36</f>
        <v/>
      </c>
      <c r="N38" s="1141" t="str">
        <f>'ชื่อ-คะแนน'!BF36</f>
        <v/>
      </c>
      <c r="O38" s="1189" t="str">
        <f>'ชื่อ-คะแนน'!BG36</f>
        <v/>
      </c>
      <c r="P38" s="1142" t="str">
        <f>'ชื่อ-คะแนน'!BH36</f>
        <v/>
      </c>
      <c r="Q38" s="1142" t="str">
        <f>'ชื่อ-คะแนน'!BI36</f>
        <v/>
      </c>
      <c r="R38" s="1142" t="str">
        <f>'ชื่อ-คะแนน'!BJ36</f>
        <v/>
      </c>
      <c r="S38" s="1142" t="str">
        <f>'ชื่อ-คะแนน'!BK36</f>
        <v/>
      </c>
      <c r="T38" s="1142" t="str">
        <f>'ชื่อ-คะแนน'!BL36</f>
        <v/>
      </c>
      <c r="U38" s="1142" t="str">
        <f>'ชื่อ-คะแนน'!BM36</f>
        <v/>
      </c>
      <c r="V38" s="1142" t="str">
        <f>'ชื่อ-คะแนน'!BN36</f>
        <v/>
      </c>
      <c r="W38" s="1142" t="str">
        <f>'ชื่อ-คะแนน'!BO36</f>
        <v/>
      </c>
      <c r="X38" s="1142" t="str">
        <f>'ชื่อ-คะแนน'!BP36</f>
        <v/>
      </c>
      <c r="Y38" s="1142" t="str">
        <f>'ชื่อ-คะแนน'!BQ36</f>
        <v/>
      </c>
      <c r="Z38" s="1193" t="str">
        <f>'ชื่อ-คะแนน'!BR36</f>
        <v/>
      </c>
      <c r="AA38" s="1143" t="str">
        <f>'ชื่อ-คะแนน'!AW36</f>
        <v/>
      </c>
      <c r="AB38" s="1168" t="str">
        <f>'ชื่อ-คะแนน'!AY36</f>
        <v/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 t="str">
        <f>'ชื่อ-คะแนน'!A37</f>
        <v/>
      </c>
      <c r="C39" s="1186">
        <f>'ชื่อ-คะแนน'!B37</f>
        <v>0</v>
      </c>
      <c r="D39" s="1324">
        <f>'ชื่อ-คะแนน'!C37</f>
        <v>0</v>
      </c>
      <c r="E39" s="1169" t="str">
        <f>'ชื่อ-คะแนน'!D37</f>
        <v/>
      </c>
      <c r="F39" s="1170">
        <f>'ชื่อ-คะแนน'!X37</f>
        <v>0</v>
      </c>
      <c r="G39" s="1171" t="e">
        <f>'ชื่อ-คะแนน'!AR37</f>
        <v>#VALUE!</v>
      </c>
      <c r="H39" s="1171" t="str">
        <f>'ชื่อ-คะแนน'!AT37</f>
        <v/>
      </c>
      <c r="I39" s="1151" t="str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/>
      </c>
      <c r="J39" s="1152" t="str">
        <f>'ชื่อ-คะแนน'!BB37</f>
        <v/>
      </c>
      <c r="K39" s="1152" t="str">
        <f>'ชื่อ-คะแนน'!BC37</f>
        <v/>
      </c>
      <c r="L39" s="1152" t="str">
        <f>'ชื่อ-คะแนน'!BD37</f>
        <v/>
      </c>
      <c r="M39" s="1152" t="str">
        <f>'ชื่อ-คะแนน'!BE37</f>
        <v/>
      </c>
      <c r="N39" s="1152" t="str">
        <f>'ชื่อ-คะแนน'!BF37</f>
        <v/>
      </c>
      <c r="O39" s="1190" t="str">
        <f>'ชื่อ-คะแนน'!BG37</f>
        <v/>
      </c>
      <c r="P39" s="1153" t="str">
        <f>'ชื่อ-คะแนน'!BH37</f>
        <v/>
      </c>
      <c r="Q39" s="1153" t="str">
        <f>'ชื่อ-คะแนน'!BI37</f>
        <v/>
      </c>
      <c r="R39" s="1153" t="str">
        <f>'ชื่อ-คะแนน'!BJ37</f>
        <v/>
      </c>
      <c r="S39" s="1153" t="str">
        <f>'ชื่อ-คะแนน'!BK37</f>
        <v/>
      </c>
      <c r="T39" s="1153" t="str">
        <f>'ชื่อ-คะแนน'!BL37</f>
        <v/>
      </c>
      <c r="U39" s="1153" t="str">
        <f>'ชื่อ-คะแนน'!BM37</f>
        <v/>
      </c>
      <c r="V39" s="1153" t="str">
        <f>'ชื่อ-คะแนน'!BN37</f>
        <v/>
      </c>
      <c r="W39" s="1153" t="str">
        <f>'ชื่อ-คะแนน'!BO37</f>
        <v/>
      </c>
      <c r="X39" s="1438" t="str">
        <f>'ชื่อ-คะแนน'!BP37</f>
        <v/>
      </c>
      <c r="Y39" s="1438" t="str">
        <f>'ชื่อ-คะแนน'!BQ37</f>
        <v/>
      </c>
      <c r="Z39" s="1194" t="str">
        <f>'ชื่อ-คะแนน'!BR37</f>
        <v/>
      </c>
      <c r="AA39" s="1154" t="str">
        <f>'ชื่อ-คะแนน'!AW37</f>
        <v/>
      </c>
      <c r="AB39" s="1172" t="str">
        <f>'ชื่อ-คะแนน'!AY37</f>
        <v/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 t="str">
        <f>'ชื่อ-คะแนน'!A38</f>
        <v/>
      </c>
      <c r="C40" s="1186">
        <f>'ชื่อ-คะแนน'!B38</f>
        <v>0</v>
      </c>
      <c r="D40" s="1324">
        <f>'ชื่อ-คะแนน'!C38</f>
        <v>0</v>
      </c>
      <c r="E40" s="1169" t="str">
        <f>'ชื่อ-คะแนน'!D38</f>
        <v/>
      </c>
      <c r="F40" s="1170">
        <f>'ชื่อ-คะแนน'!X38</f>
        <v>0</v>
      </c>
      <c r="G40" s="1171" t="e">
        <f>'ชื่อ-คะแนน'!AR38</f>
        <v>#VALUE!</v>
      </c>
      <c r="H40" s="1171" t="str">
        <f>'ชื่อ-คะแนน'!AT38</f>
        <v/>
      </c>
      <c r="I40" s="1151" t="str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/>
      </c>
      <c r="J40" s="1152" t="str">
        <f>'ชื่อ-คะแนน'!BB38</f>
        <v/>
      </c>
      <c r="K40" s="1152" t="str">
        <f>'ชื่อ-คะแนน'!BC38</f>
        <v/>
      </c>
      <c r="L40" s="1152" t="str">
        <f>'ชื่อ-คะแนน'!BD38</f>
        <v/>
      </c>
      <c r="M40" s="1152" t="str">
        <f>'ชื่อ-คะแนน'!BE38</f>
        <v/>
      </c>
      <c r="N40" s="1152" t="str">
        <f>'ชื่อ-คะแนน'!BF38</f>
        <v/>
      </c>
      <c r="O40" s="1190" t="str">
        <f>'ชื่อ-คะแนน'!BG38</f>
        <v/>
      </c>
      <c r="P40" s="1153" t="str">
        <f>'ชื่อ-คะแนน'!BH38</f>
        <v/>
      </c>
      <c r="Q40" s="1153" t="str">
        <f>'ชื่อ-คะแนน'!BI38</f>
        <v/>
      </c>
      <c r="R40" s="1153" t="str">
        <f>'ชื่อ-คะแนน'!BJ38</f>
        <v/>
      </c>
      <c r="S40" s="1153" t="str">
        <f>'ชื่อ-คะแนน'!BK38</f>
        <v/>
      </c>
      <c r="T40" s="1153" t="str">
        <f>'ชื่อ-คะแนน'!BL38</f>
        <v/>
      </c>
      <c r="U40" s="1153" t="str">
        <f>'ชื่อ-คะแนน'!BM38</f>
        <v/>
      </c>
      <c r="V40" s="1153" t="str">
        <f>'ชื่อ-คะแนน'!BN38</f>
        <v/>
      </c>
      <c r="W40" s="1153" t="str">
        <f>'ชื่อ-คะแนน'!BO38</f>
        <v/>
      </c>
      <c r="X40" s="1438" t="str">
        <f>'ชื่อ-คะแนน'!BP38</f>
        <v/>
      </c>
      <c r="Y40" s="1438" t="str">
        <f>'ชื่อ-คะแนน'!BQ38</f>
        <v/>
      </c>
      <c r="Z40" s="1194" t="str">
        <f>'ชื่อ-คะแนน'!BR38</f>
        <v/>
      </c>
      <c r="AA40" s="1154" t="str">
        <f>'ชื่อ-คะแนน'!AW38</f>
        <v/>
      </c>
      <c r="AB40" s="1172" t="str">
        <f>'ชื่อ-คะแนน'!AY38</f>
        <v/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A1:P1"/>
    <mergeCell ref="Q1:AC1"/>
    <mergeCell ref="A3:S3"/>
    <mergeCell ref="V3:AC3"/>
    <mergeCell ref="A2:J2"/>
    <mergeCell ref="U2:W2"/>
    <mergeCell ref="AA2:AC2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788" t="s">
        <v>52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</row>
    <row r="2" spans="1:43" ht="25.5" customHeight="1" x14ac:dyDescent="0.5">
      <c r="A2" s="1802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579" t="s">
        <v>132</v>
      </c>
    </row>
    <row r="3" spans="1:43" ht="25.5" customHeight="1" thickBot="1" x14ac:dyDescent="0.55000000000000004">
      <c r="A3" s="1803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803"/>
      <c r="P3" s="1803"/>
      <c r="Q3" s="1803"/>
      <c r="R3" s="582"/>
      <c r="S3" s="1804" t="str">
        <f>IF('ชื่อ-คะแนน'!C6="","",ปก!B11&amp;ปก!C9&amp;ปก!C11&amp;ปก!C9&amp;ปก!D11)</f>
        <v>หน่วยการเรียน  1.5  หน่วยกิต</v>
      </c>
      <c r="T3" s="1804"/>
      <c r="U3" s="1804"/>
      <c r="V3" s="581" t="s">
        <v>133</v>
      </c>
    </row>
    <row r="4" spans="1:43" ht="23.25" customHeight="1" thickTop="1" thickBot="1" x14ac:dyDescent="0.55000000000000004">
      <c r="A4" s="585" t="s">
        <v>53</v>
      </c>
      <c r="B4" s="1789" t="s">
        <v>54</v>
      </c>
      <c r="C4" s="1790"/>
      <c r="D4" s="1790"/>
      <c r="E4" s="1791"/>
      <c r="F4" s="1792" t="s">
        <v>55</v>
      </c>
      <c r="G4" s="1793"/>
      <c r="H4" s="1794"/>
      <c r="I4" s="1794"/>
      <c r="J4" s="1794"/>
      <c r="K4" s="1794"/>
      <c r="L4" s="1794"/>
      <c r="M4" s="1794"/>
      <c r="N4" s="1794"/>
      <c r="O4" s="1795"/>
      <c r="P4" s="1805" t="str">
        <f>IF(ปก!C10="กิจกรรมพัฒนาผู้เรียน","","ค่าเฉลี่ย")</f>
        <v>ค่าเฉลี่ย</v>
      </c>
      <c r="Q4" s="1807" t="str">
        <f>IF(ปก!C10="กิจกรรมพัฒนาผู้เรียน","","S.D.")</f>
        <v>S.D.</v>
      </c>
      <c r="R4" s="1805" t="str">
        <f>IF(ปก!C10="กิจกรรมพัฒนาผู้เรียน","","ร้อยละเกรดดี")</f>
        <v>ร้อยละเกรดดี</v>
      </c>
      <c r="S4" s="1798" t="s">
        <v>77</v>
      </c>
      <c r="T4" s="1799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06"/>
      <c r="Q5" s="1808"/>
      <c r="R5" s="1806"/>
      <c r="S5" s="1800"/>
      <c r="T5" s="1801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4/1</v>
      </c>
      <c r="B6" s="600">
        <f>IF('ชื่อ-คะแนน'!C6="","",SUM(F6:O6))</f>
        <v>23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23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23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09" t="str">
        <f>ปก!F12</f>
        <v>นายxxxxxxxxxxxxxxx</v>
      </c>
      <c r="T6" s="1810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796" t="str">
        <f>IF(Y7="","",S6)</f>
        <v/>
      </c>
      <c r="T7" s="1797"/>
      <c r="U7" s="614"/>
      <c r="V7" s="360"/>
      <c r="W7" s="610" t="s">
        <v>53</v>
      </c>
      <c r="X7" s="611" t="str">
        <f>ปก!D8</f>
        <v>4/1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796" t="str">
        <f>IF(Z7="","",S7)</f>
        <v/>
      </c>
      <c r="T8" s="1797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796" t="str">
        <f>IF(AA7="","",S8)</f>
        <v/>
      </c>
      <c r="T9" s="1797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796" t="str">
        <f>IF(AB7="","",S9)</f>
        <v/>
      </c>
      <c r="T10" s="1797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796" t="str">
        <f>IF(AC7="","",S10)</f>
        <v/>
      </c>
      <c r="T11" s="1797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796" t="str">
        <f>IF(AD7="","",S11)</f>
        <v/>
      </c>
      <c r="T12" s="1797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796" t="str">
        <f>IF(AE7="","",S12)</f>
        <v/>
      </c>
      <c r="T13" s="1797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796" t="str">
        <f>IF(AF7="","",S13)</f>
        <v/>
      </c>
      <c r="T14" s="1797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796" t="str">
        <f>IF(AG7="","",S14)</f>
        <v/>
      </c>
      <c r="T15" s="1797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23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796" t="str">
        <f>IF(AH7="","",S15)</f>
        <v/>
      </c>
      <c r="T16" s="1797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796" t="str">
        <f>IF(AI7="","",S16)</f>
        <v/>
      </c>
      <c r="T17" s="1797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796" t="str">
        <f>IF(AJ7="","",S17)</f>
        <v/>
      </c>
      <c r="T18" s="1797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796" t="str">
        <f>IF(AK7="","",S15)</f>
        <v/>
      </c>
      <c r="T19" s="1797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11" t="str">
        <f>IF(AL7="","",S19)</f>
        <v/>
      </c>
      <c r="T20" s="1812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23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23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23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38">
        <f>IF('ชื่อ-คะแนน'!C6="","",IF(ปก!$C$10="กิจกรรมพัฒนาผู้เรียน",F21+G21,E21))</f>
        <v>23</v>
      </c>
      <c r="Q21" s="1839"/>
      <c r="R21" s="1840"/>
      <c r="S21" s="1816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18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14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32" t="s">
        <v>71</v>
      </c>
      <c r="B22" s="1833"/>
      <c r="C22" s="1833"/>
      <c r="D22" s="1833"/>
      <c r="E22" s="1834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35">
        <f>IF('ชื่อ-คะแนน'!C6="","",IF(ปก!C10="กิจกรรมพัฒนาผู้เรียน",F22+G22,SUM(F22:M22)))</f>
        <v>100</v>
      </c>
      <c r="Q22" s="1836"/>
      <c r="R22" s="1837"/>
      <c r="S22" s="1817"/>
      <c r="T22" s="1819"/>
      <c r="U22" s="1815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27" t="s">
        <v>31</v>
      </c>
      <c r="Q23" s="1828"/>
      <c r="R23" s="1829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13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13"/>
      <c r="C24" s="1813"/>
      <c r="D24" s="1813"/>
      <c r="E24" s="1813"/>
      <c r="F24" s="1813"/>
      <c r="G24" s="1813"/>
      <c r="H24" s="1813"/>
      <c r="I24" s="1813"/>
      <c r="J24" s="1813"/>
      <c r="K24" s="1813"/>
      <c r="L24" s="1813"/>
      <c r="M24" s="1813"/>
      <c r="N24" s="1813"/>
      <c r="O24" s="1813"/>
      <c r="P24" s="1813"/>
      <c r="Q24" s="1813"/>
      <c r="R24" s="1813"/>
      <c r="S24" s="1813"/>
      <c r="T24" s="1813"/>
      <c r="U24" s="1813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22" t="s">
        <v>169</v>
      </c>
      <c r="B36" s="1822"/>
      <c r="C36" s="1822"/>
      <c r="D36" s="1822"/>
      <c r="E36" s="1822"/>
      <c r="F36" s="1822"/>
      <c r="G36" s="1822"/>
      <c r="H36" s="1822"/>
      <c r="I36" s="1822"/>
      <c r="J36" s="1822"/>
      <c r="K36" s="1822"/>
      <c r="L36" s="1822"/>
      <c r="M36" s="1822"/>
      <c r="N36" s="1822"/>
      <c r="O36" s="1822"/>
      <c r="P36" s="1822"/>
      <c r="Q36" s="1822"/>
      <c r="R36" s="1822"/>
      <c r="S36" s="1822"/>
      <c r="T36" s="1822"/>
      <c r="U36" s="1822"/>
    </row>
    <row r="37" spans="1:43" ht="24" customHeight="1" x14ac:dyDescent="0.5">
      <c r="A37" s="1823" t="str">
        <f>ปก!B38</f>
        <v>(นายxxxxxx  xxxxxxxxx)</v>
      </c>
      <c r="B37" s="1823"/>
      <c r="C37" s="1823"/>
      <c r="D37" s="1823"/>
      <c r="E37" s="1823"/>
      <c r="F37" s="1823"/>
      <c r="G37" s="1823"/>
      <c r="H37" s="1823"/>
      <c r="I37" s="1823"/>
      <c r="J37" s="1823"/>
      <c r="K37" s="1823"/>
      <c r="L37" s="1823"/>
      <c r="M37" s="1823"/>
      <c r="N37" s="1823"/>
      <c r="O37" s="1823"/>
      <c r="P37" s="1823"/>
      <c r="Q37" s="1823"/>
      <c r="R37" s="1823"/>
      <c r="S37" s="1823"/>
      <c r="T37" s="1823"/>
      <c r="U37" s="1823"/>
    </row>
    <row r="38" spans="1:43" s="1" customFormat="1" ht="19.5" customHeight="1" x14ac:dyDescent="0.5">
      <c r="A38" s="1823" t="str">
        <f>ปก!E37&amp;ปก!C10</f>
        <v>หัวหน้ากลุ่มสาระเลือกจากรายการ</v>
      </c>
      <c r="B38" s="1823"/>
      <c r="C38" s="1823"/>
      <c r="D38" s="1823"/>
      <c r="E38" s="1823"/>
      <c r="F38" s="1823"/>
      <c r="G38" s="1823"/>
      <c r="H38" s="1823"/>
      <c r="I38" s="1823"/>
      <c r="J38" s="1823"/>
      <c r="K38" s="1823"/>
      <c r="L38" s="1823"/>
      <c r="M38" s="1823"/>
      <c r="N38" s="1823"/>
      <c r="O38" s="1823"/>
      <c r="P38" s="1823"/>
      <c r="Q38" s="1823"/>
      <c r="R38" s="1823"/>
      <c r="S38" s="1823"/>
      <c r="T38" s="1823"/>
      <c r="U38" s="1823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24" t="s">
        <v>61</v>
      </c>
      <c r="B39" s="1824"/>
      <c r="C39" s="1824"/>
      <c r="D39" s="1824"/>
      <c r="E39" s="1824"/>
      <c r="F39" s="1824"/>
      <c r="G39" s="1824"/>
      <c r="H39" s="1824"/>
      <c r="I39" s="1824"/>
      <c r="J39" s="1824"/>
      <c r="K39" s="1824"/>
      <c r="L39" s="1824"/>
      <c r="M39" s="1824"/>
      <c r="N39" s="1824"/>
      <c r="O39" s="1824"/>
      <c r="P39" s="1824"/>
      <c r="Q39" s="1824"/>
      <c r="R39" s="1824"/>
      <c r="S39" s="1824"/>
      <c r="T39" s="1824"/>
      <c r="U39" s="1824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25" t="s">
        <v>63</v>
      </c>
      <c r="B41" s="1826"/>
      <c r="C41" s="1826"/>
      <c r="D41" s="1826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830" t="s">
        <v>64</v>
      </c>
      <c r="B43" s="1831"/>
      <c r="C43" s="1831"/>
      <c r="D43" s="1831"/>
      <c r="E43" s="1831"/>
      <c r="F43" s="673"/>
      <c r="G43" s="673"/>
      <c r="H43" s="673"/>
      <c r="I43" s="673"/>
      <c r="J43" s="673"/>
      <c r="K43" s="673"/>
      <c r="L43" s="1847" t="s">
        <v>65</v>
      </c>
      <c r="M43" s="1847"/>
      <c r="N43" s="1847"/>
      <c r="O43" s="1847"/>
      <c r="P43" s="1847"/>
      <c r="Q43" s="1847"/>
      <c r="R43" s="1847"/>
      <c r="S43" s="1847"/>
      <c r="T43" s="1847"/>
      <c r="U43" s="675"/>
    </row>
    <row r="44" spans="1:43" ht="22.5" customHeight="1" x14ac:dyDescent="0.5">
      <c r="A44" s="1820" t="str">
        <f>ปก!B40</f>
        <v>(นายต้นสกุล  ตาบุญ)</v>
      </c>
      <c r="B44" s="1821"/>
      <c r="C44" s="1821"/>
      <c r="D44" s="1821"/>
      <c r="E44" s="1821"/>
      <c r="F44" s="676"/>
      <c r="G44" s="676"/>
      <c r="H44" s="676"/>
      <c r="I44" s="676"/>
      <c r="J44" s="676"/>
      <c r="K44" s="676"/>
      <c r="L44" s="1821" t="str">
        <f>ปก!B45</f>
        <v>(พรมหาวัชรปัฐน์ กาวิละหทัยสกุล)</v>
      </c>
      <c r="M44" s="1821"/>
      <c r="N44" s="1821"/>
      <c r="O44" s="1821"/>
      <c r="P44" s="1821"/>
      <c r="Q44" s="1821"/>
      <c r="R44" s="1821"/>
      <c r="S44" s="1821"/>
      <c r="T44" s="1821"/>
      <c r="U44" s="437"/>
    </row>
    <row r="45" spans="1:43" ht="22.5" customHeight="1" x14ac:dyDescent="0.5">
      <c r="A45" s="1820" t="str">
        <f>ปก!E39</f>
        <v>หัวหน้างานวัดผล</v>
      </c>
      <c r="B45" s="1821"/>
      <c r="C45" s="1821"/>
      <c r="D45" s="1821"/>
      <c r="E45" s="1821"/>
      <c r="F45" s="676"/>
      <c r="G45" s="676"/>
      <c r="H45" s="676"/>
      <c r="I45" s="676"/>
      <c r="J45" s="676"/>
      <c r="K45" s="676"/>
      <c r="L45" s="1821" t="str">
        <f>ปก!E44</f>
        <v>รองผู้อำนวยการกลุ่มบริหารวิชาการ</v>
      </c>
      <c r="M45" s="1821"/>
      <c r="N45" s="1821"/>
      <c r="O45" s="1821"/>
      <c r="P45" s="1821"/>
      <c r="Q45" s="1821"/>
      <c r="R45" s="1821"/>
      <c r="S45" s="1821"/>
      <c r="T45" s="1821"/>
      <c r="U45" s="437"/>
    </row>
    <row r="46" spans="1:43" ht="18.75" customHeight="1" x14ac:dyDescent="0.5">
      <c r="A46" s="1830" t="s">
        <v>79</v>
      </c>
      <c r="B46" s="1831"/>
      <c r="C46" s="1831"/>
      <c r="D46" s="1831"/>
      <c r="E46" s="1831"/>
      <c r="F46" s="673"/>
      <c r="G46" s="673"/>
      <c r="H46" s="673"/>
      <c r="I46" s="673"/>
      <c r="J46" s="673"/>
      <c r="K46" s="673"/>
      <c r="L46" s="1831" t="s">
        <v>79</v>
      </c>
      <c r="M46" s="1831"/>
      <c r="N46" s="1831"/>
      <c r="O46" s="1831"/>
      <c r="P46" s="1831"/>
      <c r="Q46" s="1831"/>
      <c r="R46" s="1831"/>
      <c r="S46" s="1831"/>
      <c r="T46" s="1831"/>
      <c r="U46" s="675"/>
    </row>
    <row r="47" spans="1:43" ht="18.75" customHeight="1" x14ac:dyDescent="0.5">
      <c r="A47" s="1830" t="s">
        <v>66</v>
      </c>
      <c r="B47" s="1831"/>
      <c r="C47" s="1831"/>
      <c r="D47" s="1831"/>
      <c r="E47" s="1831"/>
      <c r="F47" s="1831"/>
      <c r="G47" s="1831"/>
      <c r="H47" s="1831"/>
      <c r="I47" s="1831"/>
      <c r="J47" s="1831"/>
      <c r="K47" s="1831"/>
      <c r="L47" s="1831"/>
      <c r="M47" s="1831"/>
      <c r="N47" s="1831"/>
      <c r="O47" s="1831"/>
      <c r="P47" s="1831"/>
      <c r="Q47" s="1831"/>
      <c r="R47" s="1831"/>
      <c r="S47" s="1831"/>
      <c r="T47" s="1831"/>
      <c r="U47" s="1848"/>
    </row>
    <row r="48" spans="1:43" x14ac:dyDescent="0.5">
      <c r="A48" s="1849" t="str">
        <f>ปก!H43</f>
        <v>(พระครูนิวิฐสุทธิการ)</v>
      </c>
      <c r="B48" s="1850"/>
      <c r="C48" s="1850"/>
      <c r="D48" s="1850"/>
      <c r="E48" s="1850"/>
      <c r="F48" s="1850"/>
      <c r="G48" s="1850"/>
      <c r="H48" s="1850"/>
      <c r="I48" s="1850"/>
      <c r="J48" s="1850"/>
      <c r="K48" s="1850"/>
      <c r="L48" s="1850"/>
      <c r="M48" s="1850"/>
      <c r="N48" s="1850"/>
      <c r="O48" s="1850"/>
      <c r="P48" s="1850"/>
      <c r="Q48" s="1850"/>
      <c r="R48" s="1850"/>
      <c r="S48" s="1850"/>
      <c r="T48" s="1850"/>
      <c r="U48" s="1851"/>
    </row>
    <row r="49" spans="1:21" x14ac:dyDescent="0.5">
      <c r="A49" s="1841" t="str">
        <f>ปก!H44</f>
        <v>ผู้อำนวยการโรงเรียนศักดิ์สุนันท์วิทยา</v>
      </c>
      <c r="B49" s="1842"/>
      <c r="C49" s="1842"/>
      <c r="D49" s="1842"/>
      <c r="E49" s="1842"/>
      <c r="F49" s="1842"/>
      <c r="G49" s="1842"/>
      <c r="H49" s="1842"/>
      <c r="I49" s="1842"/>
      <c r="J49" s="1842"/>
      <c r="K49" s="1842"/>
      <c r="L49" s="1842"/>
      <c r="M49" s="1842"/>
      <c r="N49" s="1842"/>
      <c r="O49" s="1842"/>
      <c r="P49" s="1842"/>
      <c r="Q49" s="1842"/>
      <c r="R49" s="1842"/>
      <c r="S49" s="1842"/>
      <c r="T49" s="1842"/>
      <c r="U49" s="1843"/>
    </row>
    <row r="50" spans="1:21" ht="16.5" customHeight="1" x14ac:dyDescent="0.5">
      <c r="A50" s="1844" t="s">
        <v>67</v>
      </c>
      <c r="B50" s="1845"/>
      <c r="C50" s="1845"/>
      <c r="D50" s="1845"/>
      <c r="E50" s="1845"/>
      <c r="F50" s="1845"/>
      <c r="G50" s="1845"/>
      <c r="H50" s="1845"/>
      <c r="I50" s="1845"/>
      <c r="J50" s="1845"/>
      <c r="K50" s="1845"/>
      <c r="L50" s="1845"/>
      <c r="M50" s="1845"/>
      <c r="N50" s="1845"/>
      <c r="O50" s="1845"/>
      <c r="P50" s="1845"/>
      <c r="Q50" s="1845"/>
      <c r="R50" s="1845"/>
      <c r="S50" s="1845"/>
      <c r="T50" s="1845"/>
      <c r="U50" s="1846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4/1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63" t="s">
        <v>114</v>
      </c>
      <c r="M4" s="1664"/>
      <c r="N4" s="1664"/>
      <c r="O4" s="1664"/>
      <c r="P4" s="1664"/>
      <c r="Q4" s="166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12829</v>
      </c>
      <c r="D8" s="1322" t="str">
        <f>'ชื่อ-คะแนน'!C6</f>
        <v>นางสาว เขมมิกา  โชติอ่อน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12830</v>
      </c>
      <c r="D9" s="1315" t="str">
        <f>'ชื่อ-คะแนน'!C7</f>
        <v>นาย ชโยดม  ปัญญานันวงศ์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12831</v>
      </c>
      <c r="D10" s="1315" t="str">
        <f>'ชื่อ-คะแนน'!C8</f>
        <v>นางสาว ทิพย์รัตน์  ทิพมา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12832</v>
      </c>
      <c r="D11" s="1315" t="str">
        <f>'ชื่อ-คะแนน'!C9</f>
        <v>นาย ธนัญชัย  สิงตัน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12833</v>
      </c>
      <c r="D12" s="1315" t="str">
        <f>'ชื่อ-คะแนน'!C10</f>
        <v>นาย ธรรมชาติ  สุยะทา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12834</v>
      </c>
      <c r="D13" s="1314" t="str">
        <f>'ชื่อ-คะแนน'!C11</f>
        <v>นาย ธรรมธัช  โสภี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12835</v>
      </c>
      <c r="D14" s="1315" t="str">
        <f>'ชื่อ-คะแนน'!C12</f>
        <v>นางสาว บงกชกร  มาคำสาย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12837</v>
      </c>
      <c r="D15" s="1315" t="str">
        <f>'ชื่อ-คะแนน'!C13</f>
        <v>นาย พงศกร  สุยะลังกา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12838</v>
      </c>
      <c r="D16" s="1315" t="str">
        <f>'ชื่อ-คะแนน'!C14</f>
        <v>นาย พงศกร  เสนทาวงศ์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12839</v>
      </c>
      <c r="D17" s="1315" t="str">
        <f>'ชื่อ-คะแนน'!C15</f>
        <v>นาย พัทธดนย์  จินดาเฟื่อง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12842</v>
      </c>
      <c r="D18" s="1314" t="str">
        <f>'ชื่อ-คะแนน'!C16</f>
        <v>นางสาว ภัทรา  วงษ์อินทร์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12843</v>
      </c>
      <c r="D19" s="1315" t="str">
        <f>'ชื่อ-คะแนน'!C17</f>
        <v>นาย ภูริณัฐ  ตันสิงห์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12844</v>
      </c>
      <c r="D20" s="1315" t="str">
        <f>'ชื่อ-คะแนน'!C18</f>
        <v>นางสาว รสริน  มาหล้า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12846</v>
      </c>
      <c r="D21" s="1315" t="str">
        <f>'ชื่อ-คะแนน'!C19</f>
        <v>นาย วรัญญู  หงษ์อ้วน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12847</v>
      </c>
      <c r="D22" s="1315" t="str">
        <f>'ชื่อ-คะแนน'!C20</f>
        <v>นางสาว วรุตา  เป็งคำวัน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12849</v>
      </c>
      <c r="D23" s="1314" t="str">
        <f>'ชื่อ-คะแนน'!C21</f>
        <v>นางสาว วิลาสินี  วงศ์คำหล้า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12850</v>
      </c>
      <c r="D24" s="1315" t="str">
        <f>'ชื่อ-คะแนน'!C22</f>
        <v>นาย ศรัญ  มาหล้า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12851</v>
      </c>
      <c r="D25" s="1315" t="str">
        <f>'ชื่อ-คะแนน'!C23</f>
        <v>สามเณร ชิน  คานติ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12855</v>
      </c>
      <c r="D26" s="1315" t="str">
        <f>'ชื่อ-คะแนน'!C24</f>
        <v>นางสาว อริสา  กันทะ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12856</v>
      </c>
      <c r="D27" s="1315" t="str">
        <f>'ชื่อ-คะแนน'!C25</f>
        <v>นาย พันธการณ์  กาวิน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12868</v>
      </c>
      <c r="D28" s="1314" t="str">
        <f>'ชื่อ-คะแนน'!C26</f>
        <v>นาย มานพ  เพชรชูช่วย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12924</v>
      </c>
      <c r="D29" s="1315" t="str">
        <f>'ชื่อ-คะแนน'!C27</f>
        <v>นาย ภคนันท์  จันทราช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12926</v>
      </c>
      <c r="D30" s="1315" t="str">
        <f>'ชื่อ-คะแนน'!C28</f>
        <v>นางสาว สิริกร  สุยะคำ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 t="str">
        <f>'ชื่อ-คะแนน'!A29</f>
        <v/>
      </c>
      <c r="C31" s="544">
        <f>'ชื่อ-คะแนน'!B29</f>
        <v>0</v>
      </c>
      <c r="D31" s="1315">
        <f>'ชื่อ-คะแนน'!C29</f>
        <v>0</v>
      </c>
      <c r="E31" s="546" t="str">
        <f>'ชื่อ-คะแนน'!D29</f>
        <v/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 t="str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/>
      </c>
      <c r="J31" s="550" t="str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/>
      </c>
      <c r="K31" s="551" t="str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/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 t="str">
        <f>IF('ชื่อ-คะแนน'!C29="","",IF(E31="พัก","",IF(E31="ออก","",IF(E31="ย้าย","",IF(E31="","ผิด",(F31+I31+L31+O31))))))</f>
        <v/>
      </c>
      <c r="S31" s="554" t="str">
        <f>IF('ชื่อ-คะแนน'!C29="","",IF(E31="พัก","",IF(E31="ออก","",IF(E31="ย้าย","",IF(E31="","ผิด",(G31+J31+M31+P31))))))</f>
        <v/>
      </c>
      <c r="T31" s="555" t="str">
        <f>IF('ชื่อ-คะแนน'!C29="","",IF(E31="พัก","",IF(E31="ออก","",IF(E31="ย้าย","",IF(E31="","ผิด",(H31+K31+N31+Q31))))))</f>
        <v/>
      </c>
      <c r="U31" s="556"/>
    </row>
    <row r="32" spans="1:21" s="3" customFormat="1" ht="18" customHeight="1" thickBot="1" x14ac:dyDescent="0.55000000000000004">
      <c r="A32" s="531"/>
      <c r="B32" s="276" t="str">
        <f>'ชื่อ-คะแนน'!A30</f>
        <v/>
      </c>
      <c r="C32" s="544">
        <f>'ชื่อ-คะแนน'!B30</f>
        <v>0</v>
      </c>
      <c r="D32" s="1315">
        <f>'ชื่อ-คะแนน'!C30</f>
        <v>0</v>
      </c>
      <c r="E32" s="557" t="str">
        <f>'ชื่อ-คะแนน'!D30</f>
        <v/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 t="str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/>
      </c>
      <c r="J32" s="561" t="str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/>
      </c>
      <c r="K32" s="562" t="str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/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 t="str">
        <f>IF('ชื่อ-คะแนน'!C30="","",IF(E32="พัก","",IF(E32="ออก","",IF(E32="ย้าย","",IF(E32="","ผิด",(F32+I32+L32+O32))))))</f>
        <v/>
      </c>
      <c r="S32" s="565" t="str">
        <f>IF('ชื่อ-คะแนน'!C30="","",IF(E32="พัก","",IF(E32="ออก","",IF(E32="ย้าย","",IF(E32="","ผิด",(G32+J32+M32+P32))))))</f>
        <v/>
      </c>
      <c r="T32" s="566" t="str">
        <f>IF('ชื่อ-คะแนน'!C30="","",IF(E32="พัก","",IF(E32="ออก","",IF(E32="ย้าย","",IF(E32="","ผิด",(H32+K32+N32+Q32))))))</f>
        <v/>
      </c>
      <c r="U32" s="556"/>
    </row>
    <row r="33" spans="1:21" s="3" customFormat="1" ht="18" customHeight="1" x14ac:dyDescent="0.5">
      <c r="A33" s="531"/>
      <c r="B33" s="262" t="str">
        <f>'ชื่อ-คะแนน'!A31</f>
        <v/>
      </c>
      <c r="C33" s="532">
        <f>'ชื่อ-คะแนน'!B31</f>
        <v>0</v>
      </c>
      <c r="D33" s="1314">
        <f>'ชื่อ-คะแนน'!C31</f>
        <v>0</v>
      </c>
      <c r="E33" s="533" t="str">
        <f>'ชื่อ-คะแนน'!D31</f>
        <v/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 t="str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/>
      </c>
      <c r="J33" s="537" t="str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/>
      </c>
      <c r="K33" s="538" t="str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/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 t="str">
        <f>IF('ชื่อ-คะแนน'!C31="","",IF(E33="พัก","",IF(E33="ออก","",IF(E33="ย้าย","",IF(E33="","ผิด",(F33+I33+L33+O33))))))</f>
        <v/>
      </c>
      <c r="S33" s="570" t="str">
        <f>IF('ชื่อ-คะแนน'!C31="","",IF(E33="พัก","",IF(E33="ออก","",IF(E33="ย้าย","",IF(E33="","ผิด",(G33+J33+M33+P33))))))</f>
        <v/>
      </c>
      <c r="T33" s="571" t="str">
        <f>IF('ชื่อ-คะแนน'!C31="","",IF(E33="พัก","",IF(E33="ออก","",IF(E33="ย้าย","",IF(E33="","ผิด",(H33+K33+N33+Q33))))))</f>
        <v/>
      </c>
      <c r="U33" s="543"/>
    </row>
    <row r="34" spans="1:21" s="3" customFormat="1" ht="18" customHeight="1" x14ac:dyDescent="0.5">
      <c r="A34" s="531"/>
      <c r="B34" s="276" t="str">
        <f>'ชื่อ-คะแนน'!A32</f>
        <v/>
      </c>
      <c r="C34" s="544">
        <f>'ชื่อ-คะแนน'!B32</f>
        <v>0</v>
      </c>
      <c r="D34" s="1315">
        <f>'ชื่อ-คะแนน'!C32</f>
        <v>0</v>
      </c>
      <c r="E34" s="546" t="str">
        <f>'ชื่อ-คะแนน'!D32</f>
        <v/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 t="str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/>
      </c>
      <c r="J34" s="550" t="str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/>
      </c>
      <c r="K34" s="551" t="str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/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 t="str">
        <f>IF('ชื่อ-คะแนน'!C32="","",IF(E34="พัก","",IF(E34="ออก","",IF(E34="ย้าย","",IF(E34="","ผิด",(F34+I34+L34+O34))))))</f>
        <v/>
      </c>
      <c r="S34" s="554" t="str">
        <f>IF('ชื่อ-คะแนน'!C32="","",IF(E34="พัก","",IF(E34="ออก","",IF(E34="ย้าย","",IF(E34="","ผิด",(G34+J34+M34+P34))))))</f>
        <v/>
      </c>
      <c r="T34" s="555" t="str">
        <f>IF('ชื่อ-คะแนน'!C32="","",IF(E34="พัก","",IF(E34="ออก","",IF(E34="ย้าย","",IF(E34="","ผิด",(H34+K34+N34+Q34))))))</f>
        <v/>
      </c>
      <c r="U34" s="556"/>
    </row>
    <row r="35" spans="1:21" s="3" customFormat="1" ht="18" customHeight="1" x14ac:dyDescent="0.5">
      <c r="A35" s="531"/>
      <c r="B35" s="276" t="str">
        <f>'ชื่อ-คะแนน'!A33</f>
        <v/>
      </c>
      <c r="C35" s="544">
        <f>'ชื่อ-คะแนน'!B33</f>
        <v>0</v>
      </c>
      <c r="D35" s="1315">
        <f>'ชื่อ-คะแนน'!C33</f>
        <v>0</v>
      </c>
      <c r="E35" s="546" t="str">
        <f>'ชื่อ-คะแนน'!D33</f>
        <v/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 t="str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/>
      </c>
      <c r="J35" s="550" t="str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/>
      </c>
      <c r="K35" s="551" t="str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/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 t="str">
        <f>IF('ชื่อ-คะแนน'!C33="","",IF(E35="พัก","",IF(E35="ออก","",IF(E35="ย้าย","",IF(E35="","ผิด",(F35+I35+L35+O35))))))</f>
        <v/>
      </c>
      <c r="S35" s="554" t="str">
        <f>IF('ชื่อ-คะแนน'!C33="","",IF(E35="พัก","",IF(E35="ออก","",IF(E35="ย้าย","",IF(E35="","ผิด",(G35+J35+M35+P35))))))</f>
        <v/>
      </c>
      <c r="T35" s="555" t="str">
        <f>IF('ชื่อ-คะแนน'!C33="","",IF(E35="พัก","",IF(E35="ออก","",IF(E35="ย้าย","",IF(E35="","ผิด",(H35+K35+N35+Q35))))))</f>
        <v/>
      </c>
      <c r="U35" s="556"/>
    </row>
    <row r="36" spans="1:21" s="3" customFormat="1" ht="18" customHeight="1" x14ac:dyDescent="0.5">
      <c r="A36" s="531"/>
      <c r="B36" s="276" t="str">
        <f>'ชื่อ-คะแนน'!A34</f>
        <v/>
      </c>
      <c r="C36" s="544">
        <f>'ชื่อ-คะแนน'!B34</f>
        <v>0</v>
      </c>
      <c r="D36" s="1315">
        <f>'ชื่อ-คะแนน'!C34</f>
        <v>0</v>
      </c>
      <c r="E36" s="546" t="str">
        <f>'ชื่อ-คะแนน'!D34</f>
        <v/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 t="str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/>
      </c>
      <c r="J36" s="550" t="str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/>
      </c>
      <c r="K36" s="551" t="str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/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 t="str">
        <f>IF('ชื่อ-คะแนน'!C34="","",IF(E36="พัก","",IF(E36="ออก","",IF(E36="ย้าย","",IF(E36="","ผิด",(F36+I36+L36+O36))))))</f>
        <v/>
      </c>
      <c r="S36" s="554" t="str">
        <f>IF('ชื่อ-คะแนน'!C34="","",IF(E36="พัก","",IF(E36="ออก","",IF(E36="ย้าย","",IF(E36="","ผิด",(G36+J36+M36+P36))))))</f>
        <v/>
      </c>
      <c r="T36" s="555" t="str">
        <f>IF('ชื่อ-คะแนน'!C34="","",IF(E36="พัก","",IF(E36="ออก","",IF(E36="ย้าย","",IF(E36="","ผิด",(H36+K36+N36+Q36))))))</f>
        <v/>
      </c>
      <c r="U36" s="556"/>
    </row>
    <row r="37" spans="1:21" s="3" customFormat="1" ht="18" customHeight="1" thickBot="1" x14ac:dyDescent="0.55000000000000004">
      <c r="A37" s="531"/>
      <c r="B37" s="276" t="str">
        <f>'ชื่อ-คะแนน'!A35</f>
        <v/>
      </c>
      <c r="C37" s="544">
        <f>'ชื่อ-คะแนน'!B35</f>
        <v>0</v>
      </c>
      <c r="D37" s="1315">
        <f>'ชื่อ-คะแนน'!C35</f>
        <v>0</v>
      </c>
      <c r="E37" s="557" t="str">
        <f>'ชื่อ-คะแนน'!D35</f>
        <v/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 t="str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/>
      </c>
      <c r="J37" s="561" t="str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/>
      </c>
      <c r="K37" s="562" t="str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/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 t="str">
        <f>IF('ชื่อ-คะแนน'!C35="","",IF(E37="พัก","",IF(E37="ออก","",IF(E37="ย้าย","",IF(E37="","ผิด",(F37+I37+L37+O37))))))</f>
        <v/>
      </c>
      <c r="S37" s="565" t="str">
        <f>IF('ชื่อ-คะแนน'!C35="","",IF(E37="พัก","",IF(E37="ออก","",IF(E37="ย้าย","",IF(E37="","ผิด",(G37+J37+M37+P37))))))</f>
        <v/>
      </c>
      <c r="T37" s="566" t="str">
        <f>IF('ชื่อ-คะแนน'!C35="","",IF(E37="พัก","",IF(E37="ออก","",IF(E37="ย้าย","",IF(E37="","ผิด",(H37+K37+N37+Q37))))))</f>
        <v/>
      </c>
      <c r="U37" s="556"/>
    </row>
    <row r="38" spans="1:21" s="3" customFormat="1" ht="18" customHeight="1" x14ac:dyDescent="0.5">
      <c r="A38" s="531"/>
      <c r="B38" s="262" t="str">
        <f>'ชื่อ-คะแนน'!A36</f>
        <v/>
      </c>
      <c r="C38" s="532">
        <f>'ชื่อ-คะแนน'!B36</f>
        <v>0</v>
      </c>
      <c r="D38" s="1314">
        <f>'ชื่อ-คะแนน'!C36</f>
        <v>0</v>
      </c>
      <c r="E38" s="533" t="str">
        <f>'ชื่อ-คะแนน'!D36</f>
        <v/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 t="str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/>
      </c>
      <c r="J38" s="537" t="str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/>
      </c>
      <c r="K38" s="538" t="str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/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 t="str">
        <f>IF('ชื่อ-คะแนน'!C36="","",IF(E38="พัก","",IF(E38="ออก","",IF(E38="ย้าย","",IF(E38="","ผิด",(F38+I38+L38+O38))))))</f>
        <v/>
      </c>
      <c r="S38" s="570" t="str">
        <f>IF('ชื่อ-คะแนน'!C36="","",IF(E38="พัก","",IF(E38="ออก","",IF(E38="ย้าย","",IF(E38="","ผิด",(G38+J38+M38+P38))))))</f>
        <v/>
      </c>
      <c r="T38" s="571" t="str">
        <f>IF('ชื่อ-คะแนน'!C36="","",IF(E38="พัก","",IF(E38="ออก","",IF(E38="ย้าย","",IF(E38="","ผิด",(H38+K38+N38+Q38))))))</f>
        <v/>
      </c>
      <c r="U38" s="543"/>
    </row>
    <row r="39" spans="1:21" s="3" customFormat="1" ht="18" customHeight="1" x14ac:dyDescent="0.5">
      <c r="A39" s="531"/>
      <c r="B39" s="276" t="str">
        <f>'ชื่อ-คะแนน'!A37</f>
        <v/>
      </c>
      <c r="C39" s="544">
        <f>'ชื่อ-คะแนน'!B37</f>
        <v>0</v>
      </c>
      <c r="D39" s="1315">
        <f>'ชื่อ-คะแนน'!C37</f>
        <v>0</v>
      </c>
      <c r="E39" s="546" t="str">
        <f>'ชื่อ-คะแนน'!D37</f>
        <v/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 t="str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/>
      </c>
      <c r="J39" s="550" t="str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/>
      </c>
      <c r="K39" s="551" t="str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/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 t="str">
        <f>IF('ชื่อ-คะแนน'!C37="","",IF(E39="พัก","",IF(E39="ออก","",IF(E39="ย้าย","",IF(E39="","ผิด",(F39+I39+L39+O39))))))</f>
        <v/>
      </c>
      <c r="S39" s="554" t="str">
        <f>IF('ชื่อ-คะแนน'!C37="","",IF(E39="พัก","",IF(E39="ออก","",IF(E39="ย้าย","",IF(E39="","ผิด",(G39+J39+M39+P39))))))</f>
        <v/>
      </c>
      <c r="T39" s="555" t="str">
        <f>IF('ชื่อ-คะแนน'!C37="","",IF(E39="พัก","",IF(E39="ออก","",IF(E39="ย้าย","",IF(E39="","ผิด",(H39+K39+N39+Q39))))))</f>
        <v/>
      </c>
      <c r="U39" s="556"/>
    </row>
    <row r="40" spans="1:21" s="3" customFormat="1" ht="18" customHeight="1" x14ac:dyDescent="0.5">
      <c r="A40" s="531"/>
      <c r="B40" s="276" t="str">
        <f>'ชื่อ-คะแนน'!A38</f>
        <v/>
      </c>
      <c r="C40" s="544">
        <f>'ชื่อ-คะแนน'!B38</f>
        <v>0</v>
      </c>
      <c r="D40" s="1315">
        <f>'ชื่อ-คะแนน'!C38</f>
        <v>0</v>
      </c>
      <c r="E40" s="546" t="str">
        <f>'ชื่อ-คะแนน'!D38</f>
        <v/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 t="str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/>
      </c>
      <c r="J40" s="550" t="str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/>
      </c>
      <c r="K40" s="551" t="str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/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 t="str">
        <f>IF('ชื่อ-คะแนน'!C38="","",IF(E40="พัก","",IF(E40="ออก","",IF(E40="ย้าย","",IF(E40="","ผิด",(F40+I40+L40+O40))))))</f>
        <v/>
      </c>
      <c r="S40" s="554" t="str">
        <f>IF('ชื่อ-คะแนน'!C38="","",IF(E40="พัก","",IF(E40="ออก","",IF(E40="ย้าย","",IF(E40="","ผิด",(G40+J40+M40+P40))))))</f>
        <v/>
      </c>
      <c r="T40" s="555" t="str">
        <f>IF('ชื่อ-คะแนน'!C38="","",IF(E40="พัก","",IF(E40="ออก","",IF(E40="ย้าย","",IF(E40="","ผิด",(H40+K40+N40+Q40))))))</f>
        <v/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2023-07-03T02:46:59Z</dcterms:modified>
</cp:coreProperties>
</file>